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hartsheets/sheet1.xml" ContentType="application/vnd.openxmlformats-officedocument.spreadsheetml.chartsheet+xml"/>
  <Override PartName="/xl/worksheets/sheet22.xml" ContentType="application/vnd.openxmlformats-officedocument.spreadsheetml.worksheet+xml"/>
  <Override PartName="/xl/chartsheets/sheet2.xml" ContentType="application/vnd.openxmlformats-officedocument.spreadsheetml.chartsheet+xml"/>
  <Override PartName="/xl/worksheets/sheet23.xml" ContentType="application/vnd.openxmlformats-officedocument.spreadsheetml.worksheet+xml"/>
  <Override PartName="/xl/chartsheets/sheet3.xml" ContentType="application/vnd.openxmlformats-officedocument.spreadsheetml.chart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ResourcePlanning\2021 IRP\01. IRP Book\H - Electric Analysis Inputs and Results\App H Files\Final All Files\"/>
    </mc:Choice>
  </mc:AlternateContent>
  <bookViews>
    <workbookView xWindow="0" yWindow="0" windowWidth="25200" windowHeight="11250" tabRatio="813"/>
  </bookViews>
  <sheets>
    <sheet name="Read Me" sheetId="203" r:id="rId1"/>
    <sheet name="RAW DATA INPUTS &gt;&gt;&gt;" sheetId="95" r:id="rId2"/>
    <sheet name="_Resource Additions_Annual_" sheetId="98" r:id="rId3"/>
    <sheet name="_Emissions_" sheetId="97" r:id="rId4"/>
    <sheet name="_CBIs_" sheetId="135" r:id="rId5"/>
    <sheet name="TABLES&gt;&gt;&gt;" sheetId="130" r:id="rId6"/>
    <sheet name="Summary Cost Tables" sheetId="129" r:id="rId7"/>
    <sheet name="Resource Addition Tables" sheetId="131" r:id="rId8"/>
    <sheet name="All Sensitivity Table" sheetId="134" r:id="rId9"/>
    <sheet name="CostofEmissionReduction" sheetId="223" r:id="rId10"/>
    <sheet name="Emissions Data for Em Reduction" sheetId="101" r:id="rId11"/>
    <sheet name="ChartData Annual Rev Req" sheetId="100" r:id="rId12"/>
    <sheet name="ChartData Emissions Annual Mkt" sheetId="213" r:id="rId13"/>
    <sheet name="ChartData Builds" sheetId="167" r:id="rId14"/>
    <sheet name="METRICS &gt;&gt;&gt;" sheetId="151" r:id="rId15"/>
    <sheet name="Metric Summary All" sheetId="136" r:id="rId16"/>
    <sheet name="Metric Summary Select_2045" sheetId="214" r:id="rId17"/>
    <sheet name="Metric Summary Select_2031" sheetId="224" r:id="rId18"/>
    <sheet name="Metric Summary Select_2025" sheetId="225" r:id="rId19"/>
    <sheet name="Metrics_by_year" sheetId="221" r:id="rId20"/>
    <sheet name="EMISSIONS CHARTS&gt;&gt;&gt;" sheetId="109" r:id="rId21"/>
    <sheet name="ALL EM CHART" sheetId="227" r:id="rId22"/>
    <sheet name="ANNUAL REV REQ CHARTS&gt;&gt;&gt;" sheetId="113" r:id="rId23"/>
    <sheet name="ALL REV CHART" sheetId="166" r:id="rId24"/>
    <sheet name="BUILD CHARTS&gt;&gt;&gt;" sheetId="121" r:id="rId25"/>
    <sheet name="ALL BUILD CHART" sheetId="168" r:id="rId26"/>
  </sheets>
  <externalReferences>
    <externalReference r:id="rId27"/>
    <externalReference r:id="rId28"/>
    <externalReference r:id="rId29"/>
  </externalReferences>
  <definedNames>
    <definedName name="_xlnm._FilterDatabase" localSheetId="18" hidden="1">'Metric Summary Select_2025'!$C$60:$K$81</definedName>
    <definedName name="_xlnm._FilterDatabase" localSheetId="17" hidden="1">'Metric Summary Select_2031'!$C$60:$K$81</definedName>
    <definedName name="_xlnm._FilterDatabase" localSheetId="16" hidden="1">'Metric Summary Select_2045'!$C$60:$K$81</definedName>
    <definedName name="AfterTaxWACC">[1]Assumptions!$E$18</definedName>
    <definedName name="CBWorkbookPriority" hidden="1">-1894858854</definedName>
    <definedName name="solver_eval" hidden="1">0</definedName>
    <definedName name="solver_ntri" hidden="1">1000</definedName>
    <definedName name="solver_rsmp" hidden="1">1</definedName>
    <definedName name="solver_seed" hidden="1">0</definedName>
    <definedName name="StartDate">[2]Assumptions!$B$7</definedName>
    <definedName name="TotalREC20">[3]LPProblem!$AA$32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7" i="134" l="1"/>
  <c r="D36" i="134"/>
  <c r="D35" i="134"/>
  <c r="D34" i="134"/>
  <c r="D33" i="134"/>
  <c r="D32" i="134"/>
  <c r="D31" i="134"/>
  <c r="D30" i="134"/>
  <c r="D29" i="134"/>
  <c r="D28" i="134"/>
  <c r="D27" i="134"/>
  <c r="D26" i="134"/>
  <c r="D25" i="134"/>
  <c r="D24" i="134"/>
  <c r="D23" i="134"/>
  <c r="D22" i="134"/>
  <c r="D21" i="134"/>
  <c r="D20" i="134"/>
  <c r="D19" i="134"/>
  <c r="D18" i="134"/>
  <c r="D17" i="134"/>
  <c r="D16" i="134"/>
  <c r="D15" i="134"/>
  <c r="D14" i="134"/>
  <c r="D13" i="134"/>
  <c r="D12" i="134"/>
  <c r="D11" i="134"/>
  <c r="D10" i="134"/>
  <c r="D9" i="134"/>
  <c r="D33" i="223" l="1"/>
  <c r="D34" i="223"/>
  <c r="D35" i="223"/>
  <c r="D28" i="223"/>
  <c r="D29" i="223"/>
  <c r="D30" i="223"/>
  <c r="D31" i="223"/>
  <c r="D32" i="223"/>
  <c r="D9" i="223"/>
  <c r="D10" i="223"/>
  <c r="D11" i="223"/>
  <c r="D12" i="223"/>
  <c r="D13" i="223"/>
  <c r="D14" i="223"/>
  <c r="D15" i="223"/>
  <c r="D16" i="223"/>
  <c r="D17" i="223"/>
  <c r="D18" i="223"/>
  <c r="D19" i="223"/>
  <c r="D20" i="223"/>
  <c r="D21" i="223"/>
  <c r="D22" i="223"/>
  <c r="D23" i="223"/>
  <c r="D24" i="223"/>
  <c r="D25" i="223"/>
  <c r="D26" i="223"/>
  <c r="D27" i="223"/>
  <c r="D2" i="223"/>
  <c r="D3" i="223"/>
  <c r="D4" i="223"/>
  <c r="D5" i="223"/>
  <c r="D6" i="223"/>
  <c r="D7" i="223"/>
  <c r="D8" i="223"/>
  <c r="R5" i="134"/>
  <c r="R6" i="134" s="1"/>
  <c r="R7" i="134" s="1"/>
  <c r="R8" i="134" s="1"/>
  <c r="R9" i="134" s="1"/>
  <c r="S5" i="134"/>
  <c r="S6" i="134" s="1"/>
  <c r="S7" i="134" s="1"/>
  <c r="S8" i="134" s="1"/>
  <c r="S9" i="134" s="1"/>
  <c r="S10" i="134" s="1"/>
  <c r="S11" i="134" s="1"/>
  <c r="S12" i="134" s="1"/>
  <c r="S13" i="134" s="1"/>
  <c r="S14" i="134" s="1"/>
  <c r="S15" i="134" s="1"/>
  <c r="S16" i="134" s="1"/>
  <c r="S17" i="134" s="1"/>
  <c r="S18" i="134" s="1"/>
  <c r="S19" i="134" s="1"/>
  <c r="S20" i="134" s="1"/>
  <c r="S21" i="134" s="1"/>
  <c r="S22" i="134" s="1"/>
  <c r="S23" i="134" s="1"/>
  <c r="S24" i="134" s="1"/>
  <c r="S25" i="134" s="1"/>
  <c r="S26" i="134" s="1"/>
  <c r="S27" i="134" s="1"/>
  <c r="S28" i="134" s="1"/>
  <c r="S29" i="134" s="1"/>
  <c r="S30" i="134" s="1"/>
  <c r="S31" i="134" s="1"/>
  <c r="S32" i="134" s="1"/>
  <c r="S33" i="134" s="1"/>
  <c r="S34" i="134" s="1"/>
  <c r="S35" i="134" s="1"/>
  <c r="S36" i="134" s="1"/>
  <c r="S37" i="134" s="1"/>
  <c r="S38" i="134" s="1"/>
  <c r="S39" i="134" s="1"/>
  <c r="S40" i="134" s="1"/>
  <c r="S41" i="134" s="1"/>
  <c r="S42" i="134" s="1"/>
  <c r="T5" i="134"/>
  <c r="T6" i="134" s="1"/>
  <c r="T7" i="134" s="1"/>
  <c r="T8" i="134" s="1"/>
  <c r="T9" i="134" s="1"/>
  <c r="T10" i="134" s="1"/>
  <c r="T11" i="134" s="1"/>
  <c r="T12" i="134" s="1"/>
  <c r="T13" i="134" s="1"/>
  <c r="T14" i="134" s="1"/>
  <c r="T15" i="134" s="1"/>
  <c r="T16" i="134" s="1"/>
  <c r="T17" i="134" s="1"/>
  <c r="T18" i="134" s="1"/>
  <c r="T19" i="134" s="1"/>
  <c r="T20" i="134" s="1"/>
  <c r="T21" i="134" s="1"/>
  <c r="T22" i="134" s="1"/>
  <c r="T23" i="134" s="1"/>
  <c r="T24" i="134" s="1"/>
  <c r="T25" i="134" s="1"/>
  <c r="T26" i="134" s="1"/>
  <c r="T27" i="134" s="1"/>
  <c r="T28" i="134" s="1"/>
  <c r="T29" i="134" s="1"/>
  <c r="T30" i="134" s="1"/>
  <c r="T31" i="134" s="1"/>
  <c r="T32" i="134" s="1"/>
  <c r="T33" i="134" s="1"/>
  <c r="T34" i="134" s="1"/>
  <c r="T35" i="134" s="1"/>
  <c r="T36" i="134" s="1"/>
  <c r="T37" i="134" s="1"/>
  <c r="T38" i="134" s="1"/>
  <c r="T39" i="134" s="1"/>
  <c r="T40" i="134" s="1"/>
  <c r="T41" i="134" s="1"/>
  <c r="T42" i="134" s="1"/>
  <c r="U5" i="134"/>
  <c r="U6" i="134" s="1"/>
  <c r="U7" i="134" s="1"/>
  <c r="U8" i="134" s="1"/>
  <c r="U9" i="134" s="1"/>
  <c r="U10" i="134" s="1"/>
  <c r="U11" i="134" s="1"/>
  <c r="U12" i="134" s="1"/>
  <c r="U13" i="134" s="1"/>
  <c r="U14" i="134" s="1"/>
  <c r="U15" i="134" s="1"/>
  <c r="U16" i="134" s="1"/>
  <c r="U17" i="134" s="1"/>
  <c r="U18" i="134" s="1"/>
  <c r="U19" i="134" s="1"/>
  <c r="U20" i="134" s="1"/>
  <c r="U21" i="134" s="1"/>
  <c r="U22" i="134" s="1"/>
  <c r="U23" i="134" s="1"/>
  <c r="U24" i="134" s="1"/>
  <c r="U25" i="134" s="1"/>
  <c r="U26" i="134" s="1"/>
  <c r="U27" i="134" s="1"/>
  <c r="U28" i="134" s="1"/>
  <c r="U29" i="134" s="1"/>
  <c r="U30" i="134" s="1"/>
  <c r="U31" i="134" s="1"/>
  <c r="U32" i="134" s="1"/>
  <c r="U33" i="134" s="1"/>
  <c r="U34" i="134" s="1"/>
  <c r="U35" i="134" s="1"/>
  <c r="U36" i="134" s="1"/>
  <c r="U37" i="134" s="1"/>
  <c r="U38" i="134" s="1"/>
  <c r="U39" i="134" s="1"/>
  <c r="U40" i="134" s="1"/>
  <c r="U41" i="134" s="1"/>
  <c r="U42" i="134" s="1"/>
  <c r="V5" i="134"/>
  <c r="V6" i="134" s="1"/>
  <c r="V7" i="134" s="1"/>
  <c r="V8" i="134" s="1"/>
  <c r="V9" i="134" s="1"/>
  <c r="V10" i="134" s="1"/>
  <c r="V11" i="134" s="1"/>
  <c r="V12" i="134" s="1"/>
  <c r="V13" i="134" s="1"/>
  <c r="V14" i="134" s="1"/>
  <c r="V15" i="134" s="1"/>
  <c r="V16" i="134" s="1"/>
  <c r="V17" i="134" s="1"/>
  <c r="V18" i="134" s="1"/>
  <c r="V19" i="134" s="1"/>
  <c r="V20" i="134" s="1"/>
  <c r="V21" i="134" s="1"/>
  <c r="V22" i="134" s="1"/>
  <c r="V23" i="134" s="1"/>
  <c r="V24" i="134" s="1"/>
  <c r="V25" i="134" s="1"/>
  <c r="V26" i="134" s="1"/>
  <c r="V27" i="134" s="1"/>
  <c r="V28" i="134" s="1"/>
  <c r="V29" i="134" s="1"/>
  <c r="V30" i="134" s="1"/>
  <c r="V31" i="134" s="1"/>
  <c r="V32" i="134" s="1"/>
  <c r="V33" i="134" s="1"/>
  <c r="V34" i="134" s="1"/>
  <c r="V35" i="134" s="1"/>
  <c r="V36" i="134" s="1"/>
  <c r="V37" i="134" s="1"/>
  <c r="V38" i="134" s="1"/>
  <c r="V39" i="134" s="1"/>
  <c r="V40" i="134" s="1"/>
  <c r="V41" i="134" s="1"/>
  <c r="V42" i="134" s="1"/>
  <c r="W5" i="134"/>
  <c r="W6" i="134" s="1"/>
  <c r="W7" i="134" s="1"/>
  <c r="W8" i="134" s="1"/>
  <c r="W9" i="134" s="1"/>
  <c r="W10" i="134" s="1"/>
  <c r="W11" i="134" s="1"/>
  <c r="W12" i="134" s="1"/>
  <c r="W13" i="134" s="1"/>
  <c r="W14" i="134" s="1"/>
  <c r="W15" i="134" s="1"/>
  <c r="W16" i="134" s="1"/>
  <c r="W17" i="134" s="1"/>
  <c r="W18" i="134" s="1"/>
  <c r="W19" i="134" s="1"/>
  <c r="W20" i="134" s="1"/>
  <c r="W21" i="134" s="1"/>
  <c r="W22" i="134" s="1"/>
  <c r="W23" i="134" s="1"/>
  <c r="W24" i="134" s="1"/>
  <c r="W25" i="134" s="1"/>
  <c r="W26" i="134" s="1"/>
  <c r="W27" i="134" s="1"/>
  <c r="W28" i="134" s="1"/>
  <c r="W29" i="134" s="1"/>
  <c r="W30" i="134" s="1"/>
  <c r="W31" i="134" s="1"/>
  <c r="W32" i="134" s="1"/>
  <c r="W33" i="134" s="1"/>
  <c r="W34" i="134" s="1"/>
  <c r="W35" i="134" s="1"/>
  <c r="W36" i="134" s="1"/>
  <c r="W37" i="134" s="1"/>
  <c r="W38" i="134" s="1"/>
  <c r="W39" i="134" s="1"/>
  <c r="W40" i="134" s="1"/>
  <c r="W41" i="134" s="1"/>
  <c r="W42" i="134" s="1"/>
  <c r="X5" i="134"/>
  <c r="X6" i="134" s="1"/>
  <c r="X7" i="134" s="1"/>
  <c r="X8" i="134" s="1"/>
  <c r="Y5" i="134"/>
  <c r="Y6" i="134" s="1"/>
  <c r="Y7" i="134" s="1"/>
  <c r="Y8" i="134" s="1"/>
  <c r="Z5" i="134"/>
  <c r="Z6" i="134" s="1"/>
  <c r="Z7" i="134" s="1"/>
  <c r="Z8" i="134" s="1"/>
  <c r="Z9" i="134" s="1"/>
  <c r="Z10" i="134" s="1"/>
  <c r="Z11" i="134" s="1"/>
  <c r="Z12" i="134" s="1"/>
  <c r="Z13" i="134" s="1"/>
  <c r="Z14" i="134" s="1"/>
  <c r="Z15" i="134" s="1"/>
  <c r="Z16" i="134" s="1"/>
  <c r="Z17" i="134" s="1"/>
  <c r="Z18" i="134" s="1"/>
  <c r="Z19" i="134" s="1"/>
  <c r="Z20" i="134" s="1"/>
  <c r="Z21" i="134" s="1"/>
  <c r="Z22" i="134" s="1"/>
  <c r="Z23" i="134" s="1"/>
  <c r="Z24" i="134" s="1"/>
  <c r="Z25" i="134" s="1"/>
  <c r="Z26" i="134" s="1"/>
  <c r="Z27" i="134" s="1"/>
  <c r="Z28" i="134" s="1"/>
  <c r="Z29" i="134" s="1"/>
  <c r="Z30" i="134" s="1"/>
  <c r="Z31" i="134" s="1"/>
  <c r="Z32" i="134" s="1"/>
  <c r="Z33" i="134" s="1"/>
  <c r="Z34" i="134" s="1"/>
  <c r="Z35" i="134" s="1"/>
  <c r="Z36" i="134" s="1"/>
  <c r="Z37" i="134" s="1"/>
  <c r="Z38" i="134" s="1"/>
  <c r="Z39" i="134" s="1"/>
  <c r="Z40" i="134" s="1"/>
  <c r="Z41" i="134" s="1"/>
  <c r="Z42" i="134" s="1"/>
  <c r="AA5" i="134"/>
  <c r="AB5" i="134"/>
  <c r="AB6" i="134" s="1"/>
  <c r="AB7" i="134" s="1"/>
  <c r="AB8" i="134" s="1"/>
  <c r="AB9" i="134" s="1"/>
  <c r="AB10" i="134" s="1"/>
  <c r="AB11" i="134" s="1"/>
  <c r="AB12" i="134" s="1"/>
  <c r="AB13" i="134" s="1"/>
  <c r="AB14" i="134" s="1"/>
  <c r="AB15" i="134" s="1"/>
  <c r="AB16" i="134" s="1"/>
  <c r="AB17" i="134" s="1"/>
  <c r="AB18" i="134" s="1"/>
  <c r="AB19" i="134" s="1"/>
  <c r="AB20" i="134" s="1"/>
  <c r="AB21" i="134" s="1"/>
  <c r="AB22" i="134" s="1"/>
  <c r="AB23" i="134" s="1"/>
  <c r="AB24" i="134" s="1"/>
  <c r="AB25" i="134" s="1"/>
  <c r="AB26" i="134" s="1"/>
  <c r="AB27" i="134" s="1"/>
  <c r="AB28" i="134" s="1"/>
  <c r="AB29" i="134" s="1"/>
  <c r="AB30" i="134" s="1"/>
  <c r="AB31" i="134" s="1"/>
  <c r="AB32" i="134" s="1"/>
  <c r="AB33" i="134" s="1"/>
  <c r="AB34" i="134" s="1"/>
  <c r="AB35" i="134" s="1"/>
  <c r="AB36" i="134" s="1"/>
  <c r="AB37" i="134" s="1"/>
  <c r="AB38" i="134" s="1"/>
  <c r="AB39" i="134" s="1"/>
  <c r="AB40" i="134" s="1"/>
  <c r="AB41" i="134" s="1"/>
  <c r="AB42" i="134" s="1"/>
  <c r="AC5" i="134"/>
  <c r="AA6" i="134"/>
  <c r="AA7" i="134" s="1"/>
  <c r="AA8" i="134" s="1"/>
  <c r="AA9" i="134" s="1"/>
  <c r="AA10" i="134" s="1"/>
  <c r="AA11" i="134" s="1"/>
  <c r="AA12" i="134" s="1"/>
  <c r="AA13" i="134" s="1"/>
  <c r="AA14" i="134" s="1"/>
  <c r="AA15" i="134" s="1"/>
  <c r="AA16" i="134" s="1"/>
  <c r="AA17" i="134" s="1"/>
  <c r="AA18" i="134" s="1"/>
  <c r="AA19" i="134" s="1"/>
  <c r="AA20" i="134" s="1"/>
  <c r="AA21" i="134" s="1"/>
  <c r="AA22" i="134" s="1"/>
  <c r="AA23" i="134" s="1"/>
  <c r="AA24" i="134" s="1"/>
  <c r="AA25" i="134" s="1"/>
  <c r="AA26" i="134" s="1"/>
  <c r="AA27" i="134" s="1"/>
  <c r="AA28" i="134" s="1"/>
  <c r="AA29" i="134" s="1"/>
  <c r="AA30" i="134" s="1"/>
  <c r="AA31" i="134" s="1"/>
  <c r="AA32" i="134" s="1"/>
  <c r="AA33" i="134" s="1"/>
  <c r="AA34" i="134" s="1"/>
  <c r="AA35" i="134" s="1"/>
  <c r="AA36" i="134" s="1"/>
  <c r="AA37" i="134" s="1"/>
  <c r="AA38" i="134" s="1"/>
  <c r="AA39" i="134" s="1"/>
  <c r="AA40" i="134" s="1"/>
  <c r="AA41" i="134" s="1"/>
  <c r="AA42" i="134" s="1"/>
  <c r="AC6" i="134"/>
  <c r="AC7" i="134" s="1"/>
  <c r="AC8" i="134" s="1"/>
  <c r="AC9" i="134" s="1"/>
  <c r="AC10" i="134" s="1"/>
  <c r="AC11" i="134" s="1"/>
  <c r="AC12" i="134" s="1"/>
  <c r="AC13" i="134" s="1"/>
  <c r="AC14" i="134" s="1"/>
  <c r="AC15" i="134" s="1"/>
  <c r="AC16" i="134" s="1"/>
  <c r="AC17" i="134" s="1"/>
  <c r="AC18" i="134" s="1"/>
  <c r="AC19" i="134" s="1"/>
  <c r="AC20" i="134" s="1"/>
  <c r="AC21" i="134" s="1"/>
  <c r="AC22" i="134" s="1"/>
  <c r="AC23" i="134" s="1"/>
  <c r="AC24" i="134" s="1"/>
  <c r="AC25" i="134" s="1"/>
  <c r="AC26" i="134" s="1"/>
  <c r="AC27" i="134" s="1"/>
  <c r="AC28" i="134" s="1"/>
  <c r="AC29" i="134" s="1"/>
  <c r="AC30" i="134" s="1"/>
  <c r="AC31" i="134" s="1"/>
  <c r="AC32" i="134" s="1"/>
  <c r="AC33" i="134" s="1"/>
  <c r="AC34" i="134" s="1"/>
  <c r="AC35" i="134" s="1"/>
  <c r="AC36" i="134" s="1"/>
  <c r="AC37" i="134" s="1"/>
  <c r="AC38" i="134" s="1"/>
  <c r="AC39" i="134" s="1"/>
  <c r="AC40" i="134" s="1"/>
  <c r="AC41" i="134" s="1"/>
  <c r="AC42" i="134" s="1"/>
  <c r="X9" i="134"/>
  <c r="X10" i="134" s="1"/>
  <c r="X11" i="134" s="1"/>
  <c r="X12" i="134" s="1"/>
  <c r="X13" i="134" s="1"/>
  <c r="X14" i="134" s="1"/>
  <c r="X15" i="134" s="1"/>
  <c r="X16" i="134" s="1"/>
  <c r="X17" i="134" s="1"/>
  <c r="X18" i="134" s="1"/>
  <c r="X19" i="134" s="1"/>
  <c r="X20" i="134" s="1"/>
  <c r="X21" i="134" s="1"/>
  <c r="X22" i="134" s="1"/>
  <c r="X23" i="134" s="1"/>
  <c r="X24" i="134" s="1"/>
  <c r="X25" i="134" s="1"/>
  <c r="X26" i="134" s="1"/>
  <c r="X27" i="134" s="1"/>
  <c r="X28" i="134" s="1"/>
  <c r="X29" i="134" s="1"/>
  <c r="X30" i="134" s="1"/>
  <c r="X31" i="134" s="1"/>
  <c r="X32" i="134" s="1"/>
  <c r="X33" i="134" s="1"/>
  <c r="X34" i="134" s="1"/>
  <c r="X35" i="134" s="1"/>
  <c r="X36" i="134" s="1"/>
  <c r="X37" i="134" s="1"/>
  <c r="X38" i="134" s="1"/>
  <c r="X39" i="134" s="1"/>
  <c r="X40" i="134" s="1"/>
  <c r="X41" i="134" s="1"/>
  <c r="X42" i="134" s="1"/>
  <c r="Y9" i="134"/>
  <c r="Y10" i="134" s="1"/>
  <c r="Y11" i="134" s="1"/>
  <c r="Y12" i="134" s="1"/>
  <c r="Y13" i="134" s="1"/>
  <c r="Y14" i="134" s="1"/>
  <c r="Y15" i="134" s="1"/>
  <c r="Y16" i="134" s="1"/>
  <c r="Y17" i="134" s="1"/>
  <c r="Y18" i="134" s="1"/>
  <c r="Y19" i="134" s="1"/>
  <c r="Y20" i="134" s="1"/>
  <c r="Y21" i="134" s="1"/>
  <c r="Y22" i="134" s="1"/>
  <c r="Y23" i="134" s="1"/>
  <c r="Y24" i="134" s="1"/>
  <c r="Y25" i="134" s="1"/>
  <c r="Y26" i="134" s="1"/>
  <c r="Y27" i="134" s="1"/>
  <c r="Y28" i="134" s="1"/>
  <c r="Y29" i="134" s="1"/>
  <c r="Y30" i="134" s="1"/>
  <c r="Y31" i="134" s="1"/>
  <c r="Y32" i="134" s="1"/>
  <c r="Y33" i="134" s="1"/>
  <c r="Y34" i="134" s="1"/>
  <c r="Y35" i="134" s="1"/>
  <c r="Y36" i="134" s="1"/>
  <c r="Y37" i="134" s="1"/>
  <c r="Y38" i="134" s="1"/>
  <c r="Y39" i="134" s="1"/>
  <c r="Y40" i="134" s="1"/>
  <c r="Y41" i="134" s="1"/>
  <c r="Y42" i="134" s="1"/>
  <c r="R10" i="134" l="1"/>
  <c r="E72" i="213"/>
  <c r="F72" i="213"/>
  <c r="G72" i="213"/>
  <c r="H72" i="213"/>
  <c r="I72" i="213"/>
  <c r="J72" i="213"/>
  <c r="K72" i="213"/>
  <c r="L72" i="213"/>
  <c r="M72" i="213"/>
  <c r="N72" i="213"/>
  <c r="O72" i="213"/>
  <c r="P72" i="213"/>
  <c r="Q72" i="213"/>
  <c r="R72" i="213"/>
  <c r="S72" i="213"/>
  <c r="T72" i="213"/>
  <c r="U72" i="213"/>
  <c r="V72" i="213"/>
  <c r="W72" i="213"/>
  <c r="X72" i="213"/>
  <c r="Y72" i="213"/>
  <c r="Z72" i="213"/>
  <c r="AA72" i="213"/>
  <c r="AB72" i="213"/>
  <c r="AC72" i="213"/>
  <c r="AD72" i="213" s="1"/>
  <c r="D72" i="213"/>
  <c r="E26" i="225"/>
  <c r="H10" i="136"/>
  <c r="K10" i="214"/>
  <c r="G21" i="224"/>
  <c r="F24" i="136"/>
  <c r="H20" i="224"/>
  <c r="J28" i="224"/>
  <c r="H15" i="225"/>
  <c r="I22" i="224"/>
  <c r="Q22" i="225"/>
  <c r="G14" i="136"/>
  <c r="N25" i="136"/>
  <c r="O9" i="224"/>
  <c r="Q24" i="225"/>
  <c r="N28" i="224"/>
  <c r="G8" i="225"/>
  <c r="E21" i="224"/>
  <c r="G39" i="136"/>
  <c r="O23" i="136"/>
  <c r="P26" i="214"/>
  <c r="H28" i="214"/>
  <c r="J16" i="136"/>
  <c r="E17" i="225"/>
  <c r="J7" i="224"/>
  <c r="J14" i="224"/>
  <c r="O28" i="224"/>
  <c r="M33" i="136"/>
  <c r="E15" i="136"/>
  <c r="M22" i="224"/>
  <c r="Q27" i="214"/>
  <c r="M18" i="225"/>
  <c r="F24" i="214"/>
  <c r="I12" i="224"/>
  <c r="I24" i="136"/>
  <c r="F27" i="214"/>
  <c r="P8" i="136"/>
  <c r="E11" i="214"/>
  <c r="K20" i="224"/>
  <c r="N7" i="225"/>
  <c r="K26" i="136"/>
  <c r="H19" i="136"/>
  <c r="P28" i="225"/>
  <c r="N28" i="225"/>
  <c r="O11" i="225"/>
  <c r="K10" i="225"/>
  <c r="N8" i="136"/>
  <c r="H14" i="224"/>
  <c r="N17" i="224"/>
  <c r="J25" i="214"/>
  <c r="J11" i="214"/>
  <c r="H15" i="136"/>
  <c r="H9" i="225"/>
  <c r="F23" i="224"/>
  <c r="N22" i="214"/>
  <c r="G21" i="214"/>
  <c r="M38" i="136"/>
  <c r="M11" i="225"/>
  <c r="F9" i="214"/>
  <c r="K17" i="224"/>
  <c r="F15" i="225"/>
  <c r="N24" i="224"/>
  <c r="M23" i="214"/>
  <c r="L14" i="224"/>
  <c r="L27" i="225"/>
  <c r="M13" i="224"/>
  <c r="F26" i="224"/>
  <c r="I27" i="225"/>
  <c r="M14" i="214"/>
  <c r="N16" i="225"/>
  <c r="O18" i="225"/>
  <c r="H28" i="225"/>
  <c r="L19" i="225"/>
  <c r="M8" i="214"/>
  <c r="O26" i="214"/>
  <c r="F20" i="214"/>
  <c r="L18" i="214"/>
  <c r="P9" i="214"/>
  <c r="N19" i="214"/>
  <c r="I24" i="214"/>
  <c r="F12" i="214"/>
  <c r="J13" i="214"/>
  <c r="O25" i="224"/>
  <c r="L26" i="136"/>
  <c r="F10" i="225"/>
  <c r="H13" i="136"/>
  <c r="F30" i="136"/>
  <c r="O20" i="214"/>
  <c r="J19" i="214"/>
  <c r="N7" i="214"/>
  <c r="G9" i="214"/>
  <c r="P20" i="214"/>
  <c r="F7" i="136"/>
  <c r="J14" i="214"/>
  <c r="M8" i="225"/>
  <c r="G23" i="224"/>
  <c r="P9" i="136"/>
  <c r="O34" i="136"/>
  <c r="E23" i="225"/>
  <c r="H14" i="214"/>
  <c r="Q20" i="136"/>
  <c r="Q26" i="224"/>
  <c r="Q25" i="214"/>
  <c r="Q30" i="136"/>
  <c r="J34" i="136"/>
  <c r="O21" i="225"/>
  <c r="M23" i="225"/>
  <c r="P16" i="136"/>
  <c r="E11" i="224"/>
  <c r="G24" i="136"/>
  <c r="N11" i="225"/>
  <c r="G17" i="136"/>
  <c r="Q14" i="136"/>
  <c r="K36" i="136"/>
  <c r="K25" i="214"/>
  <c r="I24" i="225"/>
  <c r="M17" i="136"/>
  <c r="N25" i="225"/>
  <c r="L27" i="136"/>
  <c r="H15" i="214"/>
  <c r="J11" i="224"/>
  <c r="K23" i="224"/>
  <c r="J24" i="136"/>
  <c r="G20" i="224"/>
  <c r="O22" i="136"/>
  <c r="Q28" i="224"/>
  <c r="J28" i="136"/>
  <c r="H26" i="136"/>
  <c r="M18" i="214"/>
  <c r="P10" i="225"/>
  <c r="J26" i="225"/>
  <c r="L10" i="224"/>
  <c r="N32" i="136"/>
  <c r="Q37" i="136"/>
  <c r="K32" i="136"/>
  <c r="J38" i="136"/>
  <c r="P17" i="136"/>
  <c r="G21" i="225"/>
  <c r="K21" i="225"/>
  <c r="J8" i="224"/>
  <c r="N28" i="136"/>
  <c r="E11" i="136"/>
  <c r="K22" i="224"/>
  <c r="L15" i="136"/>
  <c r="F15" i="214"/>
  <c r="E8" i="214"/>
  <c r="O8" i="214"/>
  <c r="H25" i="225"/>
  <c r="M20" i="224"/>
  <c r="L25" i="214"/>
  <c r="J9" i="214"/>
  <c r="H15" i="224"/>
  <c r="P20" i="225"/>
  <c r="G14" i="214"/>
  <c r="M25" i="214"/>
  <c r="G24" i="225"/>
  <c r="E25" i="214"/>
  <c r="J22" i="136"/>
  <c r="L11" i="136"/>
  <c r="L16" i="224"/>
  <c r="O26" i="224"/>
  <c r="O27" i="224"/>
  <c r="E13" i="224"/>
  <c r="P27" i="224"/>
  <c r="J10" i="224"/>
  <c r="M21" i="214"/>
  <c r="L17" i="214"/>
  <c r="F11" i="224"/>
  <c r="H11" i="224"/>
  <c r="G10" i="214"/>
  <c r="Q26" i="214"/>
  <c r="P10" i="224"/>
  <c r="L37" i="136"/>
  <c r="N25" i="224"/>
  <c r="M24" i="225"/>
  <c r="L9" i="224"/>
  <c r="N8" i="225"/>
  <c r="F32" i="136"/>
  <c r="H13" i="225"/>
  <c r="H33" i="136"/>
  <c r="E32" i="136"/>
  <c r="G16" i="224"/>
  <c r="M16" i="225"/>
  <c r="O15" i="136"/>
  <c r="O22" i="224"/>
  <c r="L33" i="136"/>
  <c r="J18" i="136"/>
  <c r="E28" i="214"/>
  <c r="F18" i="225"/>
  <c r="G18" i="225"/>
  <c r="N14" i="214"/>
  <c r="M24" i="136"/>
  <c r="G33" i="136"/>
  <c r="H9" i="214"/>
  <c r="E20" i="214"/>
  <c r="O27" i="136"/>
  <c r="E16" i="214"/>
  <c r="J24" i="224"/>
  <c r="K24" i="136"/>
  <c r="O26" i="225"/>
  <c r="J15" i="224"/>
  <c r="F8" i="136"/>
  <c r="N20" i="224"/>
  <c r="E11" i="225"/>
  <c r="J31" i="136"/>
  <c r="J21" i="224"/>
  <c r="K28" i="224"/>
  <c r="M36" i="136"/>
  <c r="H37" i="136"/>
  <c r="K13" i="136"/>
  <c r="L16" i="214"/>
  <c r="E16" i="224"/>
  <c r="H19" i="225"/>
  <c r="K16" i="224"/>
  <c r="L18" i="224"/>
  <c r="E28" i="136"/>
  <c r="J27" i="225"/>
  <c r="I35" i="136"/>
  <c r="I18" i="214"/>
  <c r="Q32" i="136"/>
  <c r="P18" i="136"/>
  <c r="L12" i="214"/>
  <c r="I13" i="136"/>
  <c r="O32" i="136"/>
  <c r="O35" i="136"/>
  <c r="M27" i="214"/>
  <c r="I11" i="224"/>
  <c r="F26" i="136"/>
  <c r="E23" i="214"/>
  <c r="Q10" i="224"/>
  <c r="J22" i="224"/>
  <c r="G13" i="136"/>
  <c r="H12" i="225"/>
  <c r="E10" i="225"/>
  <c r="L8" i="214"/>
  <c r="H24" i="224"/>
  <c r="K24" i="214"/>
  <c r="F27" i="224"/>
  <c r="M35" i="136"/>
  <c r="J9" i="136"/>
  <c r="K34" i="136"/>
  <c r="J26" i="224"/>
  <c r="H26" i="224"/>
  <c r="G20" i="136"/>
  <c r="I27" i="214"/>
  <c r="I25" i="214"/>
  <c r="F7" i="224"/>
  <c r="K27" i="214"/>
  <c r="L24" i="225"/>
  <c r="F28" i="214"/>
  <c r="H19" i="214"/>
  <c r="Q7" i="225"/>
  <c r="O16" i="214"/>
  <c r="G19" i="136"/>
  <c r="F18" i="224"/>
  <c r="M30" i="136"/>
  <c r="J10" i="214"/>
  <c r="P14" i="225"/>
  <c r="O22" i="225"/>
  <c r="I7" i="136"/>
  <c r="L12" i="225"/>
  <c r="E18" i="224"/>
  <c r="N8" i="224"/>
  <c r="Q19" i="225"/>
  <c r="I26" i="214"/>
  <c r="H21" i="136"/>
  <c r="E18" i="214"/>
  <c r="N16" i="214"/>
  <c r="L11" i="225"/>
  <c r="O10" i="224"/>
  <c r="K21" i="224"/>
  <c r="F24" i="224"/>
  <c r="I7" i="225"/>
  <c r="I15" i="224"/>
  <c r="J28" i="225"/>
  <c r="M13" i="136"/>
  <c r="L27" i="224"/>
  <c r="N16" i="224"/>
  <c r="J18" i="225"/>
  <c r="G8" i="224"/>
  <c r="K21" i="214"/>
  <c r="H30" i="136"/>
  <c r="O24" i="224"/>
  <c r="L15" i="225"/>
  <c r="H22" i="136"/>
  <c r="K12" i="136"/>
  <c r="G9" i="225"/>
  <c r="N36" i="136"/>
  <c r="J9" i="225"/>
  <c r="K14" i="224"/>
  <c r="H6" i="136"/>
  <c r="E25" i="224"/>
  <c r="F21" i="225"/>
  <c r="I8" i="224"/>
  <c r="G19" i="225"/>
  <c r="E13" i="225"/>
  <c r="I10" i="224"/>
  <c r="J6" i="136"/>
  <c r="M26" i="214"/>
  <c r="E20" i="225"/>
  <c r="H21" i="214"/>
  <c r="L6" i="136"/>
  <c r="K25" i="225"/>
  <c r="E19" i="224"/>
  <c r="F39" i="136"/>
  <c r="N10" i="136"/>
  <c r="P34" i="136"/>
  <c r="P12" i="224"/>
  <c r="I14" i="224"/>
  <c r="E22" i="224"/>
  <c r="N27" i="136"/>
  <c r="H34" i="136"/>
  <c r="O39" i="136"/>
  <c r="N15" i="214"/>
  <c r="P8" i="224"/>
  <c r="K27" i="224"/>
  <c r="J39" i="136"/>
  <c r="P27" i="225"/>
  <c r="O19" i="214"/>
  <c r="L21" i="225"/>
  <c r="M22" i="225"/>
  <c r="M12" i="224"/>
  <c r="G12" i="224"/>
  <c r="M12" i="225"/>
  <c r="G12" i="225"/>
  <c r="K13" i="225"/>
  <c r="F16" i="224"/>
  <c r="G27" i="225"/>
  <c r="M26" i="225"/>
  <c r="P25" i="224"/>
  <c r="E7" i="224"/>
  <c r="G20" i="225"/>
  <c r="P10" i="136"/>
  <c r="Q28" i="214"/>
  <c r="E26" i="224"/>
  <c r="E24" i="214"/>
  <c r="Q17" i="224"/>
  <c r="O23" i="225"/>
  <c r="H13" i="224"/>
  <c r="H7" i="136"/>
  <c r="N15" i="224"/>
  <c r="I24" i="224"/>
  <c r="K11" i="214"/>
  <c r="I22" i="136"/>
  <c r="F15" i="224"/>
  <c r="L28" i="224"/>
  <c r="J25" i="224"/>
  <c r="G7" i="214"/>
  <c r="F29" i="136"/>
  <c r="E14" i="225"/>
  <c r="P25" i="214"/>
  <c r="L36" i="136"/>
  <c r="O17" i="214"/>
  <c r="E17" i="136"/>
  <c r="K27" i="225"/>
  <c r="P15" i="225"/>
  <c r="G18" i="224"/>
  <c r="F25" i="214"/>
  <c r="K22" i="136"/>
  <c r="J11" i="225"/>
  <c r="G20" i="214"/>
  <c r="H16" i="136"/>
  <c r="Q26" i="225"/>
  <c r="J20" i="224"/>
  <c r="N26" i="136"/>
  <c r="M7" i="214"/>
  <c r="K18" i="224"/>
  <c r="F36" i="136"/>
  <c r="Q12" i="136"/>
  <c r="Q19" i="136"/>
  <c r="K7" i="225"/>
  <c r="I13" i="224"/>
  <c r="L14" i="214"/>
  <c r="O31" i="136"/>
  <c r="M15" i="225"/>
  <c r="P33" i="136"/>
  <c r="O29" i="136"/>
  <c r="N9" i="225"/>
  <c r="Q28" i="225"/>
  <c r="H21" i="225"/>
  <c r="G23" i="136"/>
  <c r="L7" i="224"/>
  <c r="E12" i="136"/>
  <c r="N9" i="214"/>
  <c r="E22" i="214"/>
  <c r="F16" i="214"/>
  <c r="J22" i="214"/>
  <c r="J22" i="225"/>
  <c r="Q18" i="214"/>
  <c r="Q13" i="225"/>
  <c r="P26" i="136"/>
  <c r="N27" i="224"/>
  <c r="O14" i="136"/>
  <c r="G11" i="225"/>
  <c r="O25" i="225"/>
  <c r="Q7" i="214"/>
  <c r="J23" i="225"/>
  <c r="F34" i="136"/>
  <c r="Q11" i="214"/>
  <c r="F15" i="136"/>
  <c r="Q18" i="136"/>
  <c r="N24" i="214"/>
  <c r="Q9" i="136"/>
  <c r="K17" i="136"/>
  <c r="L23" i="224"/>
  <c r="E16" i="225"/>
  <c r="E6" i="136"/>
  <c r="M13" i="225"/>
  <c r="K30" i="136"/>
  <c r="M9" i="224"/>
  <c r="L28" i="225"/>
  <c r="O9" i="225"/>
  <c r="M12" i="136"/>
  <c r="K16" i="136"/>
  <c r="I20" i="224"/>
  <c r="H23" i="214"/>
  <c r="N22" i="224"/>
  <c r="P14" i="224"/>
  <c r="G10" i="136"/>
  <c r="N21" i="224"/>
  <c r="N39" i="136"/>
  <c r="P38" i="136"/>
  <c r="O9" i="136"/>
  <c r="H28" i="224"/>
  <c r="G12" i="136"/>
  <c r="K19" i="136"/>
  <c r="K20" i="136"/>
  <c r="L8" i="224"/>
  <c r="G28" i="136"/>
  <c r="J15" i="225"/>
  <c r="O28" i="136"/>
  <c r="I23" i="224"/>
  <c r="Q15" i="224"/>
  <c r="I25" i="225"/>
  <c r="F11" i="136"/>
  <c r="Q12" i="224"/>
  <c r="K23" i="225"/>
  <c r="L32" i="136"/>
  <c r="L9" i="225"/>
  <c r="I9" i="214"/>
  <c r="I17" i="224"/>
  <c r="O7" i="225"/>
  <c r="E9" i="224"/>
  <c r="F22" i="225"/>
  <c r="E7" i="225"/>
  <c r="Q17" i="214"/>
  <c r="H27" i="214"/>
  <c r="E29" i="136"/>
  <c r="N27" i="225"/>
  <c r="Q17" i="225"/>
  <c r="P24" i="136"/>
  <c r="G25" i="214"/>
  <c r="N10" i="214"/>
  <c r="M28" i="136"/>
  <c r="Q9" i="225"/>
  <c r="H38" i="136"/>
  <c r="E12" i="225"/>
  <c r="K20" i="225"/>
  <c r="O38" i="136"/>
  <c r="F6" i="136"/>
  <c r="F25" i="136"/>
  <c r="E7" i="214"/>
  <c r="N14" i="224"/>
  <c r="O24" i="225"/>
  <c r="Q16" i="225"/>
  <c r="P16" i="224"/>
  <c r="N25" i="214"/>
  <c r="P25" i="136"/>
  <c r="H14" i="136"/>
  <c r="I22" i="225"/>
  <c r="F9" i="225"/>
  <c r="K7" i="136"/>
  <c r="G15" i="136"/>
  <c r="F19" i="224"/>
  <c r="G21" i="136"/>
  <c r="Q35" i="136"/>
  <c r="P14" i="214"/>
  <c r="J8" i="225"/>
  <c r="H26" i="225"/>
  <c r="E26" i="214"/>
  <c r="O26" i="136"/>
  <c r="M11" i="136"/>
  <c r="F23" i="225"/>
  <c r="J20" i="214"/>
  <c r="Q21" i="224"/>
  <c r="F17" i="224"/>
  <c r="H27" i="225"/>
  <c r="O13" i="136"/>
  <c r="Q9" i="224"/>
  <c r="L12" i="224"/>
  <c r="E16" i="136"/>
  <c r="J23" i="224"/>
  <c r="K19" i="224"/>
  <c r="F14" i="225"/>
  <c r="N8" i="214"/>
  <c r="G16" i="214"/>
  <c r="I15" i="136"/>
  <c r="G10" i="224"/>
  <c r="J10" i="136"/>
  <c r="G22" i="136"/>
  <c r="F7" i="225"/>
  <c r="P21" i="225"/>
  <c r="Q19" i="224"/>
  <c r="P7" i="225"/>
  <c r="M14" i="224"/>
  <c r="O21" i="136"/>
  <c r="I14" i="136"/>
  <c r="L19" i="214"/>
  <c r="G22" i="214"/>
  <c r="K11" i="224"/>
  <c r="P9" i="224"/>
  <c r="N26" i="214"/>
  <c r="H10" i="225"/>
  <c r="I33" i="136"/>
  <c r="F13" i="225"/>
  <c r="E10" i="224"/>
  <c r="F18" i="136"/>
  <c r="L14" i="136"/>
  <c r="L34" i="136"/>
  <c r="J17" i="214"/>
  <c r="P22" i="214"/>
  <c r="H9" i="136"/>
  <c r="E9" i="214"/>
  <c r="H8" i="225"/>
  <c r="M17" i="214"/>
  <c r="M32" i="136"/>
  <c r="F33" i="136"/>
  <c r="K9" i="136"/>
  <c r="L19" i="136"/>
  <c r="E28" i="225"/>
  <c r="L17" i="136"/>
  <c r="K11" i="225"/>
  <c r="L13" i="214"/>
  <c r="I12" i="214"/>
  <c r="G14" i="225"/>
  <c r="P12" i="225"/>
  <c r="G15" i="214"/>
  <c r="G11" i="224"/>
  <c r="E25" i="225"/>
  <c r="K22" i="214"/>
  <c r="L13" i="136"/>
  <c r="K14" i="214"/>
  <c r="E14" i="136"/>
  <c r="E15" i="214"/>
  <c r="N24" i="225"/>
  <c r="P8" i="214"/>
  <c r="H8" i="224"/>
  <c r="I21" i="225"/>
  <c r="M16" i="214"/>
  <c r="O13" i="214"/>
  <c r="L29" i="136"/>
  <c r="P15" i="214"/>
  <c r="K10" i="136"/>
  <c r="M8" i="224"/>
  <c r="N10" i="225"/>
  <c r="M19" i="224"/>
  <c r="E20" i="136"/>
  <c r="P22" i="136"/>
  <c r="M27" i="225"/>
  <c r="Q13" i="224"/>
  <c r="F9" i="136"/>
  <c r="O20" i="224"/>
  <c r="P7" i="136"/>
  <c r="G25" i="225"/>
  <c r="K24" i="225"/>
  <c r="L35" i="136"/>
  <c r="I22" i="214"/>
  <c r="I8" i="225"/>
  <c r="L16" i="136"/>
  <c r="G15" i="224"/>
  <c r="M9" i="225"/>
  <c r="K15" i="136"/>
  <c r="K28" i="136"/>
  <c r="E27" i="225"/>
  <c r="O7" i="214"/>
  <c r="L21" i="136"/>
  <c r="P18" i="225"/>
  <c r="M18" i="136"/>
  <c r="H17" i="224"/>
  <c r="H12" i="224"/>
  <c r="G19" i="224"/>
  <c r="H20" i="225"/>
  <c r="M27" i="136"/>
  <c r="H24" i="136"/>
  <c r="N9" i="224"/>
  <c r="G17" i="225"/>
  <c r="O17" i="136"/>
  <c r="O17" i="224"/>
  <c r="I19" i="225"/>
  <c r="L22" i="224"/>
  <c r="L17" i="224"/>
  <c r="M28" i="214"/>
  <c r="G30" i="136"/>
  <c r="G13" i="225"/>
  <c r="H8" i="214"/>
  <c r="K11" i="136"/>
  <c r="J7" i="225"/>
  <c r="I21" i="214"/>
  <c r="E19" i="214"/>
  <c r="J27" i="136"/>
  <c r="I23" i="214"/>
  <c r="J14" i="136"/>
  <c r="Q14" i="214"/>
  <c r="E21" i="225"/>
  <c r="H35" i="136"/>
  <c r="E15" i="225"/>
  <c r="J20" i="225"/>
  <c r="E10" i="214"/>
  <c r="Q16" i="214"/>
  <c r="J12" i="225"/>
  <c r="G28" i="214"/>
  <c r="O16" i="224"/>
  <c r="I38" i="136"/>
  <c r="O12" i="224"/>
  <c r="H11" i="214"/>
  <c r="M20" i="136"/>
  <c r="Q36" i="136"/>
  <c r="P6" i="136"/>
  <c r="E19" i="225"/>
  <c r="H31" i="136"/>
  <c r="L15" i="214"/>
  <c r="L22" i="225"/>
  <c r="O27" i="225"/>
  <c r="N24" i="136"/>
  <c r="K7" i="224"/>
  <c r="L25" i="136"/>
  <c r="J26" i="214"/>
  <c r="J36" i="136"/>
  <c r="I20" i="136"/>
  <c r="O19" i="224"/>
  <c r="N26" i="224"/>
  <c r="E13" i="136"/>
  <c r="Q20" i="225"/>
  <c r="L23" i="214"/>
  <c r="I10" i="136"/>
  <c r="P27" i="214"/>
  <c r="M39" i="136"/>
  <c r="P32" i="136"/>
  <c r="M25" i="136"/>
  <c r="I18" i="136"/>
  <c r="I28" i="225"/>
  <c r="H16" i="214"/>
  <c r="F21" i="214"/>
  <c r="I18" i="224"/>
  <c r="P31" i="136"/>
  <c r="N22" i="136"/>
  <c r="N12" i="214"/>
  <c r="N18" i="225"/>
  <c r="J37" i="136"/>
  <c r="N13" i="214"/>
  <c r="K22" i="225"/>
  <c r="L13" i="225"/>
  <c r="G7" i="225"/>
  <c r="H19" i="224"/>
  <c r="N38" i="136"/>
  <c r="J21" i="225"/>
  <c r="G8" i="214"/>
  <c r="P26" i="225"/>
  <c r="M25" i="224"/>
  <c r="F17" i="225"/>
  <c r="H26" i="214"/>
  <c r="Q16" i="136"/>
  <c r="E28" i="224"/>
  <c r="N23" i="225"/>
  <c r="Q17" i="136"/>
  <c r="H8" i="136"/>
  <c r="M19" i="136"/>
  <c r="Q22" i="136"/>
  <c r="H25" i="214"/>
  <c r="K19" i="225"/>
  <c r="O11" i="136"/>
  <c r="G7" i="224"/>
  <c r="P20" i="136"/>
  <c r="N19" i="136"/>
  <c r="F23" i="136"/>
  <c r="J18" i="214"/>
  <c r="O24" i="136"/>
  <c r="H7" i="225"/>
  <c r="N15" i="225"/>
  <c r="O20" i="225"/>
  <c r="M11" i="214"/>
  <c r="Q24" i="214"/>
  <c r="P10" i="214"/>
  <c r="K24" i="224"/>
  <c r="Q29" i="136"/>
  <c r="Q23" i="224"/>
  <c r="F9" i="224"/>
  <c r="H36" i="136"/>
  <c r="I16" i="225"/>
  <c r="G29" i="136"/>
  <c r="M29" i="136"/>
  <c r="L15" i="224"/>
  <c r="K12" i="225"/>
  <c r="H10" i="224"/>
  <c r="O16" i="225"/>
  <c r="E17" i="214"/>
  <c r="O18" i="224"/>
  <c r="G16" i="136"/>
  <c r="J7" i="214"/>
  <c r="E12" i="214"/>
  <c r="N20" i="136"/>
  <c r="M21" i="136"/>
  <c r="J33" i="136"/>
  <c r="P36" i="136"/>
  <c r="J32" i="136"/>
  <c r="K17" i="214"/>
  <c r="K35" i="136"/>
  <c r="N14" i="136"/>
  <c r="O12" i="214"/>
  <c r="M10" i="225"/>
  <c r="M9" i="214"/>
  <c r="G24" i="224"/>
  <c r="F19" i="136"/>
  <c r="J30" i="136"/>
  <c r="I29" i="136"/>
  <c r="L18" i="225"/>
  <c r="E23" i="136"/>
  <c r="I34" i="136"/>
  <c r="N26" i="225"/>
  <c r="O36" i="136"/>
  <c r="K18" i="214"/>
  <c r="M15" i="136"/>
  <c r="E22" i="136"/>
  <c r="G22" i="224"/>
  <c r="J17" i="136"/>
  <c r="J17" i="225"/>
  <c r="J29" i="136"/>
  <c r="P7" i="214"/>
  <c r="K7" i="214"/>
  <c r="L25" i="224"/>
  <c r="N30" i="136"/>
  <c r="I27" i="224"/>
  <c r="Q34" i="136"/>
  <c r="G26" i="224"/>
  <c r="M14" i="225"/>
  <c r="E27" i="224"/>
  <c r="G25" i="136"/>
  <c r="I28" i="136"/>
  <c r="N12" i="225"/>
  <c r="M19" i="214"/>
  <c r="O10" i="225"/>
  <c r="I23" i="136"/>
  <c r="N13" i="224"/>
  <c r="P25" i="225"/>
  <c r="O10" i="214"/>
  <c r="K15" i="225"/>
  <c r="M19" i="225"/>
  <c r="Q33" i="136"/>
  <c r="Q21" i="225"/>
  <c r="N21" i="214"/>
  <c r="I37" i="136"/>
  <c r="K28" i="225"/>
  <c r="P18" i="224"/>
  <c r="H22" i="225"/>
  <c r="K23" i="136"/>
  <c r="F21" i="136"/>
  <c r="N16" i="136"/>
  <c r="O7" i="224"/>
  <c r="J24" i="225"/>
  <c r="O8" i="225"/>
  <c r="J21" i="136"/>
  <c r="I14" i="225"/>
  <c r="F28" i="136"/>
  <c r="J21" i="214"/>
  <c r="Q20" i="214"/>
  <c r="F22" i="136"/>
  <c r="M17" i="224"/>
  <c r="N17" i="214"/>
  <c r="I16" i="136"/>
  <c r="L28" i="136"/>
  <c r="P7" i="224"/>
  <c r="O23" i="224"/>
  <c r="L10" i="225"/>
  <c r="L8" i="225"/>
  <c r="N19" i="225"/>
  <c r="E23" i="224"/>
  <c r="G18" i="214"/>
  <c r="Q7" i="224"/>
  <c r="L7" i="225"/>
  <c r="F26" i="214"/>
  <c r="L23" i="225"/>
  <c r="H11" i="136"/>
  <c r="Q8" i="136"/>
  <c r="F14" i="136"/>
  <c r="Q23" i="214"/>
  <c r="P13" i="136"/>
  <c r="F20" i="224"/>
  <c r="G19" i="214"/>
  <c r="F11" i="225"/>
  <c r="N12" i="224"/>
  <c r="F21" i="224"/>
  <c r="O25" i="214"/>
  <c r="E37" i="136"/>
  <c r="O22" i="214"/>
  <c r="L24" i="214"/>
  <c r="G11" i="214"/>
  <c r="O17" i="225"/>
  <c r="N28" i="214"/>
  <c r="J9" i="224"/>
  <c r="P14" i="136"/>
  <c r="N17" i="136"/>
  <c r="L26" i="225"/>
  <c r="I32" i="136"/>
  <c r="G27" i="224"/>
  <c r="P15" i="224"/>
  <c r="F19" i="214"/>
  <c r="F8" i="224"/>
  <c r="H17" i="136"/>
  <c r="E24" i="224"/>
  <c r="K21" i="136"/>
  <c r="H25" i="224"/>
  <c r="O21" i="214"/>
  <c r="H23" i="224"/>
  <c r="M22" i="136"/>
  <c r="P19" i="214"/>
  <c r="K17" i="225"/>
  <c r="E14" i="224"/>
  <c r="F12" i="225"/>
  <c r="L27" i="214"/>
  <c r="H25" i="136"/>
  <c r="Q27" i="225"/>
  <c r="H24" i="225"/>
  <c r="O14" i="225"/>
  <c r="Q21" i="214"/>
  <c r="H9" i="224"/>
  <c r="O12" i="136"/>
  <c r="I25" i="136"/>
  <c r="Q9" i="214"/>
  <c r="F16" i="136"/>
  <c r="L19" i="224"/>
  <c r="J24" i="214"/>
  <c r="L7" i="214"/>
  <c r="G13" i="224"/>
  <c r="Q19" i="214"/>
  <c r="G22" i="225"/>
  <c r="L21" i="214"/>
  <c r="G27" i="136"/>
  <c r="J18" i="224"/>
  <c r="P17" i="214"/>
  <c r="M7" i="225"/>
  <c r="L9" i="136"/>
  <c r="F27" i="136"/>
  <c r="L22" i="214"/>
  <c r="F13" i="224"/>
  <c r="P35" i="136"/>
  <c r="J12" i="224"/>
  <c r="N14" i="225"/>
  <c r="H20" i="214"/>
  <c r="K16" i="214"/>
  <c r="K15" i="214"/>
  <c r="Q11" i="225"/>
  <c r="M28" i="224"/>
  <c r="E14" i="214"/>
  <c r="P11" i="214"/>
  <c r="M9" i="136"/>
  <c r="P23" i="224"/>
  <c r="I7" i="224"/>
  <c r="J8" i="136"/>
  <c r="L11" i="214"/>
  <c r="I17" i="136"/>
  <c r="L8" i="136"/>
  <c r="G12" i="214"/>
  <c r="I28" i="224"/>
  <c r="L14" i="225"/>
  <c r="G26" i="214"/>
  <c r="N11" i="136"/>
  <c r="H22" i="214"/>
  <c r="G36" i="136"/>
  <c r="N21" i="136"/>
  <c r="N33" i="136"/>
  <c r="K8" i="224"/>
  <c r="J19" i="136"/>
  <c r="I26" i="136"/>
  <c r="E18" i="225"/>
  <c r="L18" i="136"/>
  <c r="Q8" i="224"/>
  <c r="J12" i="214"/>
  <c r="Q6" i="136"/>
  <c r="M20" i="214"/>
  <c r="G38" i="136"/>
  <c r="N23" i="214"/>
  <c r="P17" i="225"/>
  <c r="P9" i="225"/>
  <c r="Q10" i="136"/>
  <c r="K26" i="224"/>
  <c r="F14" i="214"/>
  <c r="J16" i="214"/>
  <c r="H18" i="214"/>
  <c r="M27" i="224"/>
  <c r="N20" i="225"/>
  <c r="M28" i="225"/>
  <c r="Q14" i="225"/>
  <c r="P16" i="214"/>
  <c r="E17" i="224"/>
  <c r="F22" i="224"/>
  <c r="M14" i="136"/>
  <c r="L20" i="225"/>
  <c r="G32" i="136"/>
  <c r="L10" i="214"/>
  <c r="K8" i="225"/>
  <c r="O28" i="225"/>
  <c r="M10" i="214"/>
  <c r="M24" i="214"/>
  <c r="G16" i="225"/>
  <c r="M26" i="224"/>
  <c r="P11" i="136"/>
  <c r="K9" i="225"/>
  <c r="E19" i="136"/>
  <c r="N18" i="224"/>
  <c r="Q22" i="224"/>
  <c r="K19" i="214"/>
  <c r="O19" i="136"/>
  <c r="E35" i="136"/>
  <c r="H14" i="225"/>
  <c r="G27" i="214"/>
  <c r="J16" i="224"/>
  <c r="F17" i="136"/>
  <c r="Q22" i="214"/>
  <c r="L11" i="224"/>
  <c r="G8" i="136"/>
  <c r="F14" i="224"/>
  <c r="M22" i="214"/>
  <c r="I10" i="225"/>
  <c r="I9" i="224"/>
  <c r="K9" i="224"/>
  <c r="L13" i="224"/>
  <c r="N13" i="225"/>
  <c r="F17" i="214"/>
  <c r="Q13" i="214"/>
  <c r="H17" i="225"/>
  <c r="N23" i="224"/>
  <c r="L25" i="225"/>
  <c r="F31" i="136"/>
  <c r="O30" i="136"/>
  <c r="Q27" i="136"/>
  <c r="G10" i="225"/>
  <c r="H23" i="136"/>
  <c r="I6" i="136"/>
  <c r="J8" i="214"/>
  <c r="K28" i="214"/>
  <c r="P28" i="214"/>
  <c r="Q12" i="225"/>
  <c r="I13" i="225"/>
  <c r="J10" i="225"/>
  <c r="K14" i="136"/>
  <c r="I14" i="214"/>
  <c r="M7" i="224"/>
  <c r="E39" i="136"/>
  <c r="P13" i="224"/>
  <c r="M16" i="224"/>
  <c r="H27" i="136"/>
  <c r="M11" i="224"/>
  <c r="P18" i="214"/>
  <c r="F13" i="136"/>
  <c r="H39" i="136"/>
  <c r="K16" i="225"/>
  <c r="K25" i="224"/>
  <c r="O13" i="225"/>
  <c r="N6" i="136"/>
  <c r="J19" i="225"/>
  <c r="O33" i="136"/>
  <c r="M15" i="214"/>
  <c r="M17" i="225"/>
  <c r="I23" i="225"/>
  <c r="Q38" i="136"/>
  <c r="L20" i="224"/>
  <c r="N20" i="214"/>
  <c r="I21" i="224"/>
  <c r="N7" i="224"/>
  <c r="G14" i="224"/>
  <c r="Q39" i="136"/>
  <c r="N9" i="136"/>
  <c r="J20" i="136"/>
  <c r="F23" i="214"/>
  <c r="N35" i="136"/>
  <c r="G15" i="225"/>
  <c r="G28" i="224"/>
  <c r="F26" i="225"/>
  <c r="K25" i="136"/>
  <c r="E33" i="136"/>
  <c r="M31" i="136"/>
  <c r="Q23" i="136"/>
  <c r="I31" i="136"/>
  <c r="N17" i="225"/>
  <c r="K23" i="214"/>
  <c r="E7" i="136"/>
  <c r="P11" i="225"/>
  <c r="O11" i="224"/>
  <c r="P29" i="136"/>
  <c r="O13" i="224"/>
  <c r="I39" i="136"/>
  <c r="Q18" i="224"/>
  <c r="N37" i="136"/>
  <c r="O10" i="136"/>
  <c r="J27" i="224"/>
  <c r="Q26" i="136"/>
  <c r="P19" i="224"/>
  <c r="L20" i="136"/>
  <c r="I16" i="224"/>
  <c r="P23" i="136"/>
  <c r="M10" i="136"/>
  <c r="I25" i="224"/>
  <c r="N21" i="225"/>
  <c r="Q10" i="225"/>
  <c r="Q11" i="136"/>
  <c r="P12" i="214"/>
  <c r="H11" i="225"/>
  <c r="M15" i="224"/>
  <c r="P24" i="224"/>
  <c r="I11" i="214"/>
  <c r="E24" i="136"/>
  <c r="Q23" i="225"/>
  <c r="N23" i="136"/>
  <c r="E18" i="136"/>
  <c r="N22" i="225"/>
  <c r="I20" i="214"/>
  <c r="F20" i="225"/>
  <c r="F18" i="214"/>
  <c r="P22" i="224"/>
  <c r="L23" i="136"/>
  <c r="H12" i="136"/>
  <c r="O25" i="136"/>
  <c r="P30" i="136"/>
  <c r="P20" i="224"/>
  <c r="F13" i="214"/>
  <c r="N18" i="136"/>
  <c r="Q10" i="214"/>
  <c r="Q8" i="225"/>
  <c r="E36" i="136"/>
  <c r="H32" i="136"/>
  <c r="Q16" i="224"/>
  <c r="F11" i="214"/>
  <c r="J14" i="225"/>
  <c r="M21" i="225"/>
  <c r="E21" i="136"/>
  <c r="Q15" i="225"/>
  <c r="K18" i="225"/>
  <c r="K27" i="136"/>
  <c r="Q15" i="136"/>
  <c r="J16" i="225"/>
  <c r="F16" i="225"/>
  <c r="L20" i="214"/>
  <c r="K13" i="224"/>
  <c r="H22" i="224"/>
  <c r="P8" i="225"/>
  <c r="H7" i="214"/>
  <c r="E24" i="225"/>
  <c r="L26" i="224"/>
  <c r="H29" i="136"/>
  <c r="Q11" i="224"/>
  <c r="P19" i="136"/>
  <c r="F24" i="225"/>
  <c r="L24" i="224"/>
  <c r="E20" i="224"/>
  <c r="O8" i="224"/>
  <c r="P13" i="214"/>
  <c r="H16" i="225"/>
  <c r="G17" i="224"/>
  <c r="P19" i="225"/>
  <c r="F38" i="136"/>
  <c r="K26" i="214"/>
  <c r="N27" i="214"/>
  <c r="O27" i="214"/>
  <c r="O23" i="214"/>
  <c r="I12" i="225"/>
  <c r="I15" i="225"/>
  <c r="L24" i="136"/>
  <c r="L31" i="136"/>
  <c r="P13" i="225"/>
  <c r="F28" i="225"/>
  <c r="P24" i="225"/>
  <c r="O8" i="136"/>
  <c r="O11" i="214"/>
  <c r="E8" i="224"/>
  <c r="O14" i="214"/>
  <c r="F20" i="136"/>
  <c r="E21" i="214"/>
  <c r="H12" i="214"/>
  <c r="I36" i="136"/>
  <c r="L10" i="136"/>
  <c r="H21" i="224"/>
  <c r="P11" i="224"/>
  <c r="P21" i="224"/>
  <c r="H20" i="136"/>
  <c r="N7" i="136"/>
  <c r="I26" i="225"/>
  <c r="P23" i="214"/>
  <c r="O18" i="136"/>
  <c r="J25" i="225"/>
  <c r="I10" i="214"/>
  <c r="J13" i="224"/>
  <c r="H13" i="214"/>
  <c r="I21" i="136"/>
  <c r="F28" i="224"/>
  <c r="J28" i="214"/>
  <c r="E8" i="136"/>
  <c r="L26" i="214"/>
  <c r="O18" i="214"/>
  <c r="P16" i="225"/>
  <c r="Q13" i="136"/>
  <c r="N18" i="214"/>
  <c r="N10" i="224"/>
  <c r="N31" i="136"/>
  <c r="M18" i="224"/>
  <c r="M16" i="136"/>
  <c r="E8" i="225"/>
  <c r="G24" i="214"/>
  <c r="H18" i="224"/>
  <c r="I11" i="225"/>
  <c r="I26" i="224"/>
  <c r="N13" i="136"/>
  <c r="K18" i="136"/>
  <c r="Q18" i="225"/>
  <c r="K37" i="136"/>
  <c r="I19" i="224"/>
  <c r="N15" i="136"/>
  <c r="O9" i="214"/>
  <c r="F37" i="136"/>
  <c r="Q25" i="224"/>
  <c r="E9" i="136"/>
  <c r="H27" i="224"/>
  <c r="E38" i="136"/>
  <c r="P28" i="136"/>
  <c r="H28" i="136"/>
  <c r="Q7" i="136"/>
  <c r="I28" i="214"/>
  <c r="P27" i="136"/>
  <c r="F35" i="136"/>
  <c r="K31" i="136"/>
  <c r="H16" i="224"/>
  <c r="J15" i="136"/>
  <c r="F19" i="225"/>
  <c r="I18" i="225"/>
  <c r="K13" i="214"/>
  <c r="G7" i="136"/>
  <c r="J26" i="136"/>
  <c r="G23" i="225"/>
  <c r="K39" i="136"/>
  <c r="Q20" i="224"/>
  <c r="Q27" i="224"/>
  <c r="M24" i="224"/>
  <c r="I16" i="214"/>
  <c r="F22" i="214"/>
  <c r="I13" i="214"/>
  <c r="Q25" i="225"/>
  <c r="G35" i="136"/>
  <c r="M10" i="224"/>
  <c r="M21" i="224"/>
  <c r="O24" i="214"/>
  <c r="J11" i="136"/>
  <c r="N11" i="214"/>
  <c r="F10" i="214"/>
  <c r="G23" i="214"/>
  <c r="O7" i="136"/>
  <c r="N12" i="136"/>
  <c r="L39" i="136"/>
  <c r="J13" i="225"/>
  <c r="H10" i="214"/>
  <c r="O12" i="225"/>
  <c r="E22" i="225"/>
  <c r="F10" i="136"/>
  <c r="G13" i="214"/>
  <c r="E9" i="225"/>
  <c r="H7" i="224"/>
  <c r="F7" i="214"/>
  <c r="P39" i="136"/>
  <c r="K9" i="214"/>
  <c r="L28" i="214"/>
  <c r="N29" i="136"/>
  <c r="G18" i="136"/>
  <c r="G31" i="136"/>
  <c r="O19" i="225"/>
  <c r="K10" i="224"/>
  <c r="L21" i="224"/>
  <c r="K38" i="136"/>
  <c r="O20" i="136"/>
  <c r="I17" i="214"/>
  <c r="P24" i="214"/>
  <c r="P15" i="136"/>
  <c r="Q28" i="136"/>
  <c r="K29" i="136"/>
  <c r="I9" i="225"/>
  <c r="N34" i="136"/>
  <c r="M23" i="224"/>
  <c r="O16" i="136"/>
  <c r="I7" i="214"/>
  <c r="Q8" i="214"/>
  <c r="O15" i="224"/>
  <c r="M6" i="136"/>
  <c r="Q24" i="224"/>
  <c r="I20" i="225"/>
  <c r="M26" i="136"/>
  <c r="J27" i="214"/>
  <c r="M13" i="214"/>
  <c r="N19" i="224"/>
  <c r="P12" i="136"/>
  <c r="G9" i="224"/>
  <c r="O15" i="214"/>
  <c r="P21" i="214"/>
  <c r="F8" i="225"/>
  <c r="I8" i="214"/>
  <c r="I27" i="136"/>
  <c r="E13" i="214"/>
  <c r="O14" i="224"/>
  <c r="P23" i="225"/>
  <c r="F27" i="225"/>
  <c r="J13" i="136"/>
  <c r="G6" i="136"/>
  <c r="M37" i="136"/>
  <c r="L38" i="136"/>
  <c r="G17" i="214"/>
  <c r="K14" i="225"/>
  <c r="Q31" i="136"/>
  <c r="J19" i="224"/>
  <c r="H17" i="214"/>
  <c r="J17" i="224"/>
  <c r="L16" i="225"/>
  <c r="P21" i="136"/>
  <c r="Q24" i="136"/>
  <c r="J35" i="136"/>
  <c r="Q25" i="136"/>
  <c r="I8" i="136"/>
  <c r="Q21" i="136"/>
  <c r="I19" i="136"/>
  <c r="O28" i="214"/>
  <c r="E34" i="136"/>
  <c r="J12" i="136"/>
  <c r="E26" i="136"/>
  <c r="G34" i="136"/>
  <c r="G25" i="224"/>
  <c r="L9" i="214"/>
  <c r="P26" i="224"/>
  <c r="O15" i="225"/>
  <c r="K12" i="214"/>
  <c r="P22" i="225"/>
  <c r="Q12" i="214"/>
  <c r="Q15" i="214"/>
  <c r="P17" i="224"/>
  <c r="M23" i="136"/>
  <c r="G28" i="225"/>
  <c r="M8" i="136"/>
  <c r="F12" i="136"/>
  <c r="J15" i="214"/>
  <c r="F12" i="224"/>
  <c r="K15" i="224"/>
  <c r="K8" i="214"/>
  <c r="E10" i="136"/>
  <c r="L7" i="136"/>
  <c r="I17" i="225"/>
  <c r="O21" i="224"/>
  <c r="F25" i="224"/>
  <c r="P28" i="224"/>
  <c r="F10" i="224"/>
  <c r="K12" i="224"/>
  <c r="E27" i="136"/>
  <c r="L12" i="136"/>
  <c r="M25" i="225"/>
  <c r="G37" i="136"/>
  <c r="I9" i="136"/>
  <c r="I30" i="136"/>
  <c r="E27" i="214"/>
  <c r="M20" i="225"/>
  <c r="H24" i="214"/>
  <c r="M7" i="136"/>
  <c r="K33" i="136"/>
  <c r="G26" i="225"/>
  <c r="M34" i="136"/>
  <c r="I15" i="214"/>
  <c r="H18" i="225"/>
  <c r="J23" i="136"/>
  <c r="J7" i="136"/>
  <c r="G9" i="136"/>
  <c r="I11" i="136"/>
  <c r="N11" i="224"/>
  <c r="J23" i="214"/>
  <c r="G26" i="136"/>
  <c r="K26" i="225"/>
  <c r="O6" i="136"/>
  <c r="F25" i="225"/>
  <c r="K6" i="136"/>
  <c r="K8" i="136"/>
  <c r="E15" i="224"/>
  <c r="H18" i="136"/>
  <c r="O37" i="136"/>
  <c r="F8" i="214"/>
  <c r="P37" i="136"/>
  <c r="I12" i="136"/>
  <c r="I19" i="214"/>
  <c r="H23" i="225"/>
  <c r="G11" i="136"/>
  <c r="E12" i="224"/>
  <c r="Q14" i="224"/>
  <c r="J25" i="136"/>
  <c r="L30" i="136"/>
  <c r="L17" i="225"/>
  <c r="E25" i="136"/>
  <c r="K20" i="214"/>
  <c r="L22" i="136"/>
  <c r="M12" i="214"/>
  <c r="R11" i="134" l="1"/>
  <c r="R12" i="134" s="1"/>
  <c r="B17" i="129"/>
  <c r="C17" i="129"/>
  <c r="D17" i="129"/>
  <c r="R13" i="134" l="1"/>
  <c r="D39" i="95"/>
  <c r="R14" i="134" l="1"/>
  <c r="A35" i="223"/>
  <c r="D42" i="167"/>
  <c r="C71" i="213"/>
  <c r="A35" i="100"/>
  <c r="C36" i="213"/>
  <c r="L43" i="225"/>
  <c r="I45" i="225"/>
  <c r="L42" i="225"/>
  <c r="P38" i="224"/>
  <c r="J67" i="224" s="1"/>
  <c r="J37" i="221" s="1"/>
  <c r="G41" i="224"/>
  <c r="M42" i="225"/>
  <c r="N32" i="224"/>
  <c r="K46" i="225"/>
  <c r="H75" i="225" s="1"/>
  <c r="H20" i="221" s="1"/>
  <c r="K49" i="225"/>
  <c r="H78" i="225" s="1"/>
  <c r="H23" i="221" s="1"/>
  <c r="K43" i="224"/>
  <c r="H72" i="224" s="1"/>
  <c r="H42" i="221" s="1"/>
  <c r="K43" i="225"/>
  <c r="H72" i="225" s="1"/>
  <c r="H17" i="221" s="1"/>
  <c r="O42" i="224"/>
  <c r="Q50" i="225"/>
  <c r="K79" i="225" s="1"/>
  <c r="K24" i="221" s="1"/>
  <c r="G49" i="224"/>
  <c r="H49" i="224"/>
  <c r="M36" i="225"/>
  <c r="L39" i="225"/>
  <c r="K38" i="224"/>
  <c r="H67" i="224" s="1"/>
  <c r="H37" i="221" s="1"/>
  <c r="O43" i="224"/>
  <c r="E43" i="225"/>
  <c r="K50" i="224"/>
  <c r="H79" i="224" s="1"/>
  <c r="H49" i="221" s="1"/>
  <c r="P41" i="225"/>
  <c r="J70" i="225" s="1"/>
  <c r="J15" i="221" s="1"/>
  <c r="I33" i="225"/>
  <c r="K33" i="225"/>
  <c r="H62" i="225" s="1"/>
  <c r="H7" i="221" s="1"/>
  <c r="Q37" i="225"/>
  <c r="K66" i="225" s="1"/>
  <c r="K11" i="221" s="1"/>
  <c r="F38" i="225"/>
  <c r="H32" i="225"/>
  <c r="K45" i="225"/>
  <c r="H74" i="225" s="1"/>
  <c r="H19" i="221" s="1"/>
  <c r="P43" i="225"/>
  <c r="J72" i="225" s="1"/>
  <c r="J17" i="221" s="1"/>
  <c r="J42" i="224"/>
  <c r="O42" i="225"/>
  <c r="O32" i="225"/>
  <c r="N49" i="224"/>
  <c r="Q53" i="224"/>
  <c r="K82" i="224" s="1"/>
  <c r="K52" i="221" s="1"/>
  <c r="Q39" i="225"/>
  <c r="K68" i="225" s="1"/>
  <c r="K13" i="221" s="1"/>
  <c r="G38" i="224"/>
  <c r="P40" i="225"/>
  <c r="J69" i="225" s="1"/>
  <c r="J14" i="221" s="1"/>
  <c r="P36" i="225"/>
  <c r="J65" i="225" s="1"/>
  <c r="J10" i="221" s="1"/>
  <c r="L48" i="224"/>
  <c r="E38" i="225"/>
  <c r="K47" i="225"/>
  <c r="H76" i="225" s="1"/>
  <c r="H21" i="221" s="1"/>
  <c r="M51" i="225"/>
  <c r="P51" i="225"/>
  <c r="J80" i="225" s="1"/>
  <c r="J25" i="221" s="1"/>
  <c r="O51" i="224"/>
  <c r="J33" i="224"/>
  <c r="O39" i="224"/>
  <c r="G48" i="225"/>
  <c r="J34" i="225"/>
  <c r="N32" i="225"/>
  <c r="Q44" i="224"/>
  <c r="K73" i="224" s="1"/>
  <c r="K43" i="221" s="1"/>
  <c r="I43" i="225"/>
  <c r="I49" i="225"/>
  <c r="H49" i="225"/>
  <c r="P32" i="224"/>
  <c r="J61" i="224" s="1"/>
  <c r="J31" i="221" s="1"/>
  <c r="G34" i="225"/>
  <c r="Q49" i="224"/>
  <c r="K78" i="224" s="1"/>
  <c r="K48" i="221" s="1"/>
  <c r="M39" i="225"/>
  <c r="G33" i="224"/>
  <c r="H39" i="224"/>
  <c r="M37" i="225"/>
  <c r="H33" i="225"/>
  <c r="M48" i="224"/>
  <c r="H33" i="224"/>
  <c r="O40" i="224"/>
  <c r="H34" i="225"/>
  <c r="Q47" i="225"/>
  <c r="K76" i="225" s="1"/>
  <c r="K21" i="221" s="1"/>
  <c r="G40" i="224"/>
  <c r="I52" i="224"/>
  <c r="O36" i="225"/>
  <c r="J44" i="225"/>
  <c r="M42" i="224"/>
  <c r="G41" i="225"/>
  <c r="N35" i="225"/>
  <c r="K39" i="224"/>
  <c r="H68" i="224" s="1"/>
  <c r="H38" i="221" s="1"/>
  <c r="P49" i="224"/>
  <c r="J78" i="224" s="1"/>
  <c r="J48" i="221" s="1"/>
  <c r="Q38" i="224"/>
  <c r="K67" i="224" s="1"/>
  <c r="K37" i="221" s="1"/>
  <c r="M35" i="224"/>
  <c r="O41" i="224"/>
  <c r="L37" i="224"/>
  <c r="Q33" i="225"/>
  <c r="K62" i="225" s="1"/>
  <c r="K7" i="221" s="1"/>
  <c r="E50" i="225"/>
  <c r="F34" i="225"/>
  <c r="E52" i="225"/>
  <c r="E35" i="225"/>
  <c r="O36" i="224"/>
  <c r="H36" i="225"/>
  <c r="J37" i="225"/>
  <c r="H35" i="224"/>
  <c r="J36" i="225"/>
  <c r="J51" i="224"/>
  <c r="M39" i="224"/>
  <c r="H41" i="225"/>
  <c r="J39" i="224"/>
  <c r="N53" i="225"/>
  <c r="H44" i="225"/>
  <c r="K38" i="225"/>
  <c r="H67" i="225" s="1"/>
  <c r="H12" i="221" s="1"/>
  <c r="M49" i="225"/>
  <c r="F52" i="225"/>
  <c r="I50" i="225"/>
  <c r="N37" i="224"/>
  <c r="O52" i="224"/>
  <c r="F33" i="225"/>
  <c r="N34" i="224"/>
  <c r="F47" i="225"/>
  <c r="M48" i="225"/>
  <c r="Q39" i="224"/>
  <c r="K68" i="224" s="1"/>
  <c r="K38" i="221" s="1"/>
  <c r="H38" i="224"/>
  <c r="O53" i="224"/>
  <c r="Q52" i="224"/>
  <c r="K81" i="224" s="1"/>
  <c r="K51" i="221" s="1"/>
  <c r="L52" i="224"/>
  <c r="Q41" i="225"/>
  <c r="K70" i="225" s="1"/>
  <c r="K15" i="221" s="1"/>
  <c r="H47" i="224"/>
  <c r="G37" i="225"/>
  <c r="Q35" i="224"/>
  <c r="K64" i="224" s="1"/>
  <c r="K34" i="221" s="1"/>
  <c r="H46" i="225"/>
  <c r="P36" i="224"/>
  <c r="J65" i="224" s="1"/>
  <c r="J35" i="221" s="1"/>
  <c r="G38" i="225"/>
  <c r="G44" i="224"/>
  <c r="Q33" i="224"/>
  <c r="K62" i="224" s="1"/>
  <c r="K32" i="221" s="1"/>
  <c r="K53" i="225"/>
  <c r="H82" i="225" s="1"/>
  <c r="H27" i="221" s="1"/>
  <c r="H40" i="224"/>
  <c r="F42" i="225"/>
  <c r="N42" i="225"/>
  <c r="O35" i="225"/>
  <c r="I47" i="225"/>
  <c r="M36" i="224"/>
  <c r="G42" i="224"/>
  <c r="F32" i="225"/>
  <c r="K40" i="224"/>
  <c r="H69" i="224" s="1"/>
  <c r="H39" i="221" s="1"/>
  <c r="I46" i="225"/>
  <c r="E39" i="225"/>
  <c r="J40" i="225"/>
  <c r="Q47" i="224"/>
  <c r="K76" i="224" s="1"/>
  <c r="K46" i="221" s="1"/>
  <c r="F39" i="225"/>
  <c r="E46" i="225"/>
  <c r="M34" i="224"/>
  <c r="I35" i="225"/>
  <c r="P44" i="224"/>
  <c r="J73" i="224" s="1"/>
  <c r="J43" i="221" s="1"/>
  <c r="J32" i="225"/>
  <c r="P45" i="225"/>
  <c r="J74" i="225" s="1"/>
  <c r="J19" i="221" s="1"/>
  <c r="F41" i="225"/>
  <c r="O43" i="225"/>
  <c r="I50" i="224"/>
  <c r="I37" i="224"/>
  <c r="M52" i="225"/>
  <c r="L52" i="225"/>
  <c r="N37" i="225"/>
  <c r="I46" i="224"/>
  <c r="Q41" i="224"/>
  <c r="K70" i="224" s="1"/>
  <c r="K40" i="221" s="1"/>
  <c r="O37" i="225"/>
  <c r="K35" i="224"/>
  <c r="H64" i="224" s="1"/>
  <c r="H34" i="221" s="1"/>
  <c r="J47" i="224"/>
  <c r="J48" i="225"/>
  <c r="P48" i="224"/>
  <c r="J77" i="224" s="1"/>
  <c r="J47" i="221" s="1"/>
  <c r="P48" i="225"/>
  <c r="J77" i="225" s="1"/>
  <c r="J22" i="221" s="1"/>
  <c r="J44" i="224"/>
  <c r="L50" i="225"/>
  <c r="H45" i="225"/>
  <c r="L44" i="224"/>
  <c r="P38" i="225"/>
  <c r="J67" i="225" s="1"/>
  <c r="J12" i="221" s="1"/>
  <c r="K35" i="225"/>
  <c r="H64" i="225" s="1"/>
  <c r="H9" i="221" s="1"/>
  <c r="N43" i="224"/>
  <c r="L35" i="225"/>
  <c r="G36" i="225"/>
  <c r="P53" i="224"/>
  <c r="J82" i="224" s="1"/>
  <c r="J52" i="221" s="1"/>
  <c r="L40" i="224"/>
  <c r="N39" i="225"/>
  <c r="N41" i="225"/>
  <c r="O48" i="224"/>
  <c r="N38" i="225"/>
  <c r="I53" i="224"/>
  <c r="M40" i="224"/>
  <c r="G34" i="224"/>
  <c r="O33" i="225"/>
  <c r="Q51" i="224"/>
  <c r="K80" i="224" s="1"/>
  <c r="K50" i="221" s="1"/>
  <c r="H51" i="224"/>
  <c r="G33" i="225"/>
  <c r="N53" i="224"/>
  <c r="E41" i="225"/>
  <c r="H48" i="225"/>
  <c r="L45" i="225"/>
  <c r="Q36" i="224"/>
  <c r="K65" i="224" s="1"/>
  <c r="K35" i="221" s="1"/>
  <c r="M32" i="224"/>
  <c r="M45" i="224"/>
  <c r="N40" i="225"/>
  <c r="O40" i="225"/>
  <c r="L35" i="224"/>
  <c r="P37" i="224"/>
  <c r="J66" i="224" s="1"/>
  <c r="J36" i="221" s="1"/>
  <c r="J36" i="224"/>
  <c r="F39" i="224"/>
  <c r="Q32" i="224"/>
  <c r="K61" i="224" s="1"/>
  <c r="K31" i="221" s="1"/>
  <c r="J43" i="225"/>
  <c r="K36" i="224"/>
  <c r="H65" i="224" s="1"/>
  <c r="H35" i="221" s="1"/>
  <c r="H48" i="224"/>
  <c r="M43" i="224"/>
  <c r="G37" i="224"/>
  <c r="J50" i="224"/>
  <c r="M47" i="224"/>
  <c r="F40" i="224"/>
  <c r="G47" i="225"/>
  <c r="M33" i="224"/>
  <c r="O53" i="225"/>
  <c r="N44" i="225"/>
  <c r="Q38" i="225"/>
  <c r="K67" i="225" s="1"/>
  <c r="K12" i="221" s="1"/>
  <c r="H50" i="224"/>
  <c r="Q40" i="224"/>
  <c r="K69" i="224" s="1"/>
  <c r="K39" i="221" s="1"/>
  <c r="K44" i="224"/>
  <c r="H73" i="224" s="1"/>
  <c r="H43" i="221" s="1"/>
  <c r="G53" i="225"/>
  <c r="Q48" i="225"/>
  <c r="K77" i="225" s="1"/>
  <c r="K22" i="221" s="1"/>
  <c r="I38" i="225"/>
  <c r="K51" i="225"/>
  <c r="H80" i="225" s="1"/>
  <c r="H25" i="221" s="1"/>
  <c r="H46" i="224"/>
  <c r="Q46" i="225"/>
  <c r="K75" i="225" s="1"/>
  <c r="K20" i="221" s="1"/>
  <c r="H40" i="225"/>
  <c r="K53" i="224"/>
  <c r="H82" i="224" s="1"/>
  <c r="H52" i="221" s="1"/>
  <c r="P37" i="225"/>
  <c r="J66" i="225" s="1"/>
  <c r="J11" i="221" s="1"/>
  <c r="K48" i="224"/>
  <c r="H77" i="224" s="1"/>
  <c r="H47" i="221" s="1"/>
  <c r="M40" i="225"/>
  <c r="M53" i="224"/>
  <c r="N46" i="224"/>
  <c r="M35" i="225"/>
  <c r="N35" i="224"/>
  <c r="O34" i="225"/>
  <c r="Q53" i="225"/>
  <c r="K82" i="225" s="1"/>
  <c r="K27" i="221" s="1"/>
  <c r="P47" i="224"/>
  <c r="J76" i="224" s="1"/>
  <c r="J46" i="221" s="1"/>
  <c r="L51" i="224"/>
  <c r="H32" i="224"/>
  <c r="L36" i="225"/>
  <c r="L50" i="224"/>
  <c r="I36" i="225"/>
  <c r="P39" i="224"/>
  <c r="J68" i="224" s="1"/>
  <c r="J38" i="221" s="1"/>
  <c r="K48" i="225"/>
  <c r="H77" i="225" s="1"/>
  <c r="H22" i="221" s="1"/>
  <c r="J35" i="225"/>
  <c r="F45" i="225"/>
  <c r="G42" i="225"/>
  <c r="K52" i="224"/>
  <c r="H81" i="224" s="1"/>
  <c r="H51" i="221" s="1"/>
  <c r="L33" i="224"/>
  <c r="H43" i="225"/>
  <c r="L32" i="224"/>
  <c r="K36" i="225"/>
  <c r="H65" i="225" s="1"/>
  <c r="H10" i="221" s="1"/>
  <c r="E45" i="225"/>
  <c r="N33" i="225"/>
  <c r="K47" i="224"/>
  <c r="H76" i="224" s="1"/>
  <c r="H46" i="221" s="1"/>
  <c r="O38" i="224"/>
  <c r="K41" i="225"/>
  <c r="H70" i="225" s="1"/>
  <c r="H15" i="221" s="1"/>
  <c r="M33" i="225"/>
  <c r="F42" i="224"/>
  <c r="F71" i="224" s="1"/>
  <c r="F41" i="221" s="1"/>
  <c r="F36" i="224"/>
  <c r="Q34" i="225"/>
  <c r="K63" i="225" s="1"/>
  <c r="K8" i="221" s="1"/>
  <c r="N40" i="224"/>
  <c r="N45" i="225"/>
  <c r="H52" i="225"/>
  <c r="G46" i="225"/>
  <c r="P33" i="224"/>
  <c r="J62" i="224" s="1"/>
  <c r="J32" i="221" s="1"/>
  <c r="P32" i="225"/>
  <c r="J61" i="225" s="1"/>
  <c r="J6" i="221" s="1"/>
  <c r="N46" i="225"/>
  <c r="G51" i="225"/>
  <c r="I32" i="224"/>
  <c r="L47" i="224"/>
  <c r="I35" i="224"/>
  <c r="G50" i="225"/>
  <c r="G43" i="225"/>
  <c r="O41" i="225"/>
  <c r="M53" i="225"/>
  <c r="L48" i="225"/>
  <c r="I39" i="225"/>
  <c r="E32" i="225"/>
  <c r="G39" i="225"/>
  <c r="Q44" i="225"/>
  <c r="K73" i="225" s="1"/>
  <c r="K18" i="221" s="1"/>
  <c r="E36" i="225"/>
  <c r="Q50" i="224"/>
  <c r="K79" i="224" s="1"/>
  <c r="K49" i="221" s="1"/>
  <c r="J40" i="224"/>
  <c r="M45" i="225"/>
  <c r="K32" i="224"/>
  <c r="H61" i="224" s="1"/>
  <c r="H31" i="221" s="1"/>
  <c r="I49" i="224"/>
  <c r="F49" i="224"/>
  <c r="L41" i="224"/>
  <c r="O51" i="225"/>
  <c r="F52" i="224"/>
  <c r="P33" i="225"/>
  <c r="J62" i="225" s="1"/>
  <c r="J7" i="221" s="1"/>
  <c r="F50" i="224"/>
  <c r="H36" i="224"/>
  <c r="Q40" i="225"/>
  <c r="K69" i="225" s="1"/>
  <c r="K14" i="221" s="1"/>
  <c r="G39" i="224"/>
  <c r="G53" i="224"/>
  <c r="I42" i="225"/>
  <c r="F32" i="224"/>
  <c r="J51" i="225"/>
  <c r="K46" i="224"/>
  <c r="H75" i="224" s="1"/>
  <c r="H45" i="221" s="1"/>
  <c r="P42" i="224"/>
  <c r="J71" i="224" s="1"/>
  <c r="J41" i="221" s="1"/>
  <c r="G47" i="224"/>
  <c r="H47" i="225"/>
  <c r="Q51" i="225"/>
  <c r="K80" i="225" s="1"/>
  <c r="K25" i="221" s="1"/>
  <c r="G32" i="224"/>
  <c r="P34" i="225"/>
  <c r="J63" i="225" s="1"/>
  <c r="J8" i="221" s="1"/>
  <c r="P40" i="224"/>
  <c r="J69" i="224" s="1"/>
  <c r="J39" i="221" s="1"/>
  <c r="M41" i="224"/>
  <c r="Q42" i="225"/>
  <c r="K71" i="225" s="1"/>
  <c r="K16" i="221" s="1"/>
  <c r="I34" i="225"/>
  <c r="M46" i="224"/>
  <c r="E33" i="225"/>
  <c r="J52" i="225"/>
  <c r="E49" i="225"/>
  <c r="O47" i="225"/>
  <c r="N39" i="224"/>
  <c r="N47" i="225"/>
  <c r="M38" i="224"/>
  <c r="N41" i="224"/>
  <c r="Q46" i="224"/>
  <c r="K75" i="224" s="1"/>
  <c r="K45" i="221" s="1"/>
  <c r="M47" i="225"/>
  <c r="Q48" i="224"/>
  <c r="K77" i="224" s="1"/>
  <c r="K47" i="221" s="1"/>
  <c r="H42" i="225"/>
  <c r="O35" i="224"/>
  <c r="M41" i="225"/>
  <c r="G50" i="224"/>
  <c r="E48" i="225"/>
  <c r="M51" i="224"/>
  <c r="N48" i="225"/>
  <c r="G32" i="225"/>
  <c r="L37" i="225"/>
  <c r="M49" i="224"/>
  <c r="E47" i="225"/>
  <c r="I39" i="224"/>
  <c r="L53" i="225"/>
  <c r="P35" i="224"/>
  <c r="J64" i="224" s="1"/>
  <c r="J34" i="221" s="1"/>
  <c r="O44" i="224"/>
  <c r="F37" i="224"/>
  <c r="P46" i="225"/>
  <c r="J75" i="225" s="1"/>
  <c r="J20" i="221" s="1"/>
  <c r="Q32" i="225"/>
  <c r="K61" i="225" s="1"/>
  <c r="K6" i="221" s="1"/>
  <c r="E51" i="225"/>
  <c r="J48" i="224"/>
  <c r="I45" i="224"/>
  <c r="H37" i="225"/>
  <c r="M44" i="225"/>
  <c r="L51" i="225"/>
  <c r="L41" i="225"/>
  <c r="J52" i="224"/>
  <c r="L34" i="224"/>
  <c r="O46" i="224"/>
  <c r="L49" i="224"/>
  <c r="J42" i="225"/>
  <c r="I51" i="225"/>
  <c r="P50" i="224"/>
  <c r="J79" i="224" s="1"/>
  <c r="J49" i="221" s="1"/>
  <c r="O38" i="225"/>
  <c r="K32" i="225"/>
  <c r="H61" i="225" s="1"/>
  <c r="H6" i="221" s="1"/>
  <c r="E37" i="225"/>
  <c r="J32" i="224"/>
  <c r="E40" i="225"/>
  <c r="H53" i="224"/>
  <c r="J34" i="224"/>
  <c r="Q52" i="225"/>
  <c r="K81" i="225" s="1"/>
  <c r="K26" i="221" s="1"/>
  <c r="L44" i="225"/>
  <c r="I40" i="225"/>
  <c r="O50" i="225"/>
  <c r="P50" i="225"/>
  <c r="J79" i="225" s="1"/>
  <c r="J24" i="221" s="1"/>
  <c r="E42" i="225"/>
  <c r="K44" i="225"/>
  <c r="H73" i="225" s="1"/>
  <c r="H18" i="221" s="1"/>
  <c r="G52" i="225"/>
  <c r="F36" i="225"/>
  <c r="L45" i="224"/>
  <c r="O39" i="225"/>
  <c r="G51" i="224"/>
  <c r="Q36" i="225"/>
  <c r="K65" i="225" s="1"/>
  <c r="K10" i="221" s="1"/>
  <c r="F44" i="224"/>
  <c r="G45" i="224"/>
  <c r="J46" i="225"/>
  <c r="I44" i="225"/>
  <c r="Q42" i="224"/>
  <c r="K71" i="224" s="1"/>
  <c r="K41" i="221" s="1"/>
  <c r="K51" i="224"/>
  <c r="H80" i="224" s="1"/>
  <c r="H50" i="221" s="1"/>
  <c r="L49" i="225"/>
  <c r="I47" i="224"/>
  <c r="H35" i="225"/>
  <c r="O33" i="224"/>
  <c r="I44" i="224"/>
  <c r="F51" i="224"/>
  <c r="Q37" i="224"/>
  <c r="K66" i="224" s="1"/>
  <c r="K36" i="221" s="1"/>
  <c r="M50" i="225"/>
  <c r="L33" i="225"/>
  <c r="I51" i="224"/>
  <c r="O45" i="225"/>
  <c r="J49" i="225"/>
  <c r="O37" i="224"/>
  <c r="I48" i="225"/>
  <c r="K52" i="225"/>
  <c r="H81" i="225" s="1"/>
  <c r="H26" i="221" s="1"/>
  <c r="G49" i="225"/>
  <c r="Q49" i="225"/>
  <c r="K78" i="225" s="1"/>
  <c r="K23" i="221" s="1"/>
  <c r="P52" i="225"/>
  <c r="J81" i="225" s="1"/>
  <c r="J26" i="221" s="1"/>
  <c r="J38" i="225"/>
  <c r="F53" i="225"/>
  <c r="O34" i="224"/>
  <c r="Q35" i="225"/>
  <c r="K64" i="225" s="1"/>
  <c r="K9" i="221" s="1"/>
  <c r="F53" i="224"/>
  <c r="F47" i="224"/>
  <c r="N51" i="225"/>
  <c r="H41" i="224"/>
  <c r="L47" i="225"/>
  <c r="P47" i="225"/>
  <c r="J76" i="225" s="1"/>
  <c r="J21" i="221" s="1"/>
  <c r="O46" i="225"/>
  <c r="G35" i="224"/>
  <c r="P45" i="224"/>
  <c r="J74" i="224" s="1"/>
  <c r="J44" i="221" s="1"/>
  <c r="E53" i="225"/>
  <c r="K42" i="225"/>
  <c r="H71" i="225" s="1"/>
  <c r="H16" i="221" s="1"/>
  <c r="L46" i="225"/>
  <c r="K34" i="225"/>
  <c r="H63" i="225" s="1"/>
  <c r="H8" i="221" s="1"/>
  <c r="F50" i="225"/>
  <c r="F79" i="225" s="1"/>
  <c r="F24" i="221" s="1"/>
  <c r="P43" i="224"/>
  <c r="J72" i="224" s="1"/>
  <c r="J42" i="221" s="1"/>
  <c r="H38" i="225"/>
  <c r="O49" i="224"/>
  <c r="G45" i="225"/>
  <c r="N50" i="224"/>
  <c r="K42" i="224"/>
  <c r="H71" i="224" s="1"/>
  <c r="H41" i="221" s="1"/>
  <c r="M37" i="224"/>
  <c r="K40" i="225"/>
  <c r="H69" i="225" s="1"/>
  <c r="H14" i="221" s="1"/>
  <c r="M43" i="225"/>
  <c r="N36" i="225"/>
  <c r="N49" i="225"/>
  <c r="L42" i="224"/>
  <c r="Q45" i="225"/>
  <c r="K74" i="225" s="1"/>
  <c r="K19" i="221" s="1"/>
  <c r="H45" i="224"/>
  <c r="O52" i="225"/>
  <c r="J39" i="225"/>
  <c r="N43" i="225"/>
  <c r="F48" i="225"/>
  <c r="F41" i="224"/>
  <c r="H42" i="224"/>
  <c r="N42" i="224"/>
  <c r="J53" i="225"/>
  <c r="L38" i="225"/>
  <c r="P35" i="225"/>
  <c r="J64" i="225" s="1"/>
  <c r="J9" i="221" s="1"/>
  <c r="P46" i="224"/>
  <c r="J75" i="224" s="1"/>
  <c r="J45" i="221" s="1"/>
  <c r="P44" i="225"/>
  <c r="J73" i="225" s="1"/>
  <c r="J18" i="221" s="1"/>
  <c r="J38" i="224"/>
  <c r="H44" i="224"/>
  <c r="L39" i="224"/>
  <c r="I53" i="225"/>
  <c r="O44" i="214"/>
  <c r="O47" i="224"/>
  <c r="H52" i="224"/>
  <c r="H50" i="225"/>
  <c r="N38" i="224"/>
  <c r="K37" i="225"/>
  <c r="H66" i="225" s="1"/>
  <c r="H11" i="221" s="1"/>
  <c r="N47" i="224"/>
  <c r="O50" i="224"/>
  <c r="I52" i="225"/>
  <c r="N36" i="224"/>
  <c r="J41" i="225"/>
  <c r="M52" i="224"/>
  <c r="F46" i="225"/>
  <c r="K50" i="225"/>
  <c r="H79" i="225" s="1"/>
  <c r="H24" i="221" s="1"/>
  <c r="H53" i="225"/>
  <c r="K49" i="224"/>
  <c r="H78" i="224" s="1"/>
  <c r="H48" i="221" s="1"/>
  <c r="J47" i="225"/>
  <c r="G44" i="225"/>
  <c r="I38" i="224"/>
  <c r="E44" i="225"/>
  <c r="J53" i="224"/>
  <c r="F48" i="224"/>
  <c r="P34" i="224"/>
  <c r="J63" i="224" s="1"/>
  <c r="J33" i="221" s="1"/>
  <c r="K45" i="224"/>
  <c r="H74" i="224" s="1"/>
  <c r="H44" i="221" s="1"/>
  <c r="P53" i="225"/>
  <c r="J82" i="225" s="1"/>
  <c r="J27" i="221" s="1"/>
  <c r="Q43" i="224"/>
  <c r="K72" i="224" s="1"/>
  <c r="K42" i="221" s="1"/>
  <c r="I42" i="224"/>
  <c r="N34" i="225"/>
  <c r="P52" i="224"/>
  <c r="J81" i="224" s="1"/>
  <c r="J51" i="221" s="1"/>
  <c r="Q45" i="224"/>
  <c r="K74" i="224" s="1"/>
  <c r="K44" i="221" s="1"/>
  <c r="J50" i="225"/>
  <c r="L43" i="224"/>
  <c r="L32" i="225"/>
  <c r="O32" i="224"/>
  <c r="F40" i="225"/>
  <c r="F38" i="224"/>
  <c r="I36" i="224"/>
  <c r="F34" i="224"/>
  <c r="M46" i="225"/>
  <c r="M50" i="224"/>
  <c r="P49" i="225"/>
  <c r="J78" i="225" s="1"/>
  <c r="J23" i="221" s="1"/>
  <c r="K34" i="224"/>
  <c r="H63" i="224" s="1"/>
  <c r="H33" i="221" s="1"/>
  <c r="F35" i="224"/>
  <c r="P41" i="224"/>
  <c r="J70" i="224" s="1"/>
  <c r="J40" i="221" s="1"/>
  <c r="H37" i="224"/>
  <c r="K33" i="224"/>
  <c r="H62" i="224" s="1"/>
  <c r="H32" i="221" s="1"/>
  <c r="J45" i="224"/>
  <c r="J45" i="225"/>
  <c r="J46" i="224"/>
  <c r="N45" i="224"/>
  <c r="Q43" i="225"/>
  <c r="K72" i="225" s="1"/>
  <c r="K17" i="221" s="1"/>
  <c r="O49" i="225"/>
  <c r="J33" i="225"/>
  <c r="I41" i="224"/>
  <c r="L40" i="225"/>
  <c r="M32" i="225"/>
  <c r="F43" i="225"/>
  <c r="I40" i="224"/>
  <c r="Q34" i="224"/>
  <c r="K63" i="224" s="1"/>
  <c r="K33" i="221" s="1"/>
  <c r="I41" i="225"/>
  <c r="M44" i="224"/>
  <c r="N48" i="224"/>
  <c r="G52" i="224"/>
  <c r="K41" i="224"/>
  <c r="H70" i="224" s="1"/>
  <c r="H40" i="221" s="1"/>
  <c r="H51" i="225"/>
  <c r="J35" i="224"/>
  <c r="N52" i="224"/>
  <c r="P39" i="225"/>
  <c r="J68" i="225" s="1"/>
  <c r="J13" i="221" s="1"/>
  <c r="G36" i="224"/>
  <c r="N52" i="225"/>
  <c r="O44" i="225"/>
  <c r="F35" i="225"/>
  <c r="L38" i="224"/>
  <c r="G46" i="224"/>
  <c r="H34" i="224"/>
  <c r="J37" i="224"/>
  <c r="N50" i="225"/>
  <c r="F45" i="224"/>
  <c r="O48" i="225"/>
  <c r="F51" i="225"/>
  <c r="F33" i="224"/>
  <c r="L34" i="225"/>
  <c r="G48" i="224"/>
  <c r="I48" i="224"/>
  <c r="N44" i="224"/>
  <c r="F37" i="225"/>
  <c r="F66" i="225" s="1"/>
  <c r="F11" i="221" s="1"/>
  <c r="G40" i="225"/>
  <c r="I32" i="225"/>
  <c r="I33" i="224"/>
  <c r="L36" i="224"/>
  <c r="H39" i="225"/>
  <c r="N51" i="224"/>
  <c r="F44" i="225"/>
  <c r="J41" i="224"/>
  <c r="J43" i="224"/>
  <c r="I43" i="224"/>
  <c r="L46" i="224"/>
  <c r="G35" i="225"/>
  <c r="I34" i="224"/>
  <c r="G43" i="224"/>
  <c r="H43" i="224"/>
  <c r="I37" i="225"/>
  <c r="O45" i="224"/>
  <c r="F46" i="224"/>
  <c r="N33" i="224"/>
  <c r="M38" i="225"/>
  <c r="E34" i="225"/>
  <c r="P42" i="225"/>
  <c r="J71" i="225" s="1"/>
  <c r="J16" i="221" s="1"/>
  <c r="M34" i="225"/>
  <c r="L53" i="224"/>
  <c r="K37" i="224"/>
  <c r="H66" i="224" s="1"/>
  <c r="H36" i="221" s="1"/>
  <c r="K39" i="225"/>
  <c r="H68" i="225" s="1"/>
  <c r="H13" i="221" s="1"/>
  <c r="F49" i="225"/>
  <c r="P51" i="224"/>
  <c r="J80" i="224" s="1"/>
  <c r="J50" i="221" s="1"/>
  <c r="F43" i="224"/>
  <c r="J49" i="224"/>
  <c r="AR1" i="95"/>
  <c r="R15" i="134" l="1"/>
  <c r="B71" i="213"/>
  <c r="C35" i="101"/>
  <c r="F77" i="225"/>
  <c r="F22" i="221" s="1"/>
  <c r="F62" i="224"/>
  <c r="F32" i="221" s="1"/>
  <c r="DI1" i="135"/>
  <c r="DI4" i="135" s="1"/>
  <c r="F80" i="225"/>
  <c r="F25" i="221" s="1"/>
  <c r="I69" i="225"/>
  <c r="I14" i="221" s="1"/>
  <c r="F78" i="225"/>
  <c r="F23" i="221" s="1"/>
  <c r="F61" i="224"/>
  <c r="F31" i="221" s="1"/>
  <c r="F69" i="224"/>
  <c r="F39" i="221" s="1"/>
  <c r="I68" i="224"/>
  <c r="I38" i="221" s="1"/>
  <c r="I62" i="225"/>
  <c r="I7" i="221" s="1"/>
  <c r="I65" i="224"/>
  <c r="I35" i="221" s="1"/>
  <c r="G82" i="225"/>
  <c r="G27" i="221" s="1"/>
  <c r="F76" i="224"/>
  <c r="F46" i="221" s="1"/>
  <c r="I66" i="225"/>
  <c r="I11" i="221" s="1"/>
  <c r="I75" i="224"/>
  <c r="I45" i="221" s="1"/>
  <c r="F72" i="225"/>
  <c r="F17" i="221" s="1"/>
  <c r="G64" i="225"/>
  <c r="G9" i="221" s="1"/>
  <c r="F73" i="224"/>
  <c r="F43" i="221" s="1"/>
  <c r="F78" i="224"/>
  <c r="F48" i="221" s="1"/>
  <c r="G66" i="224"/>
  <c r="G36" i="221" s="1"/>
  <c r="G80" i="224"/>
  <c r="G50" i="221" s="1"/>
  <c r="F61" i="225"/>
  <c r="F6" i="221" s="1"/>
  <c r="F64" i="224"/>
  <c r="F34" i="221" s="1"/>
  <c r="G79" i="224"/>
  <c r="G49" i="221" s="1"/>
  <c r="F63" i="225"/>
  <c r="F8" i="221" s="1"/>
  <c r="F73" i="225"/>
  <c r="F18" i="221" s="1"/>
  <c r="F75" i="225"/>
  <c r="F20" i="221" s="1"/>
  <c r="F82" i="224"/>
  <c r="F52" i="221" s="1"/>
  <c r="I74" i="224"/>
  <c r="I44" i="221" s="1"/>
  <c r="G71" i="225"/>
  <c r="G16" i="221" s="1"/>
  <c r="F67" i="224"/>
  <c r="F37" i="221" s="1"/>
  <c r="F80" i="224"/>
  <c r="F50" i="221" s="1"/>
  <c r="F65" i="225"/>
  <c r="F10" i="221" s="1"/>
  <c r="F66" i="224"/>
  <c r="F36" i="221" s="1"/>
  <c r="G72" i="224"/>
  <c r="G42" i="221" s="1"/>
  <c r="F70" i="224"/>
  <c r="F40" i="221" s="1"/>
  <c r="I73" i="225"/>
  <c r="I18" i="221" s="1"/>
  <c r="I70" i="225"/>
  <c r="I15" i="221" s="1"/>
  <c r="G64" i="224"/>
  <c r="G34" i="221" s="1"/>
  <c r="G81" i="224"/>
  <c r="G51" i="221" s="1"/>
  <c r="I72" i="224"/>
  <c r="I42" i="221" s="1"/>
  <c r="I82" i="224"/>
  <c r="I52" i="221" s="1"/>
  <c r="F74" i="224"/>
  <c r="F44" i="221" s="1"/>
  <c r="F63" i="224"/>
  <c r="F33" i="221" s="1"/>
  <c r="F77" i="224"/>
  <c r="F47" i="221" s="1"/>
  <c r="G73" i="224"/>
  <c r="G43" i="221" s="1"/>
  <c r="G71" i="224"/>
  <c r="G41" i="221" s="1"/>
  <c r="I71" i="224"/>
  <c r="I41" i="221" s="1"/>
  <c r="F79" i="224"/>
  <c r="F49" i="221" s="1"/>
  <c r="G67" i="225"/>
  <c r="G12" i="221" s="1"/>
  <c r="G68" i="225"/>
  <c r="G13" i="221" s="1"/>
  <c r="F75" i="224"/>
  <c r="F45" i="221" s="1"/>
  <c r="E73" i="225"/>
  <c r="S44" i="225"/>
  <c r="G79" i="225"/>
  <c r="G24" i="221" s="1"/>
  <c r="I80" i="225"/>
  <c r="I25" i="221" s="1"/>
  <c r="E78" i="225"/>
  <c r="S49" i="225"/>
  <c r="F81" i="224"/>
  <c r="F51" i="221" s="1"/>
  <c r="I61" i="224"/>
  <c r="I31" i="221" s="1"/>
  <c r="I73" i="224"/>
  <c r="I43" i="221" s="1"/>
  <c r="E75" i="225"/>
  <c r="S46" i="225"/>
  <c r="G73" i="225"/>
  <c r="G18" i="221" s="1"/>
  <c r="I66" i="224"/>
  <c r="I36" i="221" s="1"/>
  <c r="G62" i="224"/>
  <c r="G32" i="221" s="1"/>
  <c r="I77" i="224"/>
  <c r="I47" i="221" s="1"/>
  <c r="G78" i="224"/>
  <c r="G48" i="221" s="1"/>
  <c r="F72" i="224"/>
  <c r="F42" i="221" s="1"/>
  <c r="E63" i="225"/>
  <c r="S34" i="225"/>
  <c r="G63" i="224"/>
  <c r="G33" i="221" s="1"/>
  <c r="F69" i="225"/>
  <c r="F14" i="221" s="1"/>
  <c r="E65" i="225"/>
  <c r="S36" i="225"/>
  <c r="G72" i="225"/>
  <c r="G17" i="221" s="1"/>
  <c r="G69" i="225"/>
  <c r="G14" i="221" s="1"/>
  <c r="F68" i="224"/>
  <c r="F38" i="221" s="1"/>
  <c r="I69" i="224"/>
  <c r="I39" i="221" s="1"/>
  <c r="G74" i="225"/>
  <c r="G19" i="221" s="1"/>
  <c r="F68" i="225"/>
  <c r="F13" i="221" s="1"/>
  <c r="I81" i="224"/>
  <c r="I51" i="221" s="1"/>
  <c r="F62" i="225"/>
  <c r="F7" i="221" s="1"/>
  <c r="G65" i="225"/>
  <c r="G10" i="221" s="1"/>
  <c r="G76" i="224"/>
  <c r="G46" i="221" s="1"/>
  <c r="I63" i="225"/>
  <c r="I8" i="221" s="1"/>
  <c r="F82" i="225"/>
  <c r="F27" i="221" s="1"/>
  <c r="G82" i="224"/>
  <c r="G52" i="221" s="1"/>
  <c r="G66" i="225"/>
  <c r="G11" i="221" s="1"/>
  <c r="E62" i="225"/>
  <c r="S33" i="225"/>
  <c r="I70" i="224"/>
  <c r="I40" i="221" s="1"/>
  <c r="I62" i="224"/>
  <c r="I32" i="221" s="1"/>
  <c r="I79" i="224"/>
  <c r="I49" i="221" s="1"/>
  <c r="I74" i="225"/>
  <c r="I19" i="221" s="1"/>
  <c r="I79" i="225"/>
  <c r="I24" i="221" s="1"/>
  <c r="F70" i="225"/>
  <c r="F15" i="221" s="1"/>
  <c r="G62" i="225"/>
  <c r="G7" i="221" s="1"/>
  <c r="G78" i="225"/>
  <c r="G23" i="221" s="1"/>
  <c r="I67" i="224"/>
  <c r="I37" i="221" s="1"/>
  <c r="G80" i="225"/>
  <c r="G25" i="221" s="1"/>
  <c r="I61" i="225"/>
  <c r="I6" i="221" s="1"/>
  <c r="I67" i="225"/>
  <c r="I12" i="221" s="1"/>
  <c r="I76" i="225"/>
  <c r="I21" i="221" s="1"/>
  <c r="S42" i="225"/>
  <c r="E71" i="225"/>
  <c r="E69" i="225"/>
  <c r="S40" i="225"/>
  <c r="I78" i="224"/>
  <c r="I48" i="221" s="1"/>
  <c r="I82" i="225"/>
  <c r="I27" i="221" s="1"/>
  <c r="E77" i="225"/>
  <c r="S48" i="225"/>
  <c r="G76" i="225"/>
  <c r="G21" i="221" s="1"/>
  <c r="G81" i="225"/>
  <c r="G26" i="221" s="1"/>
  <c r="I65" i="225"/>
  <c r="I10" i="221" s="1"/>
  <c r="G75" i="224"/>
  <c r="G45" i="221" s="1"/>
  <c r="G77" i="225"/>
  <c r="G22" i="221" s="1"/>
  <c r="G70" i="225"/>
  <c r="G15" i="221" s="1"/>
  <c r="E64" i="225"/>
  <c r="S35" i="225"/>
  <c r="E72" i="225"/>
  <c r="S43" i="225"/>
  <c r="F76" i="225"/>
  <c r="F21" i="221" s="1"/>
  <c r="S38" i="225"/>
  <c r="E67" i="225"/>
  <c r="F64" i="225"/>
  <c r="F9" i="221" s="1"/>
  <c r="G74" i="224"/>
  <c r="G44" i="221" s="1"/>
  <c r="I75" i="225"/>
  <c r="I20" i="221" s="1"/>
  <c r="G70" i="224"/>
  <c r="G40" i="221" s="1"/>
  <c r="E61" i="225"/>
  <c r="S32" i="225"/>
  <c r="I76" i="224"/>
  <c r="I46" i="221" s="1"/>
  <c r="G61" i="224"/>
  <c r="G31" i="221" s="1"/>
  <c r="I64" i="224"/>
  <c r="I34" i="221" s="1"/>
  <c r="E70" i="225"/>
  <c r="S41" i="225"/>
  <c r="I64" i="225"/>
  <c r="I9" i="221" s="1"/>
  <c r="E68" i="225"/>
  <c r="S39" i="225"/>
  <c r="G75" i="225"/>
  <c r="G20" i="221" s="1"/>
  <c r="G67" i="224"/>
  <c r="G37" i="221" s="1"/>
  <c r="S52" i="225"/>
  <c r="E81" i="225"/>
  <c r="G68" i="224"/>
  <c r="G38" i="221" s="1"/>
  <c r="G61" i="225"/>
  <c r="G6" i="221" s="1"/>
  <c r="I71" i="225"/>
  <c r="I16" i="221" s="1"/>
  <c r="F65" i="224"/>
  <c r="F35" i="221" s="1"/>
  <c r="I78" i="225"/>
  <c r="I23" i="221" s="1"/>
  <c r="E66" i="225"/>
  <c r="S37" i="225"/>
  <c r="I63" i="224"/>
  <c r="I33" i="221" s="1"/>
  <c r="E80" i="225"/>
  <c r="S51" i="225"/>
  <c r="E76" i="225"/>
  <c r="S47" i="225"/>
  <c r="G65" i="224"/>
  <c r="G35" i="221" s="1"/>
  <c r="F74" i="225"/>
  <c r="F19" i="221" s="1"/>
  <c r="I80" i="224"/>
  <c r="I50" i="221" s="1"/>
  <c r="G77" i="224"/>
  <c r="G47" i="221" s="1"/>
  <c r="I81" i="225"/>
  <c r="I26" i="221" s="1"/>
  <c r="F71" i="225"/>
  <c r="F16" i="221" s="1"/>
  <c r="F81" i="225"/>
  <c r="F26" i="221" s="1"/>
  <c r="F67" i="225"/>
  <c r="F12" i="221" s="1"/>
  <c r="E82" i="225"/>
  <c r="S53" i="225"/>
  <c r="I77" i="225"/>
  <c r="I22" i="221" s="1"/>
  <c r="E74" i="225"/>
  <c r="S45" i="225"/>
  <c r="G69" i="224"/>
  <c r="G39" i="221" s="1"/>
  <c r="E79" i="225"/>
  <c r="S50" i="225"/>
  <c r="G63" i="225"/>
  <c r="G8" i="221" s="1"/>
  <c r="I68" i="225"/>
  <c r="I13" i="221" s="1"/>
  <c r="I72" i="225"/>
  <c r="I17" i="221" s="1"/>
  <c r="AI2" i="131"/>
  <c r="B1010" i="98"/>
  <c r="D39" i="136"/>
  <c r="A363" i="97"/>
  <c r="R16" i="134" l="1"/>
  <c r="T50" i="225"/>
  <c r="T33" i="225"/>
  <c r="T47" i="225"/>
  <c r="E27" i="221"/>
  <c r="L82" i="225"/>
  <c r="T38" i="225"/>
  <c r="T40" i="225"/>
  <c r="T36" i="225"/>
  <c r="T32" i="225"/>
  <c r="E24" i="221"/>
  <c r="L79" i="225"/>
  <c r="E21" i="221"/>
  <c r="L76" i="225"/>
  <c r="L68" i="225"/>
  <c r="E13" i="221"/>
  <c r="L61" i="225"/>
  <c r="E6" i="221"/>
  <c r="T43" i="225"/>
  <c r="E16" i="221"/>
  <c r="L71" i="225"/>
  <c r="E7" i="221"/>
  <c r="L62" i="225"/>
  <c r="E10" i="221"/>
  <c r="L65" i="225"/>
  <c r="T49" i="225"/>
  <c r="L69" i="225"/>
  <c r="E14" i="221"/>
  <c r="T51" i="225"/>
  <c r="L72" i="225"/>
  <c r="E17" i="221"/>
  <c r="T42" i="225"/>
  <c r="E23" i="221"/>
  <c r="L78" i="225"/>
  <c r="T39" i="225"/>
  <c r="T45" i="225"/>
  <c r="E25" i="221"/>
  <c r="L80" i="225"/>
  <c r="T41" i="225"/>
  <c r="T35" i="225"/>
  <c r="T48" i="225"/>
  <c r="E19" i="221"/>
  <c r="L74" i="225"/>
  <c r="E26" i="221"/>
  <c r="L81" i="225"/>
  <c r="E15" i="221"/>
  <c r="L70" i="225"/>
  <c r="E9" i="221"/>
  <c r="L64" i="225"/>
  <c r="E22" i="221"/>
  <c r="L77" i="225"/>
  <c r="T34" i="225"/>
  <c r="T46" i="225"/>
  <c r="T37" i="225"/>
  <c r="T52" i="225"/>
  <c r="L63" i="225"/>
  <c r="E8" i="221"/>
  <c r="E20" i="221"/>
  <c r="L75" i="225"/>
  <c r="T44" i="225"/>
  <c r="T53" i="225"/>
  <c r="L66" i="225"/>
  <c r="E11" i="221"/>
  <c r="E12" i="221"/>
  <c r="L67" i="225"/>
  <c r="E18" i="221"/>
  <c r="L73" i="225"/>
  <c r="L44" i="214"/>
  <c r="M44" i="214"/>
  <c r="F44" i="214"/>
  <c r="P44" i="214"/>
  <c r="J73" i="214" s="1"/>
  <c r="J68" i="221" s="1"/>
  <c r="G44" i="214"/>
  <c r="J44" i="214"/>
  <c r="E44" i="214"/>
  <c r="Q44" i="214"/>
  <c r="K73" i="214" s="1"/>
  <c r="K68" i="221" s="1"/>
  <c r="K44" i="214"/>
  <c r="H73" i="214" s="1"/>
  <c r="H68" i="221" s="1"/>
  <c r="H44" i="214"/>
  <c r="N44" i="214"/>
  <c r="I44" i="214"/>
  <c r="Q53" i="214"/>
  <c r="K82" i="214" s="1"/>
  <c r="K77" i="221" s="1"/>
  <c r="E32" i="214"/>
  <c r="E61" i="214" s="1"/>
  <c r="E56" i="221" s="1"/>
  <c r="I51" i="214"/>
  <c r="I39" i="214"/>
  <c r="F37" i="214"/>
  <c r="H47" i="214"/>
  <c r="P47" i="214"/>
  <c r="J76" i="214" s="1"/>
  <c r="J71" i="221" s="1"/>
  <c r="N47" i="214"/>
  <c r="G47" i="214"/>
  <c r="Q42" i="214"/>
  <c r="K71" i="214" s="1"/>
  <c r="K66" i="221" s="1"/>
  <c r="L36" i="214"/>
  <c r="K43" i="214"/>
  <c r="H72" i="214" s="1"/>
  <c r="H67" i="221" s="1"/>
  <c r="K42" i="214"/>
  <c r="H71" i="214" s="1"/>
  <c r="H66" i="221" s="1"/>
  <c r="O35" i="214"/>
  <c r="P38" i="214"/>
  <c r="J67" i="214" s="1"/>
  <c r="J62" i="221" s="1"/>
  <c r="F42" i="214"/>
  <c r="I38" i="214"/>
  <c r="H52" i="214"/>
  <c r="J47" i="214"/>
  <c r="F46" i="214"/>
  <c r="L33" i="214"/>
  <c r="L45" i="214"/>
  <c r="K34" i="214"/>
  <c r="H63" i="214" s="1"/>
  <c r="H58" i="221" s="1"/>
  <c r="O41" i="214"/>
  <c r="E53" i="214"/>
  <c r="E82" i="214" s="1"/>
  <c r="E77" i="221" s="1"/>
  <c r="L46" i="214"/>
  <c r="M51" i="214"/>
  <c r="Q51" i="214"/>
  <c r="K80" i="214" s="1"/>
  <c r="K75" i="221" s="1"/>
  <c r="F36" i="214"/>
  <c r="H38" i="214"/>
  <c r="H51" i="214"/>
  <c r="P48" i="214"/>
  <c r="J77" i="214" s="1"/>
  <c r="J72" i="221" s="1"/>
  <c r="J48" i="214"/>
  <c r="F48" i="214"/>
  <c r="J51" i="214"/>
  <c r="P49" i="214"/>
  <c r="J78" i="214" s="1"/>
  <c r="J73" i="221" s="1"/>
  <c r="P36" i="214"/>
  <c r="J65" i="214" s="1"/>
  <c r="J60" i="221" s="1"/>
  <c r="J45" i="214"/>
  <c r="G43" i="214"/>
  <c r="H40" i="214"/>
  <c r="H42" i="214"/>
  <c r="G45" i="214"/>
  <c r="H36" i="214"/>
  <c r="G50" i="214"/>
  <c r="Q45" i="214"/>
  <c r="K74" i="214" s="1"/>
  <c r="K69" i="221" s="1"/>
  <c r="Q43" i="214"/>
  <c r="K72" i="214" s="1"/>
  <c r="K67" i="221" s="1"/>
  <c r="Q35" i="214"/>
  <c r="K64" i="214" s="1"/>
  <c r="K59" i="221" s="1"/>
  <c r="I52" i="214"/>
  <c r="N38" i="214"/>
  <c r="L37" i="214"/>
  <c r="H43" i="214"/>
  <c r="L53" i="214"/>
  <c r="N51" i="214"/>
  <c r="K47" i="214"/>
  <c r="H76" i="214" s="1"/>
  <c r="H71" i="221" s="1"/>
  <c r="I35" i="214"/>
  <c r="I46" i="214"/>
  <c r="O52" i="214"/>
  <c r="L40" i="214"/>
  <c r="G42" i="214"/>
  <c r="G36" i="214"/>
  <c r="K49" i="214"/>
  <c r="H78" i="214" s="1"/>
  <c r="H73" i="221" s="1"/>
  <c r="N46" i="214"/>
  <c r="P53" i="214"/>
  <c r="J82" i="214" s="1"/>
  <c r="J77" i="221" s="1"/>
  <c r="M47" i="214"/>
  <c r="I37" i="214"/>
  <c r="F40" i="214"/>
  <c r="M34" i="214"/>
  <c r="H45" i="214"/>
  <c r="F35" i="214"/>
  <c r="N50" i="214"/>
  <c r="F33" i="214"/>
  <c r="O46" i="214"/>
  <c r="P34" i="214"/>
  <c r="J63" i="214" s="1"/>
  <c r="J58" i="221" s="1"/>
  <c r="O48" i="214"/>
  <c r="M39" i="214"/>
  <c r="G33" i="214"/>
  <c r="H35" i="214"/>
  <c r="G49" i="214"/>
  <c r="L50" i="214"/>
  <c r="I45" i="214"/>
  <c r="E47" i="214"/>
  <c r="E76" i="214" s="1"/>
  <c r="E71" i="221" s="1"/>
  <c r="K35" i="214"/>
  <c r="H64" i="214" s="1"/>
  <c r="H59" i="221" s="1"/>
  <c r="L35" i="214"/>
  <c r="P45" i="214"/>
  <c r="J74" i="214" s="1"/>
  <c r="J69" i="221" s="1"/>
  <c r="G39" i="214"/>
  <c r="H49" i="214"/>
  <c r="K45" i="214"/>
  <c r="H74" i="214" s="1"/>
  <c r="H69" i="221" s="1"/>
  <c r="E46" i="214"/>
  <c r="E75" i="214" s="1"/>
  <c r="E70" i="221" s="1"/>
  <c r="M49" i="214"/>
  <c r="Q37" i="214"/>
  <c r="K66" i="214" s="1"/>
  <c r="K61" i="221" s="1"/>
  <c r="J52" i="214"/>
  <c r="P51" i="214"/>
  <c r="J80" i="214" s="1"/>
  <c r="J75" i="221" s="1"/>
  <c r="H53" i="214"/>
  <c r="K36" i="214"/>
  <c r="H65" i="214" s="1"/>
  <c r="H60" i="221" s="1"/>
  <c r="G53" i="214"/>
  <c r="G51" i="214"/>
  <c r="O53" i="214"/>
  <c r="H34" i="214"/>
  <c r="I48" i="214"/>
  <c r="M53" i="214"/>
  <c r="G41" i="214"/>
  <c r="E38" i="214"/>
  <c r="E67" i="214" s="1"/>
  <c r="E62" i="221" s="1"/>
  <c r="J33" i="214"/>
  <c r="M43" i="214"/>
  <c r="H41" i="214"/>
  <c r="E39" i="214"/>
  <c r="E68" i="214" s="1"/>
  <c r="E63" i="221" s="1"/>
  <c r="L51" i="214"/>
  <c r="G40" i="214"/>
  <c r="G46" i="214"/>
  <c r="E40" i="214"/>
  <c r="E69" i="214" s="1"/>
  <c r="E64" i="221" s="1"/>
  <c r="P35" i="214"/>
  <c r="J64" i="214" s="1"/>
  <c r="J59" i="221" s="1"/>
  <c r="Q39" i="214"/>
  <c r="K68" i="214" s="1"/>
  <c r="K63" i="221" s="1"/>
  <c r="P37" i="214"/>
  <c r="J66" i="214" s="1"/>
  <c r="J61" i="221" s="1"/>
  <c r="K37" i="214"/>
  <c r="H66" i="214" s="1"/>
  <c r="H61" i="221" s="1"/>
  <c r="I36" i="214"/>
  <c r="P50" i="214"/>
  <c r="J79" i="214" s="1"/>
  <c r="J74" i="221" s="1"/>
  <c r="N39" i="214"/>
  <c r="E41" i="214"/>
  <c r="E70" i="214" s="1"/>
  <c r="E65" i="221" s="1"/>
  <c r="K50" i="214"/>
  <c r="H79" i="214" s="1"/>
  <c r="H74" i="221" s="1"/>
  <c r="Q41" i="214"/>
  <c r="K70" i="214" s="1"/>
  <c r="K65" i="221" s="1"/>
  <c r="Q50" i="214"/>
  <c r="K79" i="214" s="1"/>
  <c r="K74" i="221" s="1"/>
  <c r="O37" i="214"/>
  <c r="H39" i="214"/>
  <c r="J43" i="214"/>
  <c r="J42" i="214"/>
  <c r="O51" i="214"/>
  <c r="L42" i="214"/>
  <c r="N53" i="214"/>
  <c r="F53" i="214"/>
  <c r="G38" i="214"/>
  <c r="M37" i="214"/>
  <c r="L34" i="214"/>
  <c r="F43" i="214"/>
  <c r="J49" i="214"/>
  <c r="K41" i="214"/>
  <c r="H70" i="214" s="1"/>
  <c r="H65" i="221" s="1"/>
  <c r="G35" i="214"/>
  <c r="O47" i="214"/>
  <c r="F41" i="214"/>
  <c r="P40" i="214"/>
  <c r="J69" i="214" s="1"/>
  <c r="J64" i="221" s="1"/>
  <c r="E52" i="214"/>
  <c r="E81" i="214" s="1"/>
  <c r="E76" i="221" s="1"/>
  <c r="J53" i="214"/>
  <c r="I40" i="214"/>
  <c r="M50" i="214"/>
  <c r="E51" i="214"/>
  <c r="E80" i="214" s="1"/>
  <c r="E75" i="221" s="1"/>
  <c r="J46" i="214"/>
  <c r="M42" i="214"/>
  <c r="G34" i="214"/>
  <c r="O39" i="214"/>
  <c r="Q49" i="214"/>
  <c r="K78" i="214" s="1"/>
  <c r="K73" i="221" s="1"/>
  <c r="E43" i="214"/>
  <c r="E72" i="214" s="1"/>
  <c r="E67" i="221" s="1"/>
  <c r="O45" i="214"/>
  <c r="J40" i="214"/>
  <c r="F51" i="214"/>
  <c r="G37" i="214"/>
  <c r="N48" i="214"/>
  <c r="Q48" i="214"/>
  <c r="K77" i="214" s="1"/>
  <c r="K72" i="221" s="1"/>
  <c r="L38" i="214"/>
  <c r="O50" i="214"/>
  <c r="N34" i="214"/>
  <c r="P41" i="214"/>
  <c r="J70" i="214" s="1"/>
  <c r="J65" i="221" s="1"/>
  <c r="N41" i="214"/>
  <c r="P42" i="214"/>
  <c r="J71" i="214" s="1"/>
  <c r="J66" i="221" s="1"/>
  <c r="L43" i="214"/>
  <c r="M48" i="214"/>
  <c r="K48" i="214"/>
  <c r="H77" i="214" s="1"/>
  <c r="H72" i="221" s="1"/>
  <c r="I49" i="214"/>
  <c r="K51" i="214"/>
  <c r="H80" i="214" s="1"/>
  <c r="H75" i="221" s="1"/>
  <c r="H37" i="214"/>
  <c r="M36" i="214"/>
  <c r="L39" i="214"/>
  <c r="M45" i="214"/>
  <c r="K33" i="214"/>
  <c r="H62" i="214" s="1"/>
  <c r="H57" i="221" s="1"/>
  <c r="N40" i="214"/>
  <c r="M38" i="214"/>
  <c r="I47" i="214"/>
  <c r="E37" i="214"/>
  <c r="E66" i="214" s="1"/>
  <c r="E61" i="221" s="1"/>
  <c r="E49" i="214"/>
  <c r="E78" i="214" s="1"/>
  <c r="E73" i="221" s="1"/>
  <c r="F45" i="214"/>
  <c r="E45" i="214"/>
  <c r="E74" i="214" s="1"/>
  <c r="E69" i="221" s="1"/>
  <c r="M46" i="214"/>
  <c r="N42" i="214"/>
  <c r="E42" i="214"/>
  <c r="E71" i="214" s="1"/>
  <c r="E66" i="221" s="1"/>
  <c r="N35" i="214"/>
  <c r="J36" i="214"/>
  <c r="G52" i="214"/>
  <c r="J35" i="214"/>
  <c r="Q34" i="214"/>
  <c r="K63" i="214" s="1"/>
  <c r="K58" i="221" s="1"/>
  <c r="I41" i="214"/>
  <c r="M41" i="214"/>
  <c r="F39" i="214"/>
  <c r="E33" i="214"/>
  <c r="E62" i="214" s="1"/>
  <c r="E57" i="221" s="1"/>
  <c r="I50" i="214"/>
  <c r="M52" i="214"/>
  <c r="L52" i="214"/>
  <c r="H50" i="214"/>
  <c r="J34" i="214"/>
  <c r="N49" i="214"/>
  <c r="H33" i="214"/>
  <c r="L41" i="214"/>
  <c r="H46" i="214"/>
  <c r="K40" i="214"/>
  <c r="H69" i="214" s="1"/>
  <c r="H64" i="221" s="1"/>
  <c r="O43" i="214"/>
  <c r="K46" i="214"/>
  <c r="H75" i="214" s="1"/>
  <c r="H70" i="221" s="1"/>
  <c r="J38" i="214"/>
  <c r="J50" i="214"/>
  <c r="F38" i="214"/>
  <c r="P43" i="214"/>
  <c r="J72" i="214" s="1"/>
  <c r="J67" i="221" s="1"/>
  <c r="I53" i="214"/>
  <c r="Q36" i="214"/>
  <c r="K65" i="214" s="1"/>
  <c r="K60" i="221" s="1"/>
  <c r="O33" i="214"/>
  <c r="N45" i="214"/>
  <c r="G48" i="214"/>
  <c r="K53" i="214"/>
  <c r="H82" i="214" s="1"/>
  <c r="H77" i="221" s="1"/>
  <c r="J41" i="214"/>
  <c r="E36" i="214"/>
  <c r="E65" i="214" s="1"/>
  <c r="E60" i="221" s="1"/>
  <c r="K39" i="214"/>
  <c r="H68" i="214" s="1"/>
  <c r="H63" i="221" s="1"/>
  <c r="I42" i="214"/>
  <c r="I43" i="214"/>
  <c r="J37" i="214"/>
  <c r="O42" i="214"/>
  <c r="Q33" i="214"/>
  <c r="K62" i="214" s="1"/>
  <c r="K57" i="221" s="1"/>
  <c r="L47" i="214"/>
  <c r="M40" i="214"/>
  <c r="M35" i="214"/>
  <c r="P46" i="214"/>
  <c r="J75" i="214" s="1"/>
  <c r="J70" i="221" s="1"/>
  <c r="N43" i="214"/>
  <c r="E35" i="214"/>
  <c r="E64" i="214" s="1"/>
  <c r="E59" i="221" s="1"/>
  <c r="N37" i="214"/>
  <c r="F50" i="214"/>
  <c r="L49" i="214"/>
  <c r="Q52" i="214"/>
  <c r="K81" i="214" s="1"/>
  <c r="K76" i="221" s="1"/>
  <c r="O38" i="214"/>
  <c r="N52" i="214"/>
  <c r="F34" i="214"/>
  <c r="O36" i="214"/>
  <c r="Q47" i="214"/>
  <c r="I33" i="214"/>
  <c r="P39" i="214"/>
  <c r="J68" i="214" s="1"/>
  <c r="J63" i="221" s="1"/>
  <c r="H48" i="214"/>
  <c r="Q46" i="214"/>
  <c r="K75" i="214" s="1"/>
  <c r="K70" i="221" s="1"/>
  <c r="P52" i="214"/>
  <c r="J81" i="214" s="1"/>
  <c r="J76" i="221" s="1"/>
  <c r="L48" i="214"/>
  <c r="F52" i="214"/>
  <c r="Q38" i="214"/>
  <c r="N33" i="214"/>
  <c r="P33" i="214"/>
  <c r="J62" i="214" s="1"/>
  <c r="J57" i="221" s="1"/>
  <c r="Q40" i="214"/>
  <c r="K69" i="214" s="1"/>
  <c r="K64" i="221" s="1"/>
  <c r="N36" i="214"/>
  <c r="E50" i="214"/>
  <c r="E79" i="214" s="1"/>
  <c r="E74" i="221" s="1"/>
  <c r="F47" i="214"/>
  <c r="K52" i="214"/>
  <c r="H81" i="214" s="1"/>
  <c r="H76" i="221" s="1"/>
  <c r="E34" i="214"/>
  <c r="E63" i="214" s="1"/>
  <c r="E58" i="221" s="1"/>
  <c r="O40" i="214"/>
  <c r="E48" i="214"/>
  <c r="E77" i="214" s="1"/>
  <c r="E72" i="221" s="1"/>
  <c r="O49" i="214"/>
  <c r="O34" i="214"/>
  <c r="F49" i="214"/>
  <c r="I34" i="214"/>
  <c r="K38" i="214"/>
  <c r="H67" i="214" s="1"/>
  <c r="H62" i="221" s="1"/>
  <c r="M33" i="214"/>
  <c r="J39" i="214"/>
  <c r="K32" i="214"/>
  <c r="H61" i="214" s="1"/>
  <c r="H56" i="221" s="1"/>
  <c r="G32" i="214"/>
  <c r="H32" i="214"/>
  <c r="O32" i="214"/>
  <c r="M32" i="214"/>
  <c r="F32" i="214"/>
  <c r="N32" i="214"/>
  <c r="I32" i="214"/>
  <c r="P32" i="214"/>
  <c r="J32" i="214"/>
  <c r="L32" i="214"/>
  <c r="Q32" i="214"/>
  <c r="K61" i="214" s="1"/>
  <c r="K56" i="221" s="1"/>
  <c r="AD36" i="213"/>
  <c r="AC36" i="213"/>
  <c r="AB36" i="213"/>
  <c r="AA36" i="213"/>
  <c r="Z36" i="213"/>
  <c r="Y36" i="213"/>
  <c r="X36" i="213"/>
  <c r="W36" i="213"/>
  <c r="V36" i="213"/>
  <c r="U36" i="213"/>
  <c r="T36" i="213"/>
  <c r="S36" i="213"/>
  <c r="R36" i="213"/>
  <c r="Q36" i="213"/>
  <c r="P36" i="213"/>
  <c r="O36" i="213"/>
  <c r="N36" i="213"/>
  <c r="M36" i="213"/>
  <c r="L36" i="213"/>
  <c r="K36" i="213"/>
  <c r="J36" i="213"/>
  <c r="I36" i="213"/>
  <c r="H36" i="213"/>
  <c r="G36" i="213"/>
  <c r="F36" i="213"/>
  <c r="E36" i="213"/>
  <c r="D36" i="213"/>
  <c r="AD35" i="213"/>
  <c r="AC35" i="213"/>
  <c r="AB35" i="213"/>
  <c r="AA35" i="213"/>
  <c r="Z35" i="213"/>
  <c r="Y35" i="213"/>
  <c r="X35" i="213"/>
  <c r="W35" i="213"/>
  <c r="V35" i="213"/>
  <c r="U35" i="213"/>
  <c r="T35" i="213"/>
  <c r="S35" i="213"/>
  <c r="R35" i="213"/>
  <c r="Q35" i="213"/>
  <c r="P35" i="213"/>
  <c r="O35" i="213"/>
  <c r="N35" i="213"/>
  <c r="M35" i="213"/>
  <c r="L35" i="213"/>
  <c r="K35" i="213"/>
  <c r="J35" i="213"/>
  <c r="I35" i="213"/>
  <c r="H35" i="213"/>
  <c r="G35" i="213"/>
  <c r="F35" i="213"/>
  <c r="E35" i="213"/>
  <c r="D35" i="213"/>
  <c r="AD34" i="213"/>
  <c r="AC34" i="213"/>
  <c r="AB34" i="213"/>
  <c r="AA34" i="213"/>
  <c r="Z34" i="213"/>
  <c r="Y34" i="213"/>
  <c r="X34" i="213"/>
  <c r="W34" i="213"/>
  <c r="V34" i="213"/>
  <c r="U34" i="213"/>
  <c r="T34" i="213"/>
  <c r="S34" i="213"/>
  <c r="R34" i="213"/>
  <c r="Q34" i="213"/>
  <c r="P34" i="213"/>
  <c r="O34" i="213"/>
  <c r="N34" i="213"/>
  <c r="M34" i="213"/>
  <c r="L34" i="213"/>
  <c r="K34" i="213"/>
  <c r="J34" i="213"/>
  <c r="I34" i="213"/>
  <c r="H34" i="213"/>
  <c r="G34" i="213"/>
  <c r="F34" i="213"/>
  <c r="E34" i="213"/>
  <c r="D34" i="213"/>
  <c r="AD33" i="213"/>
  <c r="AC33" i="213"/>
  <c r="AB33" i="213"/>
  <c r="AA33" i="213"/>
  <c r="Z33" i="213"/>
  <c r="Y33" i="213"/>
  <c r="X33" i="213"/>
  <c r="W33" i="213"/>
  <c r="V33" i="213"/>
  <c r="U33" i="213"/>
  <c r="T33" i="213"/>
  <c r="S33" i="213"/>
  <c r="R33" i="213"/>
  <c r="Q33" i="213"/>
  <c r="P33" i="213"/>
  <c r="O33" i="213"/>
  <c r="N33" i="213"/>
  <c r="M33" i="213"/>
  <c r="L33" i="213"/>
  <c r="K33" i="213"/>
  <c r="J33" i="213"/>
  <c r="I33" i="213"/>
  <c r="H33" i="213"/>
  <c r="G33" i="213"/>
  <c r="F33" i="213"/>
  <c r="E33" i="213"/>
  <c r="D33" i="213"/>
  <c r="AD32" i="213"/>
  <c r="AC32" i="213"/>
  <c r="AB32" i="213"/>
  <c r="AA32" i="213"/>
  <c r="Z32" i="213"/>
  <c r="Y32" i="213"/>
  <c r="X32" i="213"/>
  <c r="W32" i="213"/>
  <c r="V32" i="213"/>
  <c r="U32" i="213"/>
  <c r="T32" i="213"/>
  <c r="S32" i="213"/>
  <c r="R32" i="213"/>
  <c r="Q32" i="213"/>
  <c r="P32" i="213"/>
  <c r="O32" i="213"/>
  <c r="N32" i="213"/>
  <c r="M32" i="213"/>
  <c r="L32" i="213"/>
  <c r="K32" i="213"/>
  <c r="J32" i="213"/>
  <c r="I32" i="213"/>
  <c r="H32" i="213"/>
  <c r="G32" i="213"/>
  <c r="F32" i="213"/>
  <c r="E32" i="213"/>
  <c r="D32" i="213"/>
  <c r="AD31" i="213"/>
  <c r="AC31" i="213"/>
  <c r="AB31" i="213"/>
  <c r="AA31" i="213"/>
  <c r="Z31" i="213"/>
  <c r="Y31" i="213"/>
  <c r="X31" i="213"/>
  <c r="W31" i="213"/>
  <c r="V31" i="213"/>
  <c r="U31" i="213"/>
  <c r="T31" i="213"/>
  <c r="S31" i="213"/>
  <c r="R31" i="213"/>
  <c r="Q31" i="213"/>
  <c r="P31" i="213"/>
  <c r="O31" i="213"/>
  <c r="N31" i="213"/>
  <c r="M31" i="213"/>
  <c r="L31" i="213"/>
  <c r="K31" i="213"/>
  <c r="J31" i="213"/>
  <c r="I31" i="213"/>
  <c r="H31" i="213"/>
  <c r="G31" i="213"/>
  <c r="F31" i="213"/>
  <c r="E31" i="213"/>
  <c r="D31" i="213"/>
  <c r="AD30" i="213"/>
  <c r="AC30" i="213"/>
  <c r="AB30" i="213"/>
  <c r="AA30" i="213"/>
  <c r="Z30" i="213"/>
  <c r="Y30" i="213"/>
  <c r="X30" i="213"/>
  <c r="W30" i="213"/>
  <c r="V30" i="213"/>
  <c r="U30" i="213"/>
  <c r="T30" i="213"/>
  <c r="S30" i="213"/>
  <c r="R30" i="213"/>
  <c r="Q30" i="213"/>
  <c r="P30" i="213"/>
  <c r="O30" i="213"/>
  <c r="N30" i="213"/>
  <c r="M30" i="213"/>
  <c r="L30" i="213"/>
  <c r="K30" i="213"/>
  <c r="J30" i="213"/>
  <c r="I30" i="213"/>
  <c r="H30" i="213"/>
  <c r="G30" i="213"/>
  <c r="F30" i="213"/>
  <c r="E30" i="213"/>
  <c r="D30" i="213"/>
  <c r="AD29" i="213"/>
  <c r="AC29" i="213"/>
  <c r="AB29" i="213"/>
  <c r="AA29" i="213"/>
  <c r="Z29" i="213"/>
  <c r="Y29" i="213"/>
  <c r="X29" i="213"/>
  <c r="W29" i="213"/>
  <c r="V29" i="213"/>
  <c r="U29" i="213"/>
  <c r="T29" i="213"/>
  <c r="S29" i="213"/>
  <c r="R29" i="213"/>
  <c r="Q29" i="213"/>
  <c r="P29" i="213"/>
  <c r="O29" i="213"/>
  <c r="N29" i="213"/>
  <c r="M29" i="213"/>
  <c r="L29" i="213"/>
  <c r="K29" i="213"/>
  <c r="J29" i="213"/>
  <c r="I29" i="213"/>
  <c r="H29" i="213"/>
  <c r="G29" i="213"/>
  <c r="F29" i="213"/>
  <c r="E29" i="213"/>
  <c r="D29" i="213"/>
  <c r="AD28" i="213"/>
  <c r="AC28" i="213"/>
  <c r="AB28" i="213"/>
  <c r="AA28" i="213"/>
  <c r="Z28" i="213"/>
  <c r="Y28" i="213"/>
  <c r="X28" i="213"/>
  <c r="W28" i="213"/>
  <c r="V28" i="213"/>
  <c r="U28" i="213"/>
  <c r="T28" i="213"/>
  <c r="S28" i="213"/>
  <c r="R28" i="213"/>
  <c r="Q28" i="213"/>
  <c r="P28" i="213"/>
  <c r="O28" i="213"/>
  <c r="N28" i="213"/>
  <c r="M28" i="213"/>
  <c r="L28" i="213"/>
  <c r="K28" i="213"/>
  <c r="J28" i="213"/>
  <c r="I28" i="213"/>
  <c r="H28" i="213"/>
  <c r="G28" i="213"/>
  <c r="F28" i="213"/>
  <c r="E28" i="213"/>
  <c r="D28" i="213"/>
  <c r="AD27" i="213"/>
  <c r="AC27" i="213"/>
  <c r="AB27" i="213"/>
  <c r="AA27" i="213"/>
  <c r="Z27" i="213"/>
  <c r="Y27" i="213"/>
  <c r="X27" i="213"/>
  <c r="W27" i="213"/>
  <c r="V27" i="213"/>
  <c r="U27" i="213"/>
  <c r="T27" i="213"/>
  <c r="S27" i="213"/>
  <c r="R27" i="213"/>
  <c r="Q27" i="213"/>
  <c r="P27" i="213"/>
  <c r="O27" i="213"/>
  <c r="N27" i="213"/>
  <c r="M27" i="213"/>
  <c r="L27" i="213"/>
  <c r="K27" i="213"/>
  <c r="J27" i="213"/>
  <c r="I27" i="213"/>
  <c r="H27" i="213"/>
  <c r="G27" i="213"/>
  <c r="F27" i="213"/>
  <c r="E27" i="213"/>
  <c r="D27" i="213"/>
  <c r="AD26" i="213"/>
  <c r="AC26" i="213"/>
  <c r="AB26" i="213"/>
  <c r="AA26" i="213"/>
  <c r="Z26" i="213"/>
  <c r="Y26" i="213"/>
  <c r="X26" i="213"/>
  <c r="W26" i="213"/>
  <c r="V26" i="213"/>
  <c r="U26" i="213"/>
  <c r="T26" i="213"/>
  <c r="S26" i="213"/>
  <c r="R26" i="213"/>
  <c r="Q26" i="213"/>
  <c r="P26" i="213"/>
  <c r="O26" i="213"/>
  <c r="N26" i="213"/>
  <c r="M26" i="213"/>
  <c r="L26" i="213"/>
  <c r="K26" i="213"/>
  <c r="J26" i="213"/>
  <c r="I26" i="213"/>
  <c r="H26" i="213"/>
  <c r="G26" i="213"/>
  <c r="F26" i="213"/>
  <c r="E26" i="213"/>
  <c r="D26" i="213"/>
  <c r="AD25" i="213"/>
  <c r="AC25" i="213"/>
  <c r="AB25" i="213"/>
  <c r="AA25" i="213"/>
  <c r="Z25" i="213"/>
  <c r="Y25" i="213"/>
  <c r="X25" i="213"/>
  <c r="W25" i="213"/>
  <c r="V25" i="213"/>
  <c r="U25" i="213"/>
  <c r="T25" i="213"/>
  <c r="S25" i="213"/>
  <c r="R25" i="213"/>
  <c r="Q25" i="213"/>
  <c r="P25" i="213"/>
  <c r="O25" i="213"/>
  <c r="N25" i="213"/>
  <c r="M25" i="213"/>
  <c r="L25" i="213"/>
  <c r="K25" i="213"/>
  <c r="J25" i="213"/>
  <c r="I25" i="213"/>
  <c r="H25" i="213"/>
  <c r="G25" i="213"/>
  <c r="F25" i="213"/>
  <c r="E25" i="213"/>
  <c r="D25" i="213"/>
  <c r="AD24" i="213"/>
  <c r="AC24" i="213"/>
  <c r="AB24" i="213"/>
  <c r="AA24" i="213"/>
  <c r="Z24" i="213"/>
  <c r="Y24" i="213"/>
  <c r="X24" i="213"/>
  <c r="W24" i="213"/>
  <c r="V24" i="213"/>
  <c r="U24" i="213"/>
  <c r="T24" i="213"/>
  <c r="S24" i="213"/>
  <c r="R24" i="213"/>
  <c r="Q24" i="213"/>
  <c r="P24" i="213"/>
  <c r="O24" i="213"/>
  <c r="N24" i="213"/>
  <c r="M24" i="213"/>
  <c r="L24" i="213"/>
  <c r="K24" i="213"/>
  <c r="J24" i="213"/>
  <c r="I24" i="213"/>
  <c r="H24" i="213"/>
  <c r="G24" i="213"/>
  <c r="F24" i="213"/>
  <c r="E24" i="213"/>
  <c r="D24" i="213"/>
  <c r="AD23" i="213"/>
  <c r="AC23" i="213"/>
  <c r="AB23" i="213"/>
  <c r="AA23" i="213"/>
  <c r="Z23" i="213"/>
  <c r="Y23" i="213"/>
  <c r="X23" i="213"/>
  <c r="W23" i="213"/>
  <c r="V23" i="213"/>
  <c r="U23" i="213"/>
  <c r="T23" i="213"/>
  <c r="S23" i="213"/>
  <c r="R23" i="213"/>
  <c r="Q23" i="213"/>
  <c r="P23" i="213"/>
  <c r="O23" i="213"/>
  <c r="N23" i="213"/>
  <c r="M23" i="213"/>
  <c r="L23" i="213"/>
  <c r="K23" i="213"/>
  <c r="J23" i="213"/>
  <c r="I23" i="213"/>
  <c r="H23" i="213"/>
  <c r="G23" i="213"/>
  <c r="F23" i="213"/>
  <c r="E23" i="213"/>
  <c r="D23" i="213"/>
  <c r="AD22" i="213"/>
  <c r="AC22" i="213"/>
  <c r="AB22" i="213"/>
  <c r="AA22" i="213"/>
  <c r="Z22" i="213"/>
  <c r="Y22" i="213"/>
  <c r="X22" i="213"/>
  <c r="W22" i="213"/>
  <c r="V22" i="213"/>
  <c r="U22" i="213"/>
  <c r="T22" i="213"/>
  <c r="S22" i="213"/>
  <c r="R22" i="213"/>
  <c r="Q22" i="213"/>
  <c r="P22" i="213"/>
  <c r="O22" i="213"/>
  <c r="N22" i="213"/>
  <c r="M22" i="213"/>
  <c r="L22" i="213"/>
  <c r="K22" i="213"/>
  <c r="J22" i="213"/>
  <c r="I22" i="213"/>
  <c r="H22" i="213"/>
  <c r="G22" i="213"/>
  <c r="F22" i="213"/>
  <c r="E22" i="213"/>
  <c r="D22" i="213"/>
  <c r="AD21" i="213"/>
  <c r="AC21" i="213"/>
  <c r="AB21" i="213"/>
  <c r="AA21" i="213"/>
  <c r="Z21" i="213"/>
  <c r="Y21" i="213"/>
  <c r="X21" i="213"/>
  <c r="W21" i="213"/>
  <c r="V21" i="213"/>
  <c r="U21" i="213"/>
  <c r="T21" i="213"/>
  <c r="S21" i="213"/>
  <c r="R21" i="213"/>
  <c r="Q21" i="213"/>
  <c r="P21" i="213"/>
  <c r="O21" i="213"/>
  <c r="N21" i="213"/>
  <c r="M21" i="213"/>
  <c r="L21" i="213"/>
  <c r="K21" i="213"/>
  <c r="J21" i="213"/>
  <c r="I21" i="213"/>
  <c r="H21" i="213"/>
  <c r="G21" i="213"/>
  <c r="F21" i="213"/>
  <c r="E21" i="213"/>
  <c r="D21" i="213"/>
  <c r="AD20" i="213"/>
  <c r="AC20" i="213"/>
  <c r="AB20" i="213"/>
  <c r="AA20" i="213"/>
  <c r="Z20" i="213"/>
  <c r="Y20" i="213"/>
  <c r="X20" i="213"/>
  <c r="W20" i="213"/>
  <c r="V20" i="213"/>
  <c r="U20" i="213"/>
  <c r="T20" i="213"/>
  <c r="S20" i="213"/>
  <c r="R20" i="213"/>
  <c r="Q20" i="213"/>
  <c r="P20" i="213"/>
  <c r="O20" i="213"/>
  <c r="N20" i="213"/>
  <c r="M20" i="213"/>
  <c r="L20" i="213"/>
  <c r="K20" i="213"/>
  <c r="J20" i="213"/>
  <c r="I20" i="213"/>
  <c r="H20" i="213"/>
  <c r="G20" i="213"/>
  <c r="F20" i="213"/>
  <c r="E20" i="213"/>
  <c r="D20" i="213"/>
  <c r="AD19" i="213"/>
  <c r="AC19" i="213"/>
  <c r="AB19" i="213"/>
  <c r="AA19" i="213"/>
  <c r="Z19" i="213"/>
  <c r="Y19" i="213"/>
  <c r="X19" i="213"/>
  <c r="W19" i="213"/>
  <c r="V19" i="213"/>
  <c r="U19" i="213"/>
  <c r="T19" i="213"/>
  <c r="S19" i="213"/>
  <c r="R19" i="213"/>
  <c r="Q19" i="213"/>
  <c r="P19" i="213"/>
  <c r="O19" i="213"/>
  <c r="N19" i="213"/>
  <c r="M19" i="213"/>
  <c r="L19" i="213"/>
  <c r="K19" i="213"/>
  <c r="J19" i="213"/>
  <c r="I19" i="213"/>
  <c r="H19" i="213"/>
  <c r="G19" i="213"/>
  <c r="F19" i="213"/>
  <c r="E19" i="213"/>
  <c r="D19" i="213"/>
  <c r="AD18" i="213"/>
  <c r="AC18" i="213"/>
  <c r="AB18" i="213"/>
  <c r="AA18" i="213"/>
  <c r="Z18" i="213"/>
  <c r="Y18" i="213"/>
  <c r="X18" i="213"/>
  <c r="W18" i="213"/>
  <c r="V18" i="213"/>
  <c r="U18" i="213"/>
  <c r="T18" i="213"/>
  <c r="S18" i="213"/>
  <c r="R18" i="213"/>
  <c r="Q18" i="213"/>
  <c r="P18" i="213"/>
  <c r="O18" i="213"/>
  <c r="N18" i="213"/>
  <c r="M18" i="213"/>
  <c r="L18" i="213"/>
  <c r="K18" i="213"/>
  <c r="J18" i="213"/>
  <c r="I18" i="213"/>
  <c r="H18" i="213"/>
  <c r="G18" i="213"/>
  <c r="F18" i="213"/>
  <c r="E18" i="213"/>
  <c r="D18" i="213"/>
  <c r="AD17" i="213"/>
  <c r="AC17" i="213"/>
  <c r="AB17" i="213"/>
  <c r="AA17" i="213"/>
  <c r="Z17" i="213"/>
  <c r="Y17" i="213"/>
  <c r="X17" i="213"/>
  <c r="W17" i="213"/>
  <c r="V17" i="213"/>
  <c r="U17" i="213"/>
  <c r="T17" i="213"/>
  <c r="S17" i="213"/>
  <c r="R17" i="213"/>
  <c r="Q17" i="213"/>
  <c r="P17" i="213"/>
  <c r="O17" i="213"/>
  <c r="N17" i="213"/>
  <c r="M17" i="213"/>
  <c r="L17" i="213"/>
  <c r="K17" i="213"/>
  <c r="J17" i="213"/>
  <c r="I17" i="213"/>
  <c r="H17" i="213"/>
  <c r="G17" i="213"/>
  <c r="F17" i="213"/>
  <c r="E17" i="213"/>
  <c r="D17" i="213"/>
  <c r="AD16" i="213"/>
  <c r="AC16" i="213"/>
  <c r="AB16" i="213"/>
  <c r="AA16" i="213"/>
  <c r="Z16" i="213"/>
  <c r="Y16" i="213"/>
  <c r="X16" i="213"/>
  <c r="W16" i="213"/>
  <c r="V16" i="213"/>
  <c r="U16" i="213"/>
  <c r="T16" i="213"/>
  <c r="S16" i="213"/>
  <c r="R16" i="213"/>
  <c r="Q16" i="213"/>
  <c r="P16" i="213"/>
  <c r="O16" i="213"/>
  <c r="N16" i="213"/>
  <c r="M16" i="213"/>
  <c r="L16" i="213"/>
  <c r="K16" i="213"/>
  <c r="J16" i="213"/>
  <c r="I16" i="213"/>
  <c r="H16" i="213"/>
  <c r="G16" i="213"/>
  <c r="F16" i="213"/>
  <c r="E16" i="213"/>
  <c r="D16" i="213"/>
  <c r="AD15" i="213"/>
  <c r="AC15" i="213"/>
  <c r="AB15" i="213"/>
  <c r="AA15" i="213"/>
  <c r="Z15" i="213"/>
  <c r="Y15" i="213"/>
  <c r="X15" i="213"/>
  <c r="W15" i="213"/>
  <c r="V15" i="213"/>
  <c r="U15" i="213"/>
  <c r="T15" i="213"/>
  <c r="S15" i="213"/>
  <c r="R15" i="213"/>
  <c r="Q15" i="213"/>
  <c r="P15" i="213"/>
  <c r="O15" i="213"/>
  <c r="N15" i="213"/>
  <c r="M15" i="213"/>
  <c r="L15" i="213"/>
  <c r="K15" i="213"/>
  <c r="J15" i="213"/>
  <c r="I15" i="213"/>
  <c r="H15" i="213"/>
  <c r="G15" i="213"/>
  <c r="F15" i="213"/>
  <c r="E15" i="213"/>
  <c r="D15" i="213"/>
  <c r="AD14" i="213"/>
  <c r="AC14" i="213"/>
  <c r="AB14" i="213"/>
  <c r="AA14" i="213"/>
  <c r="Z14" i="213"/>
  <c r="Y14" i="213"/>
  <c r="X14" i="213"/>
  <c r="W14" i="213"/>
  <c r="V14" i="213"/>
  <c r="U14" i="213"/>
  <c r="T14" i="213"/>
  <c r="S14" i="213"/>
  <c r="R14" i="213"/>
  <c r="Q14" i="213"/>
  <c r="P14" i="213"/>
  <c r="O14" i="213"/>
  <c r="N14" i="213"/>
  <c r="M14" i="213"/>
  <c r="L14" i="213"/>
  <c r="K14" i="213"/>
  <c r="J14" i="213"/>
  <c r="I14" i="213"/>
  <c r="H14" i="213"/>
  <c r="G14" i="213"/>
  <c r="F14" i="213"/>
  <c r="E14" i="213"/>
  <c r="D14" i="213"/>
  <c r="AD13" i="213"/>
  <c r="AC13" i="213"/>
  <c r="AB13" i="213"/>
  <c r="AA13" i="213"/>
  <c r="Z13" i="213"/>
  <c r="Y13" i="213"/>
  <c r="X13" i="213"/>
  <c r="W13" i="213"/>
  <c r="V13" i="213"/>
  <c r="U13" i="213"/>
  <c r="T13" i="213"/>
  <c r="S13" i="213"/>
  <c r="R13" i="213"/>
  <c r="Q13" i="213"/>
  <c r="P13" i="213"/>
  <c r="O13" i="213"/>
  <c r="N13" i="213"/>
  <c r="M13" i="213"/>
  <c r="L13" i="213"/>
  <c r="K13" i="213"/>
  <c r="J13" i="213"/>
  <c r="I13" i="213"/>
  <c r="H13" i="213"/>
  <c r="G13" i="213"/>
  <c r="F13" i="213"/>
  <c r="E13" i="213"/>
  <c r="D13" i="213"/>
  <c r="AD12" i="213"/>
  <c r="AC12" i="213"/>
  <c r="AB12" i="213"/>
  <c r="AA12" i="213"/>
  <c r="Z12" i="213"/>
  <c r="Y12" i="213"/>
  <c r="X12" i="213"/>
  <c r="W12" i="213"/>
  <c r="V12" i="213"/>
  <c r="U12" i="213"/>
  <c r="T12" i="213"/>
  <c r="S12" i="213"/>
  <c r="R12" i="213"/>
  <c r="Q12" i="213"/>
  <c r="P12" i="213"/>
  <c r="O12" i="213"/>
  <c r="N12" i="213"/>
  <c r="M12" i="213"/>
  <c r="L12" i="213"/>
  <c r="K12" i="213"/>
  <c r="J12" i="213"/>
  <c r="I12" i="213"/>
  <c r="H12" i="213"/>
  <c r="G12" i="213"/>
  <c r="F12" i="213"/>
  <c r="E12" i="213"/>
  <c r="D12" i="213"/>
  <c r="AD11" i="213"/>
  <c r="AC11" i="213"/>
  <c r="AB11" i="213"/>
  <c r="AA11" i="213"/>
  <c r="Z11" i="213"/>
  <c r="Y11" i="213"/>
  <c r="X11" i="213"/>
  <c r="W11" i="213"/>
  <c r="V11" i="213"/>
  <c r="U11" i="213"/>
  <c r="T11" i="213"/>
  <c r="S11" i="213"/>
  <c r="R11" i="213"/>
  <c r="Q11" i="213"/>
  <c r="P11" i="213"/>
  <c r="O11" i="213"/>
  <c r="N11" i="213"/>
  <c r="M11" i="213"/>
  <c r="L11" i="213"/>
  <c r="K11" i="213"/>
  <c r="J11" i="213"/>
  <c r="I11" i="213"/>
  <c r="H11" i="213"/>
  <c r="G11" i="213"/>
  <c r="F11" i="213"/>
  <c r="E11" i="213"/>
  <c r="D11" i="213"/>
  <c r="AD10" i="213"/>
  <c r="AC10" i="213"/>
  <c r="AB10" i="213"/>
  <c r="AA10" i="213"/>
  <c r="Z10" i="213"/>
  <c r="Y10" i="213"/>
  <c r="X10" i="213"/>
  <c r="W10" i="213"/>
  <c r="V10" i="213"/>
  <c r="U10" i="213"/>
  <c r="T10" i="213"/>
  <c r="S10" i="213"/>
  <c r="R10" i="213"/>
  <c r="Q10" i="213"/>
  <c r="P10" i="213"/>
  <c r="O10" i="213"/>
  <c r="N10" i="213"/>
  <c r="M10" i="213"/>
  <c r="L10" i="213"/>
  <c r="K10" i="213"/>
  <c r="J10" i="213"/>
  <c r="I10" i="213"/>
  <c r="H10" i="213"/>
  <c r="G10" i="213"/>
  <c r="F10" i="213"/>
  <c r="E10" i="213"/>
  <c r="D10" i="213"/>
  <c r="AD9" i="213"/>
  <c r="AC9" i="213"/>
  <c r="AB9" i="213"/>
  <c r="AA9" i="213"/>
  <c r="Z9" i="213"/>
  <c r="Y9" i="213"/>
  <c r="X9" i="213"/>
  <c r="W9" i="213"/>
  <c r="V9" i="213"/>
  <c r="U9" i="213"/>
  <c r="T9" i="213"/>
  <c r="S9" i="213"/>
  <c r="R9" i="213"/>
  <c r="Q9" i="213"/>
  <c r="P9" i="213"/>
  <c r="O9" i="213"/>
  <c r="N9" i="213"/>
  <c r="M9" i="213"/>
  <c r="L9" i="213"/>
  <c r="K9" i="213"/>
  <c r="J9" i="213"/>
  <c r="I9" i="213"/>
  <c r="H9" i="213"/>
  <c r="G9" i="213"/>
  <c r="F9" i="213"/>
  <c r="E9" i="213"/>
  <c r="D9" i="213"/>
  <c r="AD8" i="213"/>
  <c r="AC8" i="213"/>
  <c r="AB8" i="213"/>
  <c r="AA8" i="213"/>
  <c r="Z8" i="213"/>
  <c r="Y8" i="213"/>
  <c r="X8" i="213"/>
  <c r="W8" i="213"/>
  <c r="V8" i="213"/>
  <c r="U8" i="213"/>
  <c r="T8" i="213"/>
  <c r="S8" i="213"/>
  <c r="R8" i="213"/>
  <c r="Q8" i="213"/>
  <c r="P8" i="213"/>
  <c r="O8" i="213"/>
  <c r="N8" i="213"/>
  <c r="M8" i="213"/>
  <c r="L8" i="213"/>
  <c r="K8" i="213"/>
  <c r="J8" i="213"/>
  <c r="I8" i="213"/>
  <c r="H8" i="213"/>
  <c r="G8" i="213"/>
  <c r="F8" i="213"/>
  <c r="E8" i="213"/>
  <c r="D8" i="213"/>
  <c r="AD7" i="213"/>
  <c r="AC7" i="213"/>
  <c r="AB7" i="213"/>
  <c r="AA7" i="213"/>
  <c r="Z7" i="213"/>
  <c r="Y7" i="213"/>
  <c r="X7" i="213"/>
  <c r="W7" i="213"/>
  <c r="V7" i="213"/>
  <c r="U7" i="213"/>
  <c r="T7" i="213"/>
  <c r="S7" i="213"/>
  <c r="R7" i="213"/>
  <c r="Q7" i="213"/>
  <c r="P7" i="213"/>
  <c r="O7" i="213"/>
  <c r="N7" i="213"/>
  <c r="M7" i="213"/>
  <c r="L7" i="213"/>
  <c r="K7" i="213"/>
  <c r="J7" i="213"/>
  <c r="I7" i="213"/>
  <c r="H7" i="213"/>
  <c r="G7" i="213"/>
  <c r="F7" i="213"/>
  <c r="E7" i="213"/>
  <c r="D7" i="213"/>
  <c r="AD6" i="213"/>
  <c r="AC6" i="213"/>
  <c r="AB6" i="213"/>
  <c r="AA6" i="213"/>
  <c r="Z6" i="213"/>
  <c r="Y6" i="213"/>
  <c r="X6" i="213"/>
  <c r="W6" i="213"/>
  <c r="V6" i="213"/>
  <c r="U6" i="213"/>
  <c r="T6" i="213"/>
  <c r="S6" i="213"/>
  <c r="R6" i="213"/>
  <c r="Q6" i="213"/>
  <c r="P6" i="213"/>
  <c r="O6" i="213"/>
  <c r="N6" i="213"/>
  <c r="M6" i="213"/>
  <c r="L6" i="213"/>
  <c r="K6" i="213"/>
  <c r="J6" i="213"/>
  <c r="I6" i="213"/>
  <c r="H6" i="213"/>
  <c r="G6" i="213"/>
  <c r="F6" i="213"/>
  <c r="E6" i="213"/>
  <c r="D6" i="213"/>
  <c r="AD5" i="213"/>
  <c r="AC5" i="213"/>
  <c r="AB5" i="213"/>
  <c r="AA5" i="213"/>
  <c r="Z5" i="213"/>
  <c r="Y5" i="213"/>
  <c r="X5" i="213"/>
  <c r="W5" i="213"/>
  <c r="V5" i="213"/>
  <c r="U5" i="213"/>
  <c r="T5" i="213"/>
  <c r="S5" i="213"/>
  <c r="R5" i="213"/>
  <c r="Q5" i="213"/>
  <c r="P5" i="213"/>
  <c r="O5" i="213"/>
  <c r="N5" i="213"/>
  <c r="M5" i="213"/>
  <c r="L5" i="213"/>
  <c r="K5" i="213"/>
  <c r="J5" i="213"/>
  <c r="I5" i="213"/>
  <c r="H5" i="213"/>
  <c r="G5" i="213"/>
  <c r="F5" i="213"/>
  <c r="E5" i="213"/>
  <c r="D5" i="213"/>
  <c r="AD4" i="213"/>
  <c r="AC4" i="213"/>
  <c r="AB4" i="213"/>
  <c r="AA4" i="213"/>
  <c r="Z4" i="213"/>
  <c r="Y4" i="213"/>
  <c r="X4" i="213"/>
  <c r="W4" i="213"/>
  <c r="V4" i="213"/>
  <c r="U4" i="213"/>
  <c r="T4" i="213"/>
  <c r="S4" i="213"/>
  <c r="R4" i="213"/>
  <c r="Q4" i="213"/>
  <c r="P4" i="213"/>
  <c r="O4" i="213"/>
  <c r="N4" i="213"/>
  <c r="M4" i="213"/>
  <c r="L4" i="213"/>
  <c r="K4" i="213"/>
  <c r="J4" i="213"/>
  <c r="I4" i="213"/>
  <c r="H4" i="213"/>
  <c r="G4" i="213"/>
  <c r="F4" i="213"/>
  <c r="E4" i="213"/>
  <c r="D4" i="213"/>
  <c r="AD3" i="213"/>
  <c r="AC3" i="213"/>
  <c r="AB3" i="213"/>
  <c r="AA3" i="213"/>
  <c r="Z3" i="213"/>
  <c r="Y3" i="213"/>
  <c r="X3" i="213"/>
  <c r="W3" i="213"/>
  <c r="V3" i="213"/>
  <c r="U3" i="213"/>
  <c r="T3" i="213"/>
  <c r="S3" i="213"/>
  <c r="R3" i="213"/>
  <c r="Q3" i="213"/>
  <c r="P3" i="213"/>
  <c r="O3" i="213"/>
  <c r="N3" i="213"/>
  <c r="M3" i="213"/>
  <c r="L3" i="213"/>
  <c r="K3" i="213"/>
  <c r="J3" i="213"/>
  <c r="I3" i="213"/>
  <c r="H3" i="213"/>
  <c r="G3" i="213"/>
  <c r="F3" i="213"/>
  <c r="E3" i="213"/>
  <c r="D3" i="213"/>
  <c r="AB77" i="213"/>
  <c r="AA77" i="213"/>
  <c r="Z77" i="213"/>
  <c r="Y77" i="213"/>
  <c r="X77" i="213"/>
  <c r="W77" i="213"/>
  <c r="V77" i="213"/>
  <c r="U77" i="213"/>
  <c r="T77" i="213"/>
  <c r="S77" i="213"/>
  <c r="R77" i="213"/>
  <c r="Q77" i="213"/>
  <c r="P77" i="213"/>
  <c r="O77" i="213"/>
  <c r="N77" i="213"/>
  <c r="M77" i="213"/>
  <c r="L77" i="213"/>
  <c r="K77" i="213"/>
  <c r="J77" i="213"/>
  <c r="I77" i="213"/>
  <c r="H77" i="213"/>
  <c r="G77" i="213"/>
  <c r="F77" i="213"/>
  <c r="E77" i="213"/>
  <c r="F75" i="213"/>
  <c r="G75" i="213" s="1"/>
  <c r="H75" i="213" s="1"/>
  <c r="I75" i="213" s="1"/>
  <c r="J75" i="213" s="1"/>
  <c r="K75" i="213" s="1"/>
  <c r="L75" i="213" s="1"/>
  <c r="M75" i="213" s="1"/>
  <c r="N75" i="213" s="1"/>
  <c r="O75" i="213" s="1"/>
  <c r="P75" i="213" s="1"/>
  <c r="Q75" i="213" s="1"/>
  <c r="R75" i="213" s="1"/>
  <c r="S75" i="213" s="1"/>
  <c r="T75" i="213" s="1"/>
  <c r="U75" i="213" s="1"/>
  <c r="V75" i="213" s="1"/>
  <c r="W75" i="213" s="1"/>
  <c r="X75" i="213" s="1"/>
  <c r="Y75" i="213" s="1"/>
  <c r="Z75" i="213" s="1"/>
  <c r="AA75" i="213" s="1"/>
  <c r="AB75" i="213" s="1"/>
  <c r="R17" i="134" l="1"/>
  <c r="C79" i="225"/>
  <c r="L24" i="221" s="1"/>
  <c r="W23" i="221" s="1"/>
  <c r="N24" i="221"/>
  <c r="N18" i="221"/>
  <c r="C73" i="225"/>
  <c r="L18" i="221" s="1"/>
  <c r="W17" i="221" s="1"/>
  <c r="N20" i="221"/>
  <c r="C75" i="225"/>
  <c r="L20" i="221" s="1"/>
  <c r="W19" i="221" s="1"/>
  <c r="N22" i="221"/>
  <c r="C77" i="225"/>
  <c r="L22" i="221" s="1"/>
  <c r="W21" i="221" s="1"/>
  <c r="N19" i="221"/>
  <c r="C74" i="225"/>
  <c r="L19" i="221" s="1"/>
  <c r="W18" i="221" s="1"/>
  <c r="N14" i="221"/>
  <c r="C69" i="225"/>
  <c r="L14" i="221" s="1"/>
  <c r="W13" i="221" s="1"/>
  <c r="N23" i="221"/>
  <c r="C78" i="225"/>
  <c r="L23" i="221" s="1"/>
  <c r="W22" i="221" s="1"/>
  <c r="N12" i="221"/>
  <c r="C67" i="225"/>
  <c r="L12" i="221" s="1"/>
  <c r="W11" i="221" s="1"/>
  <c r="N9" i="221"/>
  <c r="C64" i="225"/>
  <c r="L9" i="221" s="1"/>
  <c r="W8" i="221" s="1"/>
  <c r="N10" i="221"/>
  <c r="C65" i="225"/>
  <c r="L10" i="221" s="1"/>
  <c r="W9" i="221" s="1"/>
  <c r="C61" i="225"/>
  <c r="L6" i="221" s="1"/>
  <c r="N6" i="221"/>
  <c r="N8" i="221"/>
  <c r="C63" i="225"/>
  <c r="L8" i="221" s="1"/>
  <c r="W7" i="221" s="1"/>
  <c r="N15" i="221"/>
  <c r="C70" i="225"/>
  <c r="L15" i="221" s="1"/>
  <c r="W14" i="221" s="1"/>
  <c r="N7" i="221"/>
  <c r="C62" i="225"/>
  <c r="L7" i="221" s="1"/>
  <c r="W6" i="221" s="1"/>
  <c r="N13" i="221"/>
  <c r="C68" i="225"/>
  <c r="L13" i="221" s="1"/>
  <c r="W12" i="221" s="1"/>
  <c r="N11" i="221"/>
  <c r="C66" i="225"/>
  <c r="L11" i="221" s="1"/>
  <c r="W10" i="221" s="1"/>
  <c r="N25" i="221"/>
  <c r="C80" i="225"/>
  <c r="L25" i="221" s="1"/>
  <c r="W24" i="221" s="1"/>
  <c r="N17" i="221"/>
  <c r="C72" i="225"/>
  <c r="L17" i="221" s="1"/>
  <c r="W16" i="221" s="1"/>
  <c r="N21" i="221"/>
  <c r="C76" i="225"/>
  <c r="L21" i="221" s="1"/>
  <c r="W20" i="221" s="1"/>
  <c r="N27" i="221"/>
  <c r="C82" i="225"/>
  <c r="L27" i="221" s="1"/>
  <c r="W26" i="221" s="1"/>
  <c r="N26" i="221"/>
  <c r="C81" i="225"/>
  <c r="L26" i="221" s="1"/>
  <c r="W25" i="221" s="1"/>
  <c r="N16" i="221"/>
  <c r="C71" i="225"/>
  <c r="L16" i="221" s="1"/>
  <c r="W15" i="221" s="1"/>
  <c r="F73" i="214"/>
  <c r="F68" i="221" s="1"/>
  <c r="S44" i="214"/>
  <c r="E73" i="214"/>
  <c r="E68" i="221" s="1"/>
  <c r="G73" i="214"/>
  <c r="G68" i="221" s="1"/>
  <c r="I73" i="214"/>
  <c r="I68" i="221" s="1"/>
  <c r="J61" i="214"/>
  <c r="J56" i="221" s="1"/>
  <c r="F77" i="214"/>
  <c r="F72" i="221" s="1"/>
  <c r="F82" i="214"/>
  <c r="F77" i="221" s="1"/>
  <c r="F80" i="214"/>
  <c r="F75" i="221" s="1"/>
  <c r="F75" i="214"/>
  <c r="F70" i="221" s="1"/>
  <c r="I82" i="214"/>
  <c r="I77" i="221" s="1"/>
  <c r="G82" i="214"/>
  <c r="G77" i="221" s="1"/>
  <c r="S53" i="214"/>
  <c r="F68" i="214"/>
  <c r="F63" i="221" s="1"/>
  <c r="F65" i="214"/>
  <c r="F60" i="221" s="1"/>
  <c r="F62" i="214"/>
  <c r="F57" i="221" s="1"/>
  <c r="F69" i="214"/>
  <c r="F64" i="221" s="1"/>
  <c r="F79" i="214"/>
  <c r="F74" i="221" s="1"/>
  <c r="I72" i="214"/>
  <c r="I67" i="221" s="1"/>
  <c r="I79" i="214"/>
  <c r="I74" i="221" s="1"/>
  <c r="F64" i="214"/>
  <c r="F59" i="221" s="1"/>
  <c r="F66" i="214"/>
  <c r="F61" i="221" s="1"/>
  <c r="F71" i="214"/>
  <c r="F66" i="221" s="1"/>
  <c r="F63" i="214"/>
  <c r="F58" i="221" s="1"/>
  <c r="I69" i="214"/>
  <c r="I64" i="221" s="1"/>
  <c r="I77" i="214"/>
  <c r="I72" i="221" s="1"/>
  <c r="I76" i="214"/>
  <c r="I71" i="221" s="1"/>
  <c r="F81" i="214"/>
  <c r="F76" i="221" s="1"/>
  <c r="I63" i="214"/>
  <c r="I58" i="221" s="1"/>
  <c r="I62" i="214"/>
  <c r="I57" i="221" s="1"/>
  <c r="I81" i="214"/>
  <c r="I76" i="221" s="1"/>
  <c r="I68" i="214"/>
  <c r="I63" i="221" s="1"/>
  <c r="I71" i="214"/>
  <c r="I66" i="221" s="1"/>
  <c r="I67" i="214"/>
  <c r="I62" i="221" s="1"/>
  <c r="I65" i="214"/>
  <c r="I60" i="221" s="1"/>
  <c r="I61" i="214"/>
  <c r="I56" i="221" s="1"/>
  <c r="I70" i="214"/>
  <c r="I65" i="221" s="1"/>
  <c r="F67" i="214"/>
  <c r="F62" i="221" s="1"/>
  <c r="F76" i="214"/>
  <c r="F71" i="221" s="1"/>
  <c r="I74" i="214"/>
  <c r="I69" i="221" s="1"/>
  <c r="F70" i="214"/>
  <c r="F65" i="221" s="1"/>
  <c r="I80" i="214"/>
  <c r="I75" i="221" s="1"/>
  <c r="I75" i="214"/>
  <c r="I70" i="221" s="1"/>
  <c r="I64" i="214"/>
  <c r="I59" i="221" s="1"/>
  <c r="K67" i="214"/>
  <c r="K62" i="221" s="1"/>
  <c r="F72" i="214"/>
  <c r="F67" i="221" s="1"/>
  <c r="F74" i="214"/>
  <c r="F69" i="221" s="1"/>
  <c r="I66" i="214"/>
  <c r="I61" i="221" s="1"/>
  <c r="I78" i="214"/>
  <c r="I73" i="221" s="1"/>
  <c r="F78" i="214"/>
  <c r="F73" i="221" s="1"/>
  <c r="F61" i="214"/>
  <c r="F56" i="221" s="1"/>
  <c r="K76" i="214"/>
  <c r="K71" i="221" s="1"/>
  <c r="R18" i="134" l="1"/>
  <c r="W5" i="221"/>
  <c r="C6" i="221"/>
  <c r="L73" i="214"/>
  <c r="N68" i="221" s="1"/>
  <c r="C9" i="221"/>
  <c r="L82" i="214"/>
  <c r="N77" i="221" s="1"/>
  <c r="R19" i="134" l="1"/>
  <c r="C17" i="221"/>
  <c r="C16" i="221"/>
  <c r="C13" i="221"/>
  <c r="C12" i="221"/>
  <c r="C21" i="221"/>
  <c r="C23" i="221"/>
  <c r="C8" i="221"/>
  <c r="C25" i="221"/>
  <c r="C14" i="221"/>
  <c r="C7" i="221"/>
  <c r="C15" i="221"/>
  <c r="C11" i="221"/>
  <c r="C27" i="221"/>
  <c r="C10" i="221"/>
  <c r="C18" i="221"/>
  <c r="R20" i="134" l="1"/>
  <c r="C19" i="221"/>
  <c r="C20" i="221"/>
  <c r="C26" i="221"/>
  <c r="C24" i="221"/>
  <c r="C22" i="221"/>
  <c r="F48" i="167"/>
  <c r="F84" i="167" s="1"/>
  <c r="F51" i="167"/>
  <c r="F87" i="167" s="1"/>
  <c r="F55" i="167"/>
  <c r="F91" i="167" s="1"/>
  <c r="F68" i="167"/>
  <c r="F104" i="167" s="1"/>
  <c r="F69" i="167"/>
  <c r="F105" i="167" s="1"/>
  <c r="F70" i="167"/>
  <c r="F106" i="167" s="1"/>
  <c r="F71" i="167"/>
  <c r="F107" i="167" s="1"/>
  <c r="F72" i="167"/>
  <c r="F108" i="167" s="1"/>
  <c r="F77" i="167"/>
  <c r="F113" i="167" s="1"/>
  <c r="AI16" i="131"/>
  <c r="R21" i="134" l="1"/>
  <c r="D20" i="129"/>
  <c r="D16" i="129"/>
  <c r="C16" i="129"/>
  <c r="D76" i="136"/>
  <c r="D113" i="136" s="1"/>
  <c r="DO4" i="135"/>
  <c r="DQ4" i="135" s="1"/>
  <c r="DL4" i="135"/>
  <c r="DN4" i="135" s="1"/>
  <c r="DK4" i="135"/>
  <c r="DJ4" i="135"/>
  <c r="DQ3" i="135"/>
  <c r="DQ2" i="135" s="1"/>
  <c r="DP3" i="135"/>
  <c r="DP2" i="135" s="1"/>
  <c r="DO3" i="135"/>
  <c r="DO2" i="135" s="1"/>
  <c r="DN3" i="135"/>
  <c r="DN2" i="135" s="1"/>
  <c r="DM3" i="135"/>
  <c r="DM2" i="135" s="1"/>
  <c r="DL3" i="135"/>
  <c r="DL2" i="135" s="1"/>
  <c r="DK3" i="135"/>
  <c r="DK2" i="135" s="1"/>
  <c r="DJ3" i="135"/>
  <c r="DJ2" i="135" s="1"/>
  <c r="DI3" i="135"/>
  <c r="DI2" i="135" s="1"/>
  <c r="DH3" i="135"/>
  <c r="DH2" i="135" s="1"/>
  <c r="DG3" i="135"/>
  <c r="DG2" i="135" s="1"/>
  <c r="DF3" i="135"/>
  <c r="DF2" i="135" s="1"/>
  <c r="DE3" i="135"/>
  <c r="DE2" i="135" s="1"/>
  <c r="DD3" i="135"/>
  <c r="DD2" i="135" s="1"/>
  <c r="DC3" i="135"/>
  <c r="DC2" i="135" s="1"/>
  <c r="DB3" i="135"/>
  <c r="DB2" i="135" s="1"/>
  <c r="DA3" i="135"/>
  <c r="CZ3" i="135"/>
  <c r="CY3" i="135"/>
  <c r="CX3" i="135"/>
  <c r="CX2" i="135" s="1"/>
  <c r="CW3" i="135"/>
  <c r="CW2" i="135" s="1"/>
  <c r="CV3" i="135"/>
  <c r="CV2" i="135" s="1"/>
  <c r="CU3" i="135"/>
  <c r="CU2" i="135" s="1"/>
  <c r="CT3" i="135"/>
  <c r="CT2" i="135" s="1"/>
  <c r="DA2" i="135"/>
  <c r="CZ2" i="135"/>
  <c r="CY2" i="135"/>
  <c r="CS3" i="135"/>
  <c r="CS2" i="135" s="1"/>
  <c r="CR3" i="135"/>
  <c r="CR2" i="135" s="1"/>
  <c r="CQ3" i="135"/>
  <c r="CQ2" i="135" s="1"/>
  <c r="CP3" i="135"/>
  <c r="CP2" i="135" s="1"/>
  <c r="CO3" i="135"/>
  <c r="CN3" i="135"/>
  <c r="CM3" i="135"/>
  <c r="CM2" i="135" s="1"/>
  <c r="CL3" i="135"/>
  <c r="CL2" i="135" s="1"/>
  <c r="CK3" i="135"/>
  <c r="CK2" i="135" s="1"/>
  <c r="CJ3" i="135"/>
  <c r="CJ2" i="135" s="1"/>
  <c r="CI3" i="135"/>
  <c r="CI2" i="135" s="1"/>
  <c r="CH3" i="135"/>
  <c r="CH2" i="135" s="1"/>
  <c r="CO2" i="135"/>
  <c r="CN2" i="135"/>
  <c r="CG3" i="135"/>
  <c r="CG2" i="135" s="1"/>
  <c r="CF3" i="135"/>
  <c r="CF2" i="135" s="1"/>
  <c r="CE3" i="135"/>
  <c r="CE2" i="135" s="1"/>
  <c r="CD3" i="135"/>
  <c r="CD2" i="135" s="1"/>
  <c r="CC3" i="135"/>
  <c r="CB3" i="135"/>
  <c r="CA3" i="135"/>
  <c r="CA2" i="135" s="1"/>
  <c r="BZ3" i="135"/>
  <c r="BZ2" i="135" s="1"/>
  <c r="BY3" i="135"/>
  <c r="BY2" i="135" s="1"/>
  <c r="BX3" i="135"/>
  <c r="BX2" i="135" s="1"/>
  <c r="BW3" i="135"/>
  <c r="BW2" i="135" s="1"/>
  <c r="BV3" i="135"/>
  <c r="BV2" i="135" s="1"/>
  <c r="CC2" i="135"/>
  <c r="CB2" i="135"/>
  <c r="BU3" i="135"/>
  <c r="BU2" i="135" s="1"/>
  <c r="BT3" i="135"/>
  <c r="BT2" i="135" s="1"/>
  <c r="BS3" i="135"/>
  <c r="BS2" i="135" s="1"/>
  <c r="BR3" i="135"/>
  <c r="BR2" i="135" s="1"/>
  <c r="BQ3" i="135"/>
  <c r="BQ2" i="135" s="1"/>
  <c r="BP3" i="135"/>
  <c r="BP2" i="135" s="1"/>
  <c r="BO3" i="135"/>
  <c r="BN3" i="135"/>
  <c r="BN2" i="135" s="1"/>
  <c r="BM3" i="135"/>
  <c r="BM2" i="135" s="1"/>
  <c r="BL3" i="135"/>
  <c r="BL2" i="135" s="1"/>
  <c r="BK3" i="135"/>
  <c r="BK2" i="135" s="1"/>
  <c r="BJ3" i="135"/>
  <c r="BJ2" i="135" s="1"/>
  <c r="BO2" i="135"/>
  <c r="BI3" i="135"/>
  <c r="BI2" i="135" s="1"/>
  <c r="BH3" i="135"/>
  <c r="BH2" i="135" s="1"/>
  <c r="BG3" i="135"/>
  <c r="BG2" i="135" s="1"/>
  <c r="BF3" i="135"/>
  <c r="BF2" i="135" s="1"/>
  <c r="BE3" i="135"/>
  <c r="BD3" i="135"/>
  <c r="BD2" i="135" s="1"/>
  <c r="BC3" i="135"/>
  <c r="BC2" i="135" s="1"/>
  <c r="BB3" i="135"/>
  <c r="BB2" i="135" s="1"/>
  <c r="BA3" i="135"/>
  <c r="BA2" i="135" s="1"/>
  <c r="AZ3" i="135"/>
  <c r="AZ2" i="135" s="1"/>
  <c r="AY3" i="135"/>
  <c r="AY2" i="135" s="1"/>
  <c r="AX3" i="135"/>
  <c r="AX2" i="135" s="1"/>
  <c r="BE2" i="135"/>
  <c r="AW3" i="135"/>
  <c r="AW2" i="135" s="1"/>
  <c r="AV3" i="135"/>
  <c r="AV2" i="135" s="1"/>
  <c r="AU3" i="135"/>
  <c r="AU2" i="135" s="1"/>
  <c r="AT3" i="135"/>
  <c r="AT2" i="135" s="1"/>
  <c r="AS3" i="135"/>
  <c r="AR3" i="135"/>
  <c r="AQ3" i="135"/>
  <c r="AQ2" i="135" s="1"/>
  <c r="AP3" i="135"/>
  <c r="AP2" i="135" s="1"/>
  <c r="AO3" i="135"/>
  <c r="AO2" i="135" s="1"/>
  <c r="AN3" i="135"/>
  <c r="AN2" i="135" s="1"/>
  <c r="AM3" i="135"/>
  <c r="AM2" i="135" s="1"/>
  <c r="AL3" i="135"/>
  <c r="AL2" i="135" s="1"/>
  <c r="AS2" i="135"/>
  <c r="AR2" i="135"/>
  <c r="AK3" i="135"/>
  <c r="AK2" i="135" s="1"/>
  <c r="AJ3" i="135"/>
  <c r="AJ2" i="135" s="1"/>
  <c r="AI3" i="135"/>
  <c r="AI2" i="135" s="1"/>
  <c r="AH3" i="135"/>
  <c r="AH2" i="135" s="1"/>
  <c r="AG3" i="135"/>
  <c r="AF3" i="135"/>
  <c r="AE3" i="135"/>
  <c r="AD3" i="135"/>
  <c r="AD2" i="135" s="1"/>
  <c r="AC3" i="135"/>
  <c r="AC2" i="135" s="1"/>
  <c r="AB3" i="135"/>
  <c r="AB2" i="135" s="1"/>
  <c r="AA3" i="135"/>
  <c r="AA2" i="135" s="1"/>
  <c r="Z3" i="135"/>
  <c r="Z2" i="135" s="1"/>
  <c r="AG2" i="135"/>
  <c r="AF2" i="135"/>
  <c r="AE2" i="135"/>
  <c r="Y3" i="135"/>
  <c r="Y2" i="135" s="1"/>
  <c r="X3" i="135"/>
  <c r="X2" i="135" s="1"/>
  <c r="W3" i="135"/>
  <c r="W2" i="135" s="1"/>
  <c r="V3" i="135"/>
  <c r="V2" i="135" s="1"/>
  <c r="U3" i="135"/>
  <c r="U2" i="135" s="1"/>
  <c r="T3" i="135"/>
  <c r="T2" i="135" s="1"/>
  <c r="P3" i="135"/>
  <c r="P2" i="135" s="1"/>
  <c r="O3" i="135"/>
  <c r="O2" i="135" s="1"/>
  <c r="N3" i="135"/>
  <c r="N2" i="135" s="1"/>
  <c r="M3" i="135"/>
  <c r="M2" i="135" s="1"/>
  <c r="L3" i="135"/>
  <c r="L2" i="135" s="1"/>
  <c r="K3" i="135"/>
  <c r="K2" i="135" s="1"/>
  <c r="J3" i="135"/>
  <c r="J2" i="135" s="1"/>
  <c r="I3" i="135"/>
  <c r="I2" i="135" s="1"/>
  <c r="H3" i="135"/>
  <c r="H2" i="135" s="1"/>
  <c r="G3" i="135"/>
  <c r="G2" i="135" s="1"/>
  <c r="F3" i="135"/>
  <c r="F2" i="135" s="1"/>
  <c r="E3" i="135"/>
  <c r="E2" i="135" s="1"/>
  <c r="DR3" i="135"/>
  <c r="DR2" i="135" s="1"/>
  <c r="DS3" i="135"/>
  <c r="DS2" i="135" s="1"/>
  <c r="DT3" i="135"/>
  <c r="DT2" i="135" s="1"/>
  <c r="DU3" i="135"/>
  <c r="DU2" i="135" s="1"/>
  <c r="DV3" i="135"/>
  <c r="DV2" i="135" s="1"/>
  <c r="DW3" i="135"/>
  <c r="DW2" i="135" s="1"/>
  <c r="DX3" i="135"/>
  <c r="DX2" i="135" s="1"/>
  <c r="DY3" i="135"/>
  <c r="DY2" i="135" s="1"/>
  <c r="DZ3" i="135"/>
  <c r="DZ2" i="135" s="1"/>
  <c r="EA3" i="135"/>
  <c r="EA2" i="135" s="1"/>
  <c r="EB3" i="135"/>
  <c r="EB2" i="135" s="1"/>
  <c r="EC3" i="135"/>
  <c r="EC2" i="135" s="1"/>
  <c r="ED3" i="135"/>
  <c r="ED2" i="135" s="1"/>
  <c r="EE3" i="135"/>
  <c r="EE2" i="135" s="1"/>
  <c r="EF3" i="135"/>
  <c r="EF2" i="135" s="1"/>
  <c r="EG3" i="135"/>
  <c r="EG2" i="135" s="1"/>
  <c r="EH3" i="135"/>
  <c r="EH2" i="135" s="1"/>
  <c r="EI3" i="135"/>
  <c r="EI2" i="135" s="1"/>
  <c r="EJ3" i="135"/>
  <c r="EJ2" i="135" s="1"/>
  <c r="EK3" i="135"/>
  <c r="EK2" i="135" s="1"/>
  <c r="EL3" i="135"/>
  <c r="EL2" i="135" s="1"/>
  <c r="EM3" i="135"/>
  <c r="EM2" i="135" s="1"/>
  <c r="EN3" i="135"/>
  <c r="EN2" i="135" s="1"/>
  <c r="EO3" i="135"/>
  <c r="EO2" i="135" s="1"/>
  <c r="EP3" i="135"/>
  <c r="EP2" i="135" s="1"/>
  <c r="EQ3" i="135"/>
  <c r="EQ2" i="135" s="1"/>
  <c r="ER3" i="135"/>
  <c r="ER2" i="135" s="1"/>
  <c r="ES3" i="135"/>
  <c r="ES2" i="135" s="1"/>
  <c r="ET3" i="135"/>
  <c r="ET2" i="135" s="1"/>
  <c r="EU3" i="135"/>
  <c r="EU2" i="135" s="1"/>
  <c r="B3" i="135"/>
  <c r="B2" i="135" s="1"/>
  <c r="C3" i="135"/>
  <c r="C2" i="135" s="1"/>
  <c r="D3" i="135"/>
  <c r="D2" i="135" s="1"/>
  <c r="AB371" i="97"/>
  <c r="AD71" i="213" s="1"/>
  <c r="AD35" i="101" s="1"/>
  <c r="AA371" i="97"/>
  <c r="AC71" i="213" s="1"/>
  <c r="AC35" i="101" s="1"/>
  <c r="Z371" i="97"/>
  <c r="AB71" i="213" s="1"/>
  <c r="AB35" i="101" s="1"/>
  <c r="Y371" i="97"/>
  <c r="AA71" i="213" s="1"/>
  <c r="AA35" i="101" s="1"/>
  <c r="X371" i="97"/>
  <c r="Z71" i="213" s="1"/>
  <c r="Z35" i="101" s="1"/>
  <c r="W371" i="97"/>
  <c r="Y71" i="213" s="1"/>
  <c r="Y35" i="101" s="1"/>
  <c r="V371" i="97"/>
  <c r="X71" i="213" s="1"/>
  <c r="X35" i="101" s="1"/>
  <c r="U371" i="97"/>
  <c r="W71" i="213" s="1"/>
  <c r="W35" i="101" s="1"/>
  <c r="T371" i="97"/>
  <c r="V71" i="213" s="1"/>
  <c r="V35" i="101" s="1"/>
  <c r="S371" i="97"/>
  <c r="U71" i="213" s="1"/>
  <c r="U35" i="101" s="1"/>
  <c r="R371" i="97"/>
  <c r="T71" i="213" s="1"/>
  <c r="T35" i="101" s="1"/>
  <c r="Q371" i="97"/>
  <c r="S71" i="213" s="1"/>
  <c r="S35" i="101" s="1"/>
  <c r="P371" i="97"/>
  <c r="R71" i="213" s="1"/>
  <c r="R35" i="101" s="1"/>
  <c r="O371" i="97"/>
  <c r="Q71" i="213" s="1"/>
  <c r="Q35" i="101" s="1"/>
  <c r="N371" i="97"/>
  <c r="P71" i="213" s="1"/>
  <c r="P35" i="101" s="1"/>
  <c r="M371" i="97"/>
  <c r="O71" i="213" s="1"/>
  <c r="O35" i="101" s="1"/>
  <c r="L371" i="97"/>
  <c r="N71" i="213" s="1"/>
  <c r="N35" i="101" s="1"/>
  <c r="K371" i="97"/>
  <c r="M71" i="213" s="1"/>
  <c r="M35" i="101" s="1"/>
  <c r="J371" i="97"/>
  <c r="L71" i="213" s="1"/>
  <c r="L35" i="101" s="1"/>
  <c r="I371" i="97"/>
  <c r="K71" i="213" s="1"/>
  <c r="K35" i="101" s="1"/>
  <c r="H371" i="97"/>
  <c r="J71" i="213" s="1"/>
  <c r="J35" i="101" s="1"/>
  <c r="G371" i="97"/>
  <c r="I71" i="213" s="1"/>
  <c r="I35" i="101" s="1"/>
  <c r="F371" i="97"/>
  <c r="H71" i="213" s="1"/>
  <c r="H35" i="101" s="1"/>
  <c r="E371" i="97"/>
  <c r="G71" i="213" s="1"/>
  <c r="G35" i="101" s="1"/>
  <c r="D371" i="97"/>
  <c r="F71" i="213" s="1"/>
  <c r="F35" i="101" s="1"/>
  <c r="C371" i="97"/>
  <c r="E71" i="213" s="1"/>
  <c r="E35" i="101" s="1"/>
  <c r="B371" i="97"/>
  <c r="D71" i="213" s="1"/>
  <c r="D35" i="101" s="1"/>
  <c r="AB341" i="97"/>
  <c r="AA341" i="97"/>
  <c r="Z341" i="97"/>
  <c r="Y341" i="97"/>
  <c r="X341" i="97"/>
  <c r="W341" i="97"/>
  <c r="V341" i="97"/>
  <c r="U341" i="97"/>
  <c r="T341" i="97"/>
  <c r="S341" i="97"/>
  <c r="R341" i="97"/>
  <c r="Q341" i="97"/>
  <c r="P341" i="97"/>
  <c r="O341" i="97"/>
  <c r="N341" i="97"/>
  <c r="M341" i="97"/>
  <c r="L341" i="97"/>
  <c r="K341" i="97"/>
  <c r="J341" i="97"/>
  <c r="I341" i="97"/>
  <c r="H341" i="97"/>
  <c r="G341" i="97"/>
  <c r="F341" i="97"/>
  <c r="E341" i="97"/>
  <c r="D341" i="97"/>
  <c r="C341" i="97"/>
  <c r="B341" i="97"/>
  <c r="AB281" i="97"/>
  <c r="AA281" i="97"/>
  <c r="Z281" i="97"/>
  <c r="Y281" i="97"/>
  <c r="X281" i="97"/>
  <c r="W281" i="97"/>
  <c r="V281" i="97"/>
  <c r="U281" i="97"/>
  <c r="T281" i="97"/>
  <c r="S281" i="97"/>
  <c r="R281" i="97"/>
  <c r="Q281" i="97"/>
  <c r="P281" i="97"/>
  <c r="O281" i="97"/>
  <c r="N281" i="97"/>
  <c r="M281" i="97"/>
  <c r="L281" i="97"/>
  <c r="K281" i="97"/>
  <c r="J281" i="97"/>
  <c r="I281" i="97"/>
  <c r="H281" i="97"/>
  <c r="G281" i="97"/>
  <c r="F281" i="97"/>
  <c r="E281" i="97"/>
  <c r="D281" i="97"/>
  <c r="C281" i="97"/>
  <c r="B281" i="97"/>
  <c r="AB251" i="97"/>
  <c r="AD61" i="213" s="1"/>
  <c r="AD25" i="101" s="1"/>
  <c r="AA251" i="97"/>
  <c r="AC61" i="213" s="1"/>
  <c r="AC25" i="101" s="1"/>
  <c r="Z251" i="97"/>
  <c r="AB61" i="213" s="1"/>
  <c r="AB25" i="101" s="1"/>
  <c r="Y251" i="97"/>
  <c r="AA61" i="213" s="1"/>
  <c r="AA25" i="101" s="1"/>
  <c r="X251" i="97"/>
  <c r="Z61" i="213" s="1"/>
  <c r="Z25" i="101" s="1"/>
  <c r="W251" i="97"/>
  <c r="Y61" i="213" s="1"/>
  <c r="Y25" i="101" s="1"/>
  <c r="V251" i="97"/>
  <c r="X61" i="213" s="1"/>
  <c r="X25" i="101" s="1"/>
  <c r="U251" i="97"/>
  <c r="W61" i="213" s="1"/>
  <c r="W25" i="101" s="1"/>
  <c r="T251" i="97"/>
  <c r="V61" i="213" s="1"/>
  <c r="V25" i="101" s="1"/>
  <c r="S251" i="97"/>
  <c r="U61" i="213" s="1"/>
  <c r="U25" i="101" s="1"/>
  <c r="R251" i="97"/>
  <c r="T61" i="213" s="1"/>
  <c r="T25" i="101" s="1"/>
  <c r="Q251" i="97"/>
  <c r="S61" i="213" s="1"/>
  <c r="S25" i="101" s="1"/>
  <c r="P251" i="97"/>
  <c r="R61" i="213" s="1"/>
  <c r="R25" i="101" s="1"/>
  <c r="O251" i="97"/>
  <c r="Q61" i="213" s="1"/>
  <c r="Q25" i="101" s="1"/>
  <c r="N251" i="97"/>
  <c r="P61" i="213" s="1"/>
  <c r="P25" i="101" s="1"/>
  <c r="M251" i="97"/>
  <c r="O61" i="213" s="1"/>
  <c r="O25" i="101" s="1"/>
  <c r="L251" i="97"/>
  <c r="N61" i="213" s="1"/>
  <c r="N25" i="101" s="1"/>
  <c r="K251" i="97"/>
  <c r="M61" i="213" s="1"/>
  <c r="M25" i="101" s="1"/>
  <c r="J251" i="97"/>
  <c r="L61" i="213" s="1"/>
  <c r="L25" i="101" s="1"/>
  <c r="I251" i="97"/>
  <c r="K61" i="213" s="1"/>
  <c r="K25" i="101" s="1"/>
  <c r="H251" i="97"/>
  <c r="J61" i="213" s="1"/>
  <c r="J25" i="101" s="1"/>
  <c r="G251" i="97"/>
  <c r="I61" i="213" s="1"/>
  <c r="I25" i="101" s="1"/>
  <c r="F251" i="97"/>
  <c r="H61" i="213" s="1"/>
  <c r="H25" i="101" s="1"/>
  <c r="E251" i="97"/>
  <c r="G61" i="213" s="1"/>
  <c r="G25" i="101" s="1"/>
  <c r="D251" i="97"/>
  <c r="F61" i="213" s="1"/>
  <c r="F25" i="101" s="1"/>
  <c r="C251" i="97"/>
  <c r="E61" i="213" s="1"/>
  <c r="E25" i="101" s="1"/>
  <c r="B251" i="97"/>
  <c r="D61" i="213" s="1"/>
  <c r="D25" i="101" s="1"/>
  <c r="AB241" i="97"/>
  <c r="AD60" i="213" s="1"/>
  <c r="AD24" i="101" s="1"/>
  <c r="AA241" i="97"/>
  <c r="AC60" i="213" s="1"/>
  <c r="AC24" i="101" s="1"/>
  <c r="Z241" i="97"/>
  <c r="AB60" i="213" s="1"/>
  <c r="AB24" i="101" s="1"/>
  <c r="Y241" i="97"/>
  <c r="AA60" i="213" s="1"/>
  <c r="AA24" i="101" s="1"/>
  <c r="X241" i="97"/>
  <c r="Z60" i="213" s="1"/>
  <c r="Z24" i="101" s="1"/>
  <c r="W241" i="97"/>
  <c r="Y60" i="213" s="1"/>
  <c r="Y24" i="101" s="1"/>
  <c r="V241" i="97"/>
  <c r="X60" i="213" s="1"/>
  <c r="X24" i="101" s="1"/>
  <c r="U241" i="97"/>
  <c r="W60" i="213" s="1"/>
  <c r="W24" i="101" s="1"/>
  <c r="T241" i="97"/>
  <c r="V60" i="213" s="1"/>
  <c r="V24" i="101" s="1"/>
  <c r="S241" i="97"/>
  <c r="U60" i="213" s="1"/>
  <c r="U24" i="101" s="1"/>
  <c r="R241" i="97"/>
  <c r="T60" i="213" s="1"/>
  <c r="T24" i="101" s="1"/>
  <c r="Q241" i="97"/>
  <c r="S60" i="213" s="1"/>
  <c r="S24" i="101" s="1"/>
  <c r="P241" i="97"/>
  <c r="R60" i="213" s="1"/>
  <c r="R24" i="101" s="1"/>
  <c r="O241" i="97"/>
  <c r="Q60" i="213" s="1"/>
  <c r="Q24" i="101" s="1"/>
  <c r="N241" i="97"/>
  <c r="P60" i="213" s="1"/>
  <c r="P24" i="101" s="1"/>
  <c r="M241" i="97"/>
  <c r="O60" i="213" s="1"/>
  <c r="O24" i="101" s="1"/>
  <c r="L241" i="97"/>
  <c r="N60" i="213" s="1"/>
  <c r="N24" i="101" s="1"/>
  <c r="K241" i="97"/>
  <c r="M60" i="213" s="1"/>
  <c r="M24" i="101" s="1"/>
  <c r="J241" i="97"/>
  <c r="L60" i="213" s="1"/>
  <c r="L24" i="101" s="1"/>
  <c r="I241" i="97"/>
  <c r="K60" i="213" s="1"/>
  <c r="K24" i="101" s="1"/>
  <c r="H241" i="97"/>
  <c r="J60" i="213" s="1"/>
  <c r="J24" i="101" s="1"/>
  <c r="G241" i="97"/>
  <c r="I60" i="213" s="1"/>
  <c r="I24" i="101" s="1"/>
  <c r="F241" i="97"/>
  <c r="H60" i="213" s="1"/>
  <c r="H24" i="101" s="1"/>
  <c r="E241" i="97"/>
  <c r="G60" i="213" s="1"/>
  <c r="G24" i="101" s="1"/>
  <c r="D241" i="97"/>
  <c r="F60" i="213" s="1"/>
  <c r="F24" i="101" s="1"/>
  <c r="C241" i="97"/>
  <c r="E60" i="213" s="1"/>
  <c r="E24" i="101" s="1"/>
  <c r="B241" i="97"/>
  <c r="D60" i="213" s="1"/>
  <c r="D24" i="101" s="1"/>
  <c r="AB231" i="97"/>
  <c r="AD59" i="213" s="1"/>
  <c r="AD23" i="101" s="1"/>
  <c r="AA231" i="97"/>
  <c r="AC59" i="213" s="1"/>
  <c r="AC23" i="101" s="1"/>
  <c r="Z231" i="97"/>
  <c r="AB59" i="213" s="1"/>
  <c r="AB23" i="101" s="1"/>
  <c r="Y231" i="97"/>
  <c r="AA59" i="213" s="1"/>
  <c r="AA23" i="101" s="1"/>
  <c r="X231" i="97"/>
  <c r="Z59" i="213" s="1"/>
  <c r="Z23" i="101" s="1"/>
  <c r="W231" i="97"/>
  <c r="Y59" i="213" s="1"/>
  <c r="Y23" i="101" s="1"/>
  <c r="V231" i="97"/>
  <c r="X59" i="213" s="1"/>
  <c r="X23" i="101" s="1"/>
  <c r="U231" i="97"/>
  <c r="W59" i="213" s="1"/>
  <c r="W23" i="101" s="1"/>
  <c r="T231" i="97"/>
  <c r="V59" i="213" s="1"/>
  <c r="V23" i="101" s="1"/>
  <c r="S231" i="97"/>
  <c r="U59" i="213" s="1"/>
  <c r="U23" i="101" s="1"/>
  <c r="R231" i="97"/>
  <c r="T59" i="213" s="1"/>
  <c r="T23" i="101" s="1"/>
  <c r="Q231" i="97"/>
  <c r="S59" i="213" s="1"/>
  <c r="S23" i="101" s="1"/>
  <c r="P231" i="97"/>
  <c r="R59" i="213" s="1"/>
  <c r="R23" i="101" s="1"/>
  <c r="O231" i="97"/>
  <c r="Q59" i="213" s="1"/>
  <c r="Q23" i="101" s="1"/>
  <c r="N231" i="97"/>
  <c r="P59" i="213" s="1"/>
  <c r="P23" i="101" s="1"/>
  <c r="M231" i="97"/>
  <c r="O59" i="213" s="1"/>
  <c r="O23" i="101" s="1"/>
  <c r="L231" i="97"/>
  <c r="N59" i="213" s="1"/>
  <c r="N23" i="101" s="1"/>
  <c r="K231" i="97"/>
  <c r="M59" i="213" s="1"/>
  <c r="M23" i="101" s="1"/>
  <c r="J231" i="97"/>
  <c r="L59" i="213" s="1"/>
  <c r="L23" i="101" s="1"/>
  <c r="I231" i="97"/>
  <c r="K59" i="213" s="1"/>
  <c r="K23" i="101" s="1"/>
  <c r="H231" i="97"/>
  <c r="J59" i="213" s="1"/>
  <c r="J23" i="101" s="1"/>
  <c r="G231" i="97"/>
  <c r="I59" i="213" s="1"/>
  <c r="I23" i="101" s="1"/>
  <c r="F231" i="97"/>
  <c r="H59" i="213" s="1"/>
  <c r="H23" i="101" s="1"/>
  <c r="E231" i="97"/>
  <c r="G59" i="213" s="1"/>
  <c r="G23" i="101" s="1"/>
  <c r="D231" i="97"/>
  <c r="F59" i="213" s="1"/>
  <c r="F23" i="101" s="1"/>
  <c r="C231" i="97"/>
  <c r="E59" i="213" s="1"/>
  <c r="E23" i="101" s="1"/>
  <c r="B231" i="97"/>
  <c r="D59" i="213" s="1"/>
  <c r="D23" i="101" s="1"/>
  <c r="AB221" i="97"/>
  <c r="AD58" i="213" s="1"/>
  <c r="AD22" i="101" s="1"/>
  <c r="AA221" i="97"/>
  <c r="AC58" i="213" s="1"/>
  <c r="AC22" i="101" s="1"/>
  <c r="Z221" i="97"/>
  <c r="AB58" i="213" s="1"/>
  <c r="AB22" i="101" s="1"/>
  <c r="Y221" i="97"/>
  <c r="AA58" i="213" s="1"/>
  <c r="AA22" i="101" s="1"/>
  <c r="X221" i="97"/>
  <c r="Z58" i="213" s="1"/>
  <c r="Z22" i="101" s="1"/>
  <c r="W221" i="97"/>
  <c r="Y58" i="213" s="1"/>
  <c r="Y22" i="101" s="1"/>
  <c r="V221" i="97"/>
  <c r="X58" i="213" s="1"/>
  <c r="X22" i="101" s="1"/>
  <c r="U221" i="97"/>
  <c r="W58" i="213" s="1"/>
  <c r="W22" i="101" s="1"/>
  <c r="T221" i="97"/>
  <c r="V58" i="213" s="1"/>
  <c r="V22" i="101" s="1"/>
  <c r="S221" i="97"/>
  <c r="U58" i="213" s="1"/>
  <c r="U22" i="101" s="1"/>
  <c r="R221" i="97"/>
  <c r="T58" i="213" s="1"/>
  <c r="T22" i="101" s="1"/>
  <c r="Q221" i="97"/>
  <c r="S58" i="213" s="1"/>
  <c r="S22" i="101" s="1"/>
  <c r="P221" i="97"/>
  <c r="R58" i="213" s="1"/>
  <c r="R22" i="101" s="1"/>
  <c r="O221" i="97"/>
  <c r="Q58" i="213" s="1"/>
  <c r="Q22" i="101" s="1"/>
  <c r="N221" i="97"/>
  <c r="P58" i="213" s="1"/>
  <c r="P22" i="101" s="1"/>
  <c r="M221" i="97"/>
  <c r="O58" i="213" s="1"/>
  <c r="O22" i="101" s="1"/>
  <c r="L221" i="97"/>
  <c r="N58" i="213" s="1"/>
  <c r="N22" i="101" s="1"/>
  <c r="K221" i="97"/>
  <c r="M58" i="213" s="1"/>
  <c r="M22" i="101" s="1"/>
  <c r="J221" i="97"/>
  <c r="L58" i="213" s="1"/>
  <c r="L22" i="101" s="1"/>
  <c r="I221" i="97"/>
  <c r="K58" i="213" s="1"/>
  <c r="K22" i="101" s="1"/>
  <c r="H221" i="97"/>
  <c r="J58" i="213" s="1"/>
  <c r="J22" i="101" s="1"/>
  <c r="G221" i="97"/>
  <c r="I58" i="213" s="1"/>
  <c r="I22" i="101" s="1"/>
  <c r="F221" i="97"/>
  <c r="H58" i="213" s="1"/>
  <c r="H22" i="101" s="1"/>
  <c r="E221" i="97"/>
  <c r="G58" i="213" s="1"/>
  <c r="G22" i="101" s="1"/>
  <c r="D221" i="97"/>
  <c r="F58" i="213" s="1"/>
  <c r="F22" i="101" s="1"/>
  <c r="C221" i="97"/>
  <c r="E58" i="213" s="1"/>
  <c r="E22" i="101" s="1"/>
  <c r="B221" i="97"/>
  <c r="D58" i="213" s="1"/>
  <c r="D22" i="101" s="1"/>
  <c r="AB211" i="97"/>
  <c r="AD57" i="213" s="1"/>
  <c r="AD21" i="101" s="1"/>
  <c r="AA211" i="97"/>
  <c r="AC57" i="213" s="1"/>
  <c r="AC21" i="101" s="1"/>
  <c r="Z211" i="97"/>
  <c r="AB57" i="213" s="1"/>
  <c r="AB21" i="101" s="1"/>
  <c r="Y211" i="97"/>
  <c r="AA57" i="213" s="1"/>
  <c r="AA21" i="101" s="1"/>
  <c r="X211" i="97"/>
  <c r="Z57" i="213" s="1"/>
  <c r="Z21" i="101" s="1"/>
  <c r="W211" i="97"/>
  <c r="Y57" i="213" s="1"/>
  <c r="Y21" i="101" s="1"/>
  <c r="V211" i="97"/>
  <c r="X57" i="213" s="1"/>
  <c r="X21" i="101" s="1"/>
  <c r="U211" i="97"/>
  <c r="W57" i="213" s="1"/>
  <c r="W21" i="101" s="1"/>
  <c r="T211" i="97"/>
  <c r="V57" i="213" s="1"/>
  <c r="V21" i="101" s="1"/>
  <c r="S211" i="97"/>
  <c r="U57" i="213" s="1"/>
  <c r="U21" i="101" s="1"/>
  <c r="R211" i="97"/>
  <c r="T57" i="213" s="1"/>
  <c r="T21" i="101" s="1"/>
  <c r="Q211" i="97"/>
  <c r="S57" i="213" s="1"/>
  <c r="S21" i="101" s="1"/>
  <c r="P211" i="97"/>
  <c r="R57" i="213" s="1"/>
  <c r="R21" i="101" s="1"/>
  <c r="O211" i="97"/>
  <c r="Q57" i="213" s="1"/>
  <c r="Q21" i="101" s="1"/>
  <c r="N211" i="97"/>
  <c r="P57" i="213" s="1"/>
  <c r="P21" i="101" s="1"/>
  <c r="M211" i="97"/>
  <c r="O57" i="213" s="1"/>
  <c r="O21" i="101" s="1"/>
  <c r="L211" i="97"/>
  <c r="N57" i="213" s="1"/>
  <c r="N21" i="101" s="1"/>
  <c r="K211" i="97"/>
  <c r="M57" i="213" s="1"/>
  <c r="M21" i="101" s="1"/>
  <c r="J211" i="97"/>
  <c r="L57" i="213" s="1"/>
  <c r="L21" i="101" s="1"/>
  <c r="I211" i="97"/>
  <c r="K57" i="213" s="1"/>
  <c r="K21" i="101" s="1"/>
  <c r="H211" i="97"/>
  <c r="J57" i="213" s="1"/>
  <c r="J21" i="101" s="1"/>
  <c r="G211" i="97"/>
  <c r="I57" i="213" s="1"/>
  <c r="I21" i="101" s="1"/>
  <c r="F211" i="97"/>
  <c r="H57" i="213" s="1"/>
  <c r="H21" i="101" s="1"/>
  <c r="E211" i="97"/>
  <c r="G57" i="213" s="1"/>
  <c r="G21" i="101" s="1"/>
  <c r="D211" i="97"/>
  <c r="F57" i="213" s="1"/>
  <c r="F21" i="101" s="1"/>
  <c r="C211" i="97"/>
  <c r="E57" i="213" s="1"/>
  <c r="E21" i="101" s="1"/>
  <c r="B211" i="97"/>
  <c r="D57" i="213" s="1"/>
  <c r="D21" i="101" s="1"/>
  <c r="AB151" i="97"/>
  <c r="AD51" i="213" s="1"/>
  <c r="AD15" i="101" s="1"/>
  <c r="AA151" i="97"/>
  <c r="AC51" i="213" s="1"/>
  <c r="AC15" i="101" s="1"/>
  <c r="Z151" i="97"/>
  <c r="AB51" i="213" s="1"/>
  <c r="AB15" i="101" s="1"/>
  <c r="Y151" i="97"/>
  <c r="AA51" i="213" s="1"/>
  <c r="AA15" i="101" s="1"/>
  <c r="X151" i="97"/>
  <c r="Z51" i="213" s="1"/>
  <c r="Z15" i="101" s="1"/>
  <c r="W151" i="97"/>
  <c r="Y51" i="213" s="1"/>
  <c r="Y15" i="101" s="1"/>
  <c r="V151" i="97"/>
  <c r="X51" i="213" s="1"/>
  <c r="X15" i="101" s="1"/>
  <c r="U151" i="97"/>
  <c r="W51" i="213" s="1"/>
  <c r="W15" i="101" s="1"/>
  <c r="T151" i="97"/>
  <c r="V51" i="213" s="1"/>
  <c r="V15" i="101" s="1"/>
  <c r="S151" i="97"/>
  <c r="U51" i="213" s="1"/>
  <c r="U15" i="101" s="1"/>
  <c r="R151" i="97"/>
  <c r="T51" i="213" s="1"/>
  <c r="T15" i="101" s="1"/>
  <c r="Q151" i="97"/>
  <c r="S51" i="213" s="1"/>
  <c r="S15" i="101" s="1"/>
  <c r="P151" i="97"/>
  <c r="R51" i="213" s="1"/>
  <c r="R15" i="101" s="1"/>
  <c r="O151" i="97"/>
  <c r="Q51" i="213" s="1"/>
  <c r="Q15" i="101" s="1"/>
  <c r="N151" i="97"/>
  <c r="P51" i="213" s="1"/>
  <c r="P15" i="101" s="1"/>
  <c r="M151" i="97"/>
  <c r="O51" i="213" s="1"/>
  <c r="O15" i="101" s="1"/>
  <c r="L151" i="97"/>
  <c r="N51" i="213" s="1"/>
  <c r="N15" i="101" s="1"/>
  <c r="K151" i="97"/>
  <c r="M51" i="213" s="1"/>
  <c r="M15" i="101" s="1"/>
  <c r="J151" i="97"/>
  <c r="L51" i="213" s="1"/>
  <c r="L15" i="101" s="1"/>
  <c r="I151" i="97"/>
  <c r="K51" i="213" s="1"/>
  <c r="K15" i="101" s="1"/>
  <c r="H151" i="97"/>
  <c r="J51" i="213" s="1"/>
  <c r="J15" i="101" s="1"/>
  <c r="G151" i="97"/>
  <c r="I51" i="213" s="1"/>
  <c r="I15" i="101" s="1"/>
  <c r="F151" i="97"/>
  <c r="H51" i="213" s="1"/>
  <c r="H15" i="101" s="1"/>
  <c r="E151" i="97"/>
  <c r="G51" i="213" s="1"/>
  <c r="G15" i="101" s="1"/>
  <c r="D151" i="97"/>
  <c r="F51" i="213" s="1"/>
  <c r="F15" i="101" s="1"/>
  <c r="C151" i="97"/>
  <c r="E51" i="213" s="1"/>
  <c r="E15" i="101" s="1"/>
  <c r="B151" i="97"/>
  <c r="D51" i="213" s="1"/>
  <c r="D15" i="101" s="1"/>
  <c r="AB141" i="97"/>
  <c r="AD50" i="213" s="1"/>
  <c r="AD14" i="101" s="1"/>
  <c r="AA141" i="97"/>
  <c r="AC50" i="213" s="1"/>
  <c r="AC14" i="101" s="1"/>
  <c r="Z141" i="97"/>
  <c r="AB50" i="213" s="1"/>
  <c r="AB14" i="101" s="1"/>
  <c r="Y141" i="97"/>
  <c r="AA50" i="213" s="1"/>
  <c r="AA14" i="101" s="1"/>
  <c r="X141" i="97"/>
  <c r="Z50" i="213" s="1"/>
  <c r="Z14" i="101" s="1"/>
  <c r="W141" i="97"/>
  <c r="Y50" i="213" s="1"/>
  <c r="Y14" i="101" s="1"/>
  <c r="V141" i="97"/>
  <c r="X50" i="213" s="1"/>
  <c r="X14" i="101" s="1"/>
  <c r="U141" i="97"/>
  <c r="W50" i="213" s="1"/>
  <c r="W14" i="101" s="1"/>
  <c r="T141" i="97"/>
  <c r="V50" i="213" s="1"/>
  <c r="V14" i="101" s="1"/>
  <c r="S141" i="97"/>
  <c r="U50" i="213" s="1"/>
  <c r="U14" i="101" s="1"/>
  <c r="R141" i="97"/>
  <c r="T50" i="213" s="1"/>
  <c r="T14" i="101" s="1"/>
  <c r="Q141" i="97"/>
  <c r="S50" i="213" s="1"/>
  <c r="S14" i="101" s="1"/>
  <c r="P141" i="97"/>
  <c r="R50" i="213" s="1"/>
  <c r="R14" i="101" s="1"/>
  <c r="O141" i="97"/>
  <c r="Q50" i="213" s="1"/>
  <c r="Q14" i="101" s="1"/>
  <c r="N141" i="97"/>
  <c r="P50" i="213" s="1"/>
  <c r="P14" i="101" s="1"/>
  <c r="M141" i="97"/>
  <c r="O50" i="213" s="1"/>
  <c r="O14" i="101" s="1"/>
  <c r="L141" i="97"/>
  <c r="N50" i="213" s="1"/>
  <c r="N14" i="101" s="1"/>
  <c r="K141" i="97"/>
  <c r="M50" i="213" s="1"/>
  <c r="M14" i="101" s="1"/>
  <c r="J141" i="97"/>
  <c r="L50" i="213" s="1"/>
  <c r="L14" i="101" s="1"/>
  <c r="I141" i="97"/>
  <c r="K50" i="213" s="1"/>
  <c r="K14" i="101" s="1"/>
  <c r="H141" i="97"/>
  <c r="J50" i="213" s="1"/>
  <c r="J14" i="101" s="1"/>
  <c r="G141" i="97"/>
  <c r="I50" i="213" s="1"/>
  <c r="I14" i="101" s="1"/>
  <c r="F141" i="97"/>
  <c r="H50" i="213" s="1"/>
  <c r="H14" i="101" s="1"/>
  <c r="E141" i="97"/>
  <c r="G50" i="213" s="1"/>
  <c r="G14" i="101" s="1"/>
  <c r="D141" i="97"/>
  <c r="F50" i="213" s="1"/>
  <c r="F14" i="101" s="1"/>
  <c r="C141" i="97"/>
  <c r="E50" i="213" s="1"/>
  <c r="E14" i="101" s="1"/>
  <c r="B141" i="97"/>
  <c r="D50" i="213" s="1"/>
  <c r="D14" i="101" s="1"/>
  <c r="AB81" i="97"/>
  <c r="AA81" i="97"/>
  <c r="Z81" i="97"/>
  <c r="Y81" i="97"/>
  <c r="X81" i="97"/>
  <c r="W81" i="97"/>
  <c r="V81" i="97"/>
  <c r="U81" i="97"/>
  <c r="T81" i="97"/>
  <c r="S81" i="97"/>
  <c r="R81" i="97"/>
  <c r="Q81" i="97"/>
  <c r="P81" i="97"/>
  <c r="O81" i="97"/>
  <c r="N81" i="97"/>
  <c r="M81" i="97"/>
  <c r="L81" i="97"/>
  <c r="K81" i="97"/>
  <c r="J81" i="97"/>
  <c r="I81" i="97"/>
  <c r="H81" i="97"/>
  <c r="G81" i="97"/>
  <c r="F81" i="97"/>
  <c r="E81" i="97"/>
  <c r="D81" i="97"/>
  <c r="C81" i="97"/>
  <c r="B81" i="97"/>
  <c r="AB71" i="97"/>
  <c r="AD44" i="213" s="1"/>
  <c r="AD8" i="101" s="1"/>
  <c r="AA71" i="97"/>
  <c r="AC44" i="213" s="1"/>
  <c r="AC8" i="101" s="1"/>
  <c r="Z71" i="97"/>
  <c r="AB44" i="213" s="1"/>
  <c r="AB8" i="101" s="1"/>
  <c r="Y71" i="97"/>
  <c r="AA44" i="213" s="1"/>
  <c r="AA8" i="101" s="1"/>
  <c r="X71" i="97"/>
  <c r="Z44" i="213" s="1"/>
  <c r="Z8" i="101" s="1"/>
  <c r="W71" i="97"/>
  <c r="Y44" i="213" s="1"/>
  <c r="Y8" i="101" s="1"/>
  <c r="V71" i="97"/>
  <c r="X44" i="213" s="1"/>
  <c r="X8" i="101" s="1"/>
  <c r="U71" i="97"/>
  <c r="W44" i="213" s="1"/>
  <c r="W8" i="101" s="1"/>
  <c r="T71" i="97"/>
  <c r="V44" i="213" s="1"/>
  <c r="V8" i="101" s="1"/>
  <c r="S71" i="97"/>
  <c r="U44" i="213" s="1"/>
  <c r="U8" i="101" s="1"/>
  <c r="R71" i="97"/>
  <c r="T44" i="213" s="1"/>
  <c r="T8" i="101" s="1"/>
  <c r="Q71" i="97"/>
  <c r="S44" i="213" s="1"/>
  <c r="S8" i="101" s="1"/>
  <c r="P71" i="97"/>
  <c r="R44" i="213" s="1"/>
  <c r="R8" i="101" s="1"/>
  <c r="O71" i="97"/>
  <c r="Q44" i="213" s="1"/>
  <c r="Q8" i="101" s="1"/>
  <c r="N71" i="97"/>
  <c r="P44" i="213" s="1"/>
  <c r="P8" i="101" s="1"/>
  <c r="M71" i="97"/>
  <c r="O44" i="213" s="1"/>
  <c r="O8" i="101" s="1"/>
  <c r="L71" i="97"/>
  <c r="N44" i="213" s="1"/>
  <c r="N8" i="101" s="1"/>
  <c r="K71" i="97"/>
  <c r="M44" i="213" s="1"/>
  <c r="M8" i="101" s="1"/>
  <c r="J71" i="97"/>
  <c r="L44" i="213" s="1"/>
  <c r="L8" i="101" s="1"/>
  <c r="I71" i="97"/>
  <c r="K44" i="213" s="1"/>
  <c r="K8" i="101" s="1"/>
  <c r="H71" i="97"/>
  <c r="J44" i="213" s="1"/>
  <c r="J8" i="101" s="1"/>
  <c r="G71" i="97"/>
  <c r="I44" i="213" s="1"/>
  <c r="I8" i="101" s="1"/>
  <c r="F71" i="97"/>
  <c r="H44" i="213" s="1"/>
  <c r="H8" i="101" s="1"/>
  <c r="E71" i="97"/>
  <c r="G44" i="213" s="1"/>
  <c r="G8" i="101" s="1"/>
  <c r="D71" i="97"/>
  <c r="F44" i="213" s="1"/>
  <c r="F8" i="101" s="1"/>
  <c r="C71" i="97"/>
  <c r="E44" i="213" s="1"/>
  <c r="E8" i="101" s="1"/>
  <c r="B71" i="97"/>
  <c r="D44" i="213" s="1"/>
  <c r="D8" i="101" s="1"/>
  <c r="AB21" i="97"/>
  <c r="AD39" i="213" s="1"/>
  <c r="AD3" i="101" s="1"/>
  <c r="AA21" i="97"/>
  <c r="AC39" i="213" s="1"/>
  <c r="AC3" i="101" s="1"/>
  <c r="Z21" i="97"/>
  <c r="AB39" i="213" s="1"/>
  <c r="AB3" i="101" s="1"/>
  <c r="Y21" i="97"/>
  <c r="AA39" i="213" s="1"/>
  <c r="AA3" i="101" s="1"/>
  <c r="X21" i="97"/>
  <c r="Z39" i="213" s="1"/>
  <c r="Z3" i="101" s="1"/>
  <c r="W21" i="97"/>
  <c r="Y39" i="213" s="1"/>
  <c r="Y3" i="101" s="1"/>
  <c r="V21" i="97"/>
  <c r="X39" i="213" s="1"/>
  <c r="X3" i="101" s="1"/>
  <c r="U21" i="97"/>
  <c r="W39" i="213" s="1"/>
  <c r="W3" i="101" s="1"/>
  <c r="T21" i="97"/>
  <c r="V39" i="213" s="1"/>
  <c r="V3" i="101" s="1"/>
  <c r="S21" i="97"/>
  <c r="U39" i="213" s="1"/>
  <c r="U3" i="101" s="1"/>
  <c r="R21" i="97"/>
  <c r="T39" i="213" s="1"/>
  <c r="T3" i="101" s="1"/>
  <c r="Q21" i="97"/>
  <c r="S39" i="213" s="1"/>
  <c r="S3" i="101" s="1"/>
  <c r="P21" i="97"/>
  <c r="R39" i="213" s="1"/>
  <c r="R3" i="101" s="1"/>
  <c r="O21" i="97"/>
  <c r="Q39" i="213" s="1"/>
  <c r="Q3" i="101" s="1"/>
  <c r="N21" i="97"/>
  <c r="P39" i="213" s="1"/>
  <c r="P3" i="101" s="1"/>
  <c r="M21" i="97"/>
  <c r="O39" i="213" s="1"/>
  <c r="O3" i="101" s="1"/>
  <c r="L21" i="97"/>
  <c r="N39" i="213" s="1"/>
  <c r="N3" i="101" s="1"/>
  <c r="K21" i="97"/>
  <c r="M39" i="213" s="1"/>
  <c r="M3" i="101" s="1"/>
  <c r="J21" i="97"/>
  <c r="L39" i="213" s="1"/>
  <c r="L3" i="101" s="1"/>
  <c r="I21" i="97"/>
  <c r="K39" i="213" s="1"/>
  <c r="K3" i="101" s="1"/>
  <c r="H21" i="97"/>
  <c r="J39" i="213" s="1"/>
  <c r="J3" i="101" s="1"/>
  <c r="G21" i="97"/>
  <c r="I39" i="213" s="1"/>
  <c r="I3" i="101" s="1"/>
  <c r="F21" i="97"/>
  <c r="H39" i="213" s="1"/>
  <c r="H3" i="101" s="1"/>
  <c r="E21" i="97"/>
  <c r="G39" i="213" s="1"/>
  <c r="G3" i="101" s="1"/>
  <c r="D21" i="97"/>
  <c r="F39" i="213" s="1"/>
  <c r="F3" i="101" s="1"/>
  <c r="C21" i="97"/>
  <c r="E39" i="213" s="1"/>
  <c r="E3" i="101" s="1"/>
  <c r="B21" i="97"/>
  <c r="D39" i="213" s="1"/>
  <c r="D3" i="101" s="1"/>
  <c r="AU8" i="98"/>
  <c r="AI1123" i="98"/>
  <c r="AI1124" i="98" s="1"/>
  <c r="AI1125" i="98" s="1"/>
  <c r="AI1126" i="98" s="1"/>
  <c r="AI1127" i="98" s="1"/>
  <c r="AI1128" i="98" s="1"/>
  <c r="AI1129" i="98" s="1"/>
  <c r="AI1130" i="98" s="1"/>
  <c r="AI1131" i="98" s="1"/>
  <c r="AI1132" i="98" s="1"/>
  <c r="AI1133" i="98" s="1"/>
  <c r="AI1134" i="98" s="1"/>
  <c r="AI1135" i="98" s="1"/>
  <c r="AI1136" i="98" s="1"/>
  <c r="AI1137" i="98" s="1"/>
  <c r="AI1138" i="98" s="1"/>
  <c r="AI1139" i="98" s="1"/>
  <c r="AI1140" i="98" s="1"/>
  <c r="AI1141" i="98" s="1"/>
  <c r="AI1142" i="98" s="1"/>
  <c r="AI1143" i="98" s="1"/>
  <c r="AI1144" i="98" s="1"/>
  <c r="AI1145" i="98" s="1"/>
  <c r="AI1146" i="98" s="1"/>
  <c r="AI1147" i="98" s="1"/>
  <c r="AI1095" i="98"/>
  <c r="AI1096" i="98" s="1"/>
  <c r="AI1097" i="98" s="1"/>
  <c r="AI1098" i="98" s="1"/>
  <c r="AI1099" i="98" s="1"/>
  <c r="AI1100" i="98" s="1"/>
  <c r="AI1101" i="98" s="1"/>
  <c r="AI1102" i="98" s="1"/>
  <c r="AI1103" i="98" s="1"/>
  <c r="AI1104" i="98" s="1"/>
  <c r="AI1105" i="98" s="1"/>
  <c r="AI1106" i="98" s="1"/>
  <c r="AI1107" i="98" s="1"/>
  <c r="AI1108" i="98" s="1"/>
  <c r="AI1109" i="98" s="1"/>
  <c r="AI1110" i="98" s="1"/>
  <c r="AI1111" i="98" s="1"/>
  <c r="AI1112" i="98" s="1"/>
  <c r="AI1113" i="98" s="1"/>
  <c r="AI1114" i="98" s="1"/>
  <c r="AI1115" i="98" s="1"/>
  <c r="AI1116" i="98" s="1"/>
  <c r="AI1117" i="98" s="1"/>
  <c r="AI1118" i="98" s="1"/>
  <c r="AI1119" i="98" s="1"/>
  <c r="AI1067" i="98"/>
  <c r="AI1068" i="98" s="1"/>
  <c r="AI1069" i="98" s="1"/>
  <c r="AI1070" i="98" s="1"/>
  <c r="AI1071" i="98" s="1"/>
  <c r="AI1072" i="98" s="1"/>
  <c r="AI1073" i="98" s="1"/>
  <c r="AI1074" i="98" s="1"/>
  <c r="AI1075" i="98" s="1"/>
  <c r="AI1076" i="98" s="1"/>
  <c r="AI1077" i="98" s="1"/>
  <c r="AI1078" i="98" s="1"/>
  <c r="AI1079" i="98" s="1"/>
  <c r="AI1080" i="98" s="1"/>
  <c r="AI1081" i="98" s="1"/>
  <c r="AI1082" i="98" s="1"/>
  <c r="AI1083" i="98" s="1"/>
  <c r="AI1084" i="98" s="1"/>
  <c r="AI1085" i="98" s="1"/>
  <c r="AI1086" i="98" s="1"/>
  <c r="AI1087" i="98" s="1"/>
  <c r="AI1088" i="98" s="1"/>
  <c r="AI1089" i="98" s="1"/>
  <c r="AI1090" i="98" s="1"/>
  <c r="AI1091" i="98" s="1"/>
  <c r="AI1039" i="98"/>
  <c r="AI1040" i="98" s="1"/>
  <c r="AI1041" i="98" s="1"/>
  <c r="AI1042" i="98" s="1"/>
  <c r="AI1043" i="98" s="1"/>
  <c r="AI1044" i="98" s="1"/>
  <c r="AI1045" i="98" s="1"/>
  <c r="AI1046" i="98" s="1"/>
  <c r="AI1047" i="98" s="1"/>
  <c r="AI1048" i="98" s="1"/>
  <c r="AI1049" i="98" s="1"/>
  <c r="AI1050" i="98" s="1"/>
  <c r="AI1051" i="98" s="1"/>
  <c r="AI1052" i="98" s="1"/>
  <c r="AI1053" i="98" s="1"/>
  <c r="AI1054" i="98" s="1"/>
  <c r="AI1055" i="98" s="1"/>
  <c r="AI1056" i="98" s="1"/>
  <c r="AI1057" i="98" s="1"/>
  <c r="AI1058" i="98" s="1"/>
  <c r="AI1059" i="98" s="1"/>
  <c r="AI1060" i="98" s="1"/>
  <c r="AI1061" i="98" s="1"/>
  <c r="AI1062" i="98" s="1"/>
  <c r="AI1063" i="98" s="1"/>
  <c r="AI1011" i="98"/>
  <c r="D22" i="95"/>
  <c r="C56" i="213" s="1"/>
  <c r="D20" i="95"/>
  <c r="C54" i="213" s="1"/>
  <c r="AU1091" i="98"/>
  <c r="AT1091" i="98"/>
  <c r="AS1091" i="98"/>
  <c r="AR1091" i="98"/>
  <c r="AQ1091" i="98"/>
  <c r="AP1091" i="98"/>
  <c r="AO1091" i="98"/>
  <c r="AN1091" i="98"/>
  <c r="AM1091" i="98"/>
  <c r="AL1091" i="98"/>
  <c r="AK1091" i="98"/>
  <c r="AU1090" i="98"/>
  <c r="AT1090" i="98"/>
  <c r="AS1090" i="98"/>
  <c r="AR1090" i="98"/>
  <c r="AQ1090" i="98"/>
  <c r="AP1090" i="98"/>
  <c r="AO1090" i="98"/>
  <c r="AN1090" i="98"/>
  <c r="AM1090" i="98"/>
  <c r="AL1090" i="98"/>
  <c r="AK1090" i="98"/>
  <c r="AU1089" i="98"/>
  <c r="AT1089" i="98"/>
  <c r="AS1089" i="98"/>
  <c r="AR1089" i="98"/>
  <c r="AQ1089" i="98"/>
  <c r="AP1089" i="98"/>
  <c r="AO1089" i="98"/>
  <c r="AN1089" i="98"/>
  <c r="AM1089" i="98"/>
  <c r="AL1089" i="98"/>
  <c r="AK1089" i="98"/>
  <c r="AU1088" i="98"/>
  <c r="AT1088" i="98"/>
  <c r="AS1088" i="98"/>
  <c r="AR1088" i="98"/>
  <c r="AQ1088" i="98"/>
  <c r="AP1088" i="98"/>
  <c r="AO1088" i="98"/>
  <c r="AN1088" i="98"/>
  <c r="AM1088" i="98"/>
  <c r="AL1088" i="98"/>
  <c r="AK1088" i="98"/>
  <c r="AU1087" i="98"/>
  <c r="AT1087" i="98"/>
  <c r="AS1087" i="98"/>
  <c r="AR1087" i="98"/>
  <c r="AQ1087" i="98"/>
  <c r="AP1087" i="98"/>
  <c r="AO1087" i="98"/>
  <c r="AN1087" i="98"/>
  <c r="AM1087" i="98"/>
  <c r="AL1087" i="98"/>
  <c r="AK1087" i="98"/>
  <c r="AU1086" i="98"/>
  <c r="AT1086" i="98"/>
  <c r="AS1086" i="98"/>
  <c r="AR1086" i="98"/>
  <c r="AQ1086" i="98"/>
  <c r="AP1086" i="98"/>
  <c r="AO1086" i="98"/>
  <c r="AN1086" i="98"/>
  <c r="AM1086" i="98"/>
  <c r="AL1086" i="98"/>
  <c r="AK1086" i="98"/>
  <c r="AU1085" i="98"/>
  <c r="AT1085" i="98"/>
  <c r="AS1085" i="98"/>
  <c r="AR1085" i="98"/>
  <c r="AQ1085" i="98"/>
  <c r="AP1085" i="98"/>
  <c r="AO1085" i="98"/>
  <c r="AN1085" i="98"/>
  <c r="AM1085" i="98"/>
  <c r="AL1085" i="98"/>
  <c r="AK1085" i="98"/>
  <c r="AU1084" i="98"/>
  <c r="AT1084" i="98"/>
  <c r="AS1084" i="98"/>
  <c r="AR1084" i="98"/>
  <c r="AQ1084" i="98"/>
  <c r="AP1084" i="98"/>
  <c r="AO1084" i="98"/>
  <c r="AN1084" i="98"/>
  <c r="AM1084" i="98"/>
  <c r="AL1084" i="98"/>
  <c r="AK1084" i="98"/>
  <c r="AU1083" i="98"/>
  <c r="AT1083" i="98"/>
  <c r="AS1083" i="98"/>
  <c r="AR1083" i="98"/>
  <c r="AQ1083" i="98"/>
  <c r="AP1083" i="98"/>
  <c r="AO1083" i="98"/>
  <c r="AN1083" i="98"/>
  <c r="AM1083" i="98"/>
  <c r="AL1083" i="98"/>
  <c r="AK1083" i="98"/>
  <c r="AU1082" i="98"/>
  <c r="AT1082" i="98"/>
  <c r="AS1082" i="98"/>
  <c r="AR1082" i="98"/>
  <c r="AQ1082" i="98"/>
  <c r="AP1082" i="98"/>
  <c r="AO1082" i="98"/>
  <c r="AN1082" i="98"/>
  <c r="AM1082" i="98"/>
  <c r="AL1082" i="98"/>
  <c r="AK1082" i="98"/>
  <c r="AU1081" i="98"/>
  <c r="AT1081" i="98"/>
  <c r="AS1081" i="98"/>
  <c r="AR1081" i="98"/>
  <c r="AQ1081" i="98"/>
  <c r="AP1081" i="98"/>
  <c r="AO1081" i="98"/>
  <c r="AN1081" i="98"/>
  <c r="AM1081" i="98"/>
  <c r="AL1081" i="98"/>
  <c r="AK1081" i="98"/>
  <c r="AU1080" i="98"/>
  <c r="AT1080" i="98"/>
  <c r="AS1080" i="98"/>
  <c r="AR1080" i="98"/>
  <c r="AQ1080" i="98"/>
  <c r="AP1080" i="98"/>
  <c r="AO1080" i="98"/>
  <c r="AN1080" i="98"/>
  <c r="AM1080" i="98"/>
  <c r="AL1080" i="98"/>
  <c r="AK1080" i="98"/>
  <c r="AU1079" i="98"/>
  <c r="AT1079" i="98"/>
  <c r="AS1079" i="98"/>
  <c r="AR1079" i="98"/>
  <c r="AQ1079" i="98"/>
  <c r="AP1079" i="98"/>
  <c r="AO1079" i="98"/>
  <c r="AN1079" i="98"/>
  <c r="AM1079" i="98"/>
  <c r="AL1079" i="98"/>
  <c r="AK1079" i="98"/>
  <c r="AU1078" i="98"/>
  <c r="AT1078" i="98"/>
  <c r="AS1078" i="98"/>
  <c r="AR1078" i="98"/>
  <c r="AQ1078" i="98"/>
  <c r="AP1078" i="98"/>
  <c r="AO1078" i="98"/>
  <c r="AN1078" i="98"/>
  <c r="AM1078" i="98"/>
  <c r="AL1078" i="98"/>
  <c r="AK1078" i="98"/>
  <c r="AU1077" i="98"/>
  <c r="AT1077" i="98"/>
  <c r="AS1077" i="98"/>
  <c r="AR1077" i="98"/>
  <c r="AQ1077" i="98"/>
  <c r="AP1077" i="98"/>
  <c r="AO1077" i="98"/>
  <c r="AN1077" i="98"/>
  <c r="AM1077" i="98"/>
  <c r="AL1077" i="98"/>
  <c r="AK1077" i="98"/>
  <c r="AU1076" i="98"/>
  <c r="AT1076" i="98"/>
  <c r="AS1076" i="98"/>
  <c r="AR1076" i="98"/>
  <c r="AQ1076" i="98"/>
  <c r="AP1076" i="98"/>
  <c r="AO1076" i="98"/>
  <c r="AN1076" i="98"/>
  <c r="AM1076" i="98"/>
  <c r="AL1076" i="98"/>
  <c r="AK1076" i="98"/>
  <c r="AU1075" i="98"/>
  <c r="AT1075" i="98"/>
  <c r="AS1075" i="98"/>
  <c r="AR1075" i="98"/>
  <c r="AQ1075" i="98"/>
  <c r="AP1075" i="98"/>
  <c r="AO1075" i="98"/>
  <c r="AN1075" i="98"/>
  <c r="AM1075" i="98"/>
  <c r="AL1075" i="98"/>
  <c r="AK1075" i="98"/>
  <c r="AU1074" i="98"/>
  <c r="AT1074" i="98"/>
  <c r="AS1074" i="98"/>
  <c r="AR1074" i="98"/>
  <c r="AQ1074" i="98"/>
  <c r="AP1074" i="98"/>
  <c r="AO1074" i="98"/>
  <c r="AN1074" i="98"/>
  <c r="AM1074" i="98"/>
  <c r="AL1074" i="98"/>
  <c r="AK1074" i="98"/>
  <c r="AU1073" i="98"/>
  <c r="AT1073" i="98"/>
  <c r="AS1073" i="98"/>
  <c r="AR1073" i="98"/>
  <c r="AQ1073" i="98"/>
  <c r="AP1073" i="98"/>
  <c r="AO1073" i="98"/>
  <c r="AN1073" i="98"/>
  <c r="AM1073" i="98"/>
  <c r="AL1073" i="98"/>
  <c r="AK1073" i="98"/>
  <c r="AU1072" i="98"/>
  <c r="AT1072" i="98"/>
  <c r="AS1072" i="98"/>
  <c r="AR1072" i="98"/>
  <c r="AQ1072" i="98"/>
  <c r="AP1072" i="98"/>
  <c r="AO1072" i="98"/>
  <c r="AN1072" i="98"/>
  <c r="AM1072" i="98"/>
  <c r="AL1072" i="98"/>
  <c r="AK1072" i="98"/>
  <c r="AU1071" i="98"/>
  <c r="BI1071" i="98" s="1"/>
  <c r="AT1071" i="98"/>
  <c r="BH1071" i="98" s="1"/>
  <c r="AS1071" i="98"/>
  <c r="BG1071" i="98" s="1"/>
  <c r="AR1071" i="98"/>
  <c r="BF1071" i="98" s="1"/>
  <c r="AQ1071" i="98"/>
  <c r="BE1071" i="98" s="1"/>
  <c r="AP1071" i="98"/>
  <c r="BD1071" i="98" s="1"/>
  <c r="AO1071" i="98"/>
  <c r="BC1071" i="98" s="1"/>
  <c r="AN1071" i="98"/>
  <c r="BB1071" i="98" s="1"/>
  <c r="AM1071" i="98"/>
  <c r="BA1071" i="98" s="1"/>
  <c r="AL1071" i="98"/>
  <c r="AZ1071" i="98" s="1"/>
  <c r="AK1071" i="98"/>
  <c r="AY1071" i="98" s="1"/>
  <c r="AU1070" i="98"/>
  <c r="AT1070" i="98"/>
  <c r="AS1070" i="98"/>
  <c r="AR1070" i="98"/>
  <c r="AQ1070" i="98"/>
  <c r="AP1070" i="98"/>
  <c r="AO1070" i="98"/>
  <c r="AN1070" i="98"/>
  <c r="AM1070" i="98"/>
  <c r="AL1070" i="98"/>
  <c r="AK1070" i="98"/>
  <c r="AU1069" i="98"/>
  <c r="AT1069" i="98"/>
  <c r="AS1069" i="98"/>
  <c r="AR1069" i="98"/>
  <c r="AQ1069" i="98"/>
  <c r="AP1069" i="98"/>
  <c r="AO1069" i="98"/>
  <c r="AN1069" i="98"/>
  <c r="AM1069" i="98"/>
  <c r="AL1069" i="98"/>
  <c r="AK1069" i="98"/>
  <c r="AU1068" i="98"/>
  <c r="AT1068" i="98"/>
  <c r="AS1068" i="98"/>
  <c r="AR1068" i="98"/>
  <c r="AQ1068" i="98"/>
  <c r="AP1068" i="98"/>
  <c r="AO1068" i="98"/>
  <c r="AN1068" i="98"/>
  <c r="AM1068" i="98"/>
  <c r="AL1068" i="98"/>
  <c r="AK1068" i="98"/>
  <c r="AU1063" i="98"/>
  <c r="AT1063" i="98"/>
  <c r="AS1063" i="98"/>
  <c r="AR1063" i="98"/>
  <c r="AQ1063" i="98"/>
  <c r="AP1063" i="98"/>
  <c r="AO1063" i="98"/>
  <c r="AN1063" i="98"/>
  <c r="AM1063" i="98"/>
  <c r="AL1063" i="98"/>
  <c r="AK1063" i="98"/>
  <c r="AU1062" i="98"/>
  <c r="AT1062" i="98"/>
  <c r="AS1062" i="98"/>
  <c r="AR1062" i="98"/>
  <c r="AQ1062" i="98"/>
  <c r="AP1062" i="98"/>
  <c r="AO1062" i="98"/>
  <c r="AN1062" i="98"/>
  <c r="AM1062" i="98"/>
  <c r="AL1062" i="98"/>
  <c r="AK1062" i="98"/>
  <c r="AU1061" i="98"/>
  <c r="AT1061" i="98"/>
  <c r="AS1061" i="98"/>
  <c r="AR1061" i="98"/>
  <c r="AQ1061" i="98"/>
  <c r="AP1061" i="98"/>
  <c r="AO1061" i="98"/>
  <c r="AN1061" i="98"/>
  <c r="AM1061" i="98"/>
  <c r="AL1061" i="98"/>
  <c r="AK1061" i="98"/>
  <c r="AU1060" i="98"/>
  <c r="AT1060" i="98"/>
  <c r="AS1060" i="98"/>
  <c r="AR1060" i="98"/>
  <c r="AQ1060" i="98"/>
  <c r="AP1060" i="98"/>
  <c r="AO1060" i="98"/>
  <c r="AN1060" i="98"/>
  <c r="AM1060" i="98"/>
  <c r="AL1060" i="98"/>
  <c r="AK1060" i="98"/>
  <c r="AU1059" i="98"/>
  <c r="AT1059" i="98"/>
  <c r="AS1059" i="98"/>
  <c r="AR1059" i="98"/>
  <c r="AQ1059" i="98"/>
  <c r="AP1059" i="98"/>
  <c r="AO1059" i="98"/>
  <c r="AN1059" i="98"/>
  <c r="AM1059" i="98"/>
  <c r="AL1059" i="98"/>
  <c r="AK1059" i="98"/>
  <c r="AU1058" i="98"/>
  <c r="AT1058" i="98"/>
  <c r="AS1058" i="98"/>
  <c r="AR1058" i="98"/>
  <c r="AQ1058" i="98"/>
  <c r="AP1058" i="98"/>
  <c r="AO1058" i="98"/>
  <c r="AN1058" i="98"/>
  <c r="AM1058" i="98"/>
  <c r="AL1058" i="98"/>
  <c r="AK1058" i="98"/>
  <c r="AU1057" i="98"/>
  <c r="AT1057" i="98"/>
  <c r="AS1057" i="98"/>
  <c r="AR1057" i="98"/>
  <c r="AQ1057" i="98"/>
  <c r="AP1057" i="98"/>
  <c r="AO1057" i="98"/>
  <c r="AN1057" i="98"/>
  <c r="AM1057" i="98"/>
  <c r="AL1057" i="98"/>
  <c r="AK1057" i="98"/>
  <c r="AU1056" i="98"/>
  <c r="AT1056" i="98"/>
  <c r="AS1056" i="98"/>
  <c r="AR1056" i="98"/>
  <c r="AQ1056" i="98"/>
  <c r="AP1056" i="98"/>
  <c r="AO1056" i="98"/>
  <c r="AN1056" i="98"/>
  <c r="AM1056" i="98"/>
  <c r="AL1056" i="98"/>
  <c r="AK1056" i="98"/>
  <c r="AU1055" i="98"/>
  <c r="AT1055" i="98"/>
  <c r="AS1055" i="98"/>
  <c r="AR1055" i="98"/>
  <c r="AQ1055" i="98"/>
  <c r="AP1055" i="98"/>
  <c r="AO1055" i="98"/>
  <c r="AN1055" i="98"/>
  <c r="AM1055" i="98"/>
  <c r="AL1055" i="98"/>
  <c r="AK1055" i="98"/>
  <c r="AU1054" i="98"/>
  <c r="AT1054" i="98"/>
  <c r="AS1054" i="98"/>
  <c r="AR1054" i="98"/>
  <c r="AQ1054" i="98"/>
  <c r="AP1054" i="98"/>
  <c r="AO1054" i="98"/>
  <c r="AN1054" i="98"/>
  <c r="AM1054" i="98"/>
  <c r="AL1054" i="98"/>
  <c r="AK1054" i="98"/>
  <c r="AU1053" i="98"/>
  <c r="AT1053" i="98"/>
  <c r="AS1053" i="98"/>
  <c r="AR1053" i="98"/>
  <c r="AQ1053" i="98"/>
  <c r="AP1053" i="98"/>
  <c r="AO1053" i="98"/>
  <c r="AN1053" i="98"/>
  <c r="AM1053" i="98"/>
  <c r="AL1053" i="98"/>
  <c r="AK1053" i="98"/>
  <c r="AU1052" i="98"/>
  <c r="AT1052" i="98"/>
  <c r="AS1052" i="98"/>
  <c r="AR1052" i="98"/>
  <c r="AQ1052" i="98"/>
  <c r="AP1052" i="98"/>
  <c r="AO1052" i="98"/>
  <c r="AN1052" i="98"/>
  <c r="AM1052" i="98"/>
  <c r="AL1052" i="98"/>
  <c r="AK1052" i="98"/>
  <c r="AU1051" i="98"/>
  <c r="AT1051" i="98"/>
  <c r="AS1051" i="98"/>
  <c r="AR1051" i="98"/>
  <c r="AQ1051" i="98"/>
  <c r="AP1051" i="98"/>
  <c r="AO1051" i="98"/>
  <c r="AN1051" i="98"/>
  <c r="AM1051" i="98"/>
  <c r="AL1051" i="98"/>
  <c r="AK1051" i="98"/>
  <c r="AU1050" i="98"/>
  <c r="AT1050" i="98"/>
  <c r="AS1050" i="98"/>
  <c r="AR1050" i="98"/>
  <c r="AQ1050" i="98"/>
  <c r="AP1050" i="98"/>
  <c r="AO1050" i="98"/>
  <c r="AN1050" i="98"/>
  <c r="AM1050" i="98"/>
  <c r="AL1050" i="98"/>
  <c r="AK1050" i="98"/>
  <c r="AU1049" i="98"/>
  <c r="AT1049" i="98"/>
  <c r="AS1049" i="98"/>
  <c r="AR1049" i="98"/>
  <c r="AQ1049" i="98"/>
  <c r="AP1049" i="98"/>
  <c r="AO1049" i="98"/>
  <c r="AN1049" i="98"/>
  <c r="AM1049" i="98"/>
  <c r="AL1049" i="98"/>
  <c r="AK1049" i="98"/>
  <c r="AU1048" i="98"/>
  <c r="AT1048" i="98"/>
  <c r="AS1048" i="98"/>
  <c r="AR1048" i="98"/>
  <c r="AQ1048" i="98"/>
  <c r="AP1048" i="98"/>
  <c r="AO1048" i="98"/>
  <c r="AN1048" i="98"/>
  <c r="AM1048" i="98"/>
  <c r="AL1048" i="98"/>
  <c r="AK1048" i="98"/>
  <c r="AU1047" i="98"/>
  <c r="AT1047" i="98"/>
  <c r="AS1047" i="98"/>
  <c r="AR1047" i="98"/>
  <c r="AQ1047" i="98"/>
  <c r="AP1047" i="98"/>
  <c r="AO1047" i="98"/>
  <c r="AN1047" i="98"/>
  <c r="AM1047" i="98"/>
  <c r="AL1047" i="98"/>
  <c r="AK1047" i="98"/>
  <c r="AU1046" i="98"/>
  <c r="AT1046" i="98"/>
  <c r="AS1046" i="98"/>
  <c r="AR1046" i="98"/>
  <c r="AQ1046" i="98"/>
  <c r="AP1046" i="98"/>
  <c r="AO1046" i="98"/>
  <c r="AN1046" i="98"/>
  <c r="AM1046" i="98"/>
  <c r="AL1046" i="98"/>
  <c r="AK1046" i="98"/>
  <c r="AU1045" i="98"/>
  <c r="AT1045" i="98"/>
  <c r="AS1045" i="98"/>
  <c r="AR1045" i="98"/>
  <c r="AQ1045" i="98"/>
  <c r="AP1045" i="98"/>
  <c r="AO1045" i="98"/>
  <c r="AN1045" i="98"/>
  <c r="AM1045" i="98"/>
  <c r="AL1045" i="98"/>
  <c r="AK1045" i="98"/>
  <c r="AU1044" i="98"/>
  <c r="AT1044" i="98"/>
  <c r="AS1044" i="98"/>
  <c r="AR1044" i="98"/>
  <c r="AQ1044" i="98"/>
  <c r="AP1044" i="98"/>
  <c r="AO1044" i="98"/>
  <c r="AN1044" i="98"/>
  <c r="AM1044" i="98"/>
  <c r="AL1044" i="98"/>
  <c r="AK1044" i="98"/>
  <c r="AU1043" i="98"/>
  <c r="BI1043" i="98" s="1"/>
  <c r="AT1043" i="98"/>
  <c r="BH1043" i="98" s="1"/>
  <c r="AS1043" i="98"/>
  <c r="BG1043" i="98" s="1"/>
  <c r="AR1043" i="98"/>
  <c r="BF1043" i="98" s="1"/>
  <c r="AQ1043" i="98"/>
  <c r="BE1043" i="98" s="1"/>
  <c r="AP1043" i="98"/>
  <c r="BD1043" i="98" s="1"/>
  <c r="AO1043" i="98"/>
  <c r="BC1043" i="98" s="1"/>
  <c r="AN1043" i="98"/>
  <c r="BB1043" i="98" s="1"/>
  <c r="AM1043" i="98"/>
  <c r="BA1043" i="98" s="1"/>
  <c r="AL1043" i="98"/>
  <c r="AZ1043" i="98" s="1"/>
  <c r="AK1043" i="98"/>
  <c r="AY1043" i="98" s="1"/>
  <c r="AU1042" i="98"/>
  <c r="AT1042" i="98"/>
  <c r="AS1042" i="98"/>
  <c r="AR1042" i="98"/>
  <c r="AQ1042" i="98"/>
  <c r="AP1042" i="98"/>
  <c r="AO1042" i="98"/>
  <c r="AN1042" i="98"/>
  <c r="AM1042" i="98"/>
  <c r="AL1042" i="98"/>
  <c r="AK1042" i="98"/>
  <c r="AU1041" i="98"/>
  <c r="AT1041" i="98"/>
  <c r="AS1041" i="98"/>
  <c r="AR1041" i="98"/>
  <c r="AQ1041" i="98"/>
  <c r="AP1041" i="98"/>
  <c r="AO1041" i="98"/>
  <c r="AN1041" i="98"/>
  <c r="AM1041" i="98"/>
  <c r="AL1041" i="98"/>
  <c r="AK1041" i="98"/>
  <c r="AU1040" i="98"/>
  <c r="AT1040" i="98"/>
  <c r="AS1040" i="98"/>
  <c r="AR1040" i="98"/>
  <c r="AQ1040" i="98"/>
  <c r="AP1040" i="98"/>
  <c r="AO1040" i="98"/>
  <c r="AN1040" i="98"/>
  <c r="AM1040" i="98"/>
  <c r="AL1040" i="98"/>
  <c r="AK1040" i="98"/>
  <c r="AU1035" i="98"/>
  <c r="AT1035" i="98"/>
  <c r="AS1035" i="98"/>
  <c r="AR1035" i="98"/>
  <c r="AQ1035" i="98"/>
  <c r="AP1035" i="98"/>
  <c r="AO1035" i="98"/>
  <c r="AN1035" i="98"/>
  <c r="AM1035" i="98"/>
  <c r="AL1035" i="98"/>
  <c r="AK1035" i="98"/>
  <c r="AU1034" i="98"/>
  <c r="AT1034" i="98"/>
  <c r="AS1034" i="98"/>
  <c r="AR1034" i="98"/>
  <c r="AQ1034" i="98"/>
  <c r="AP1034" i="98"/>
  <c r="AO1034" i="98"/>
  <c r="AN1034" i="98"/>
  <c r="AM1034" i="98"/>
  <c r="AL1034" i="98"/>
  <c r="AK1034" i="98"/>
  <c r="AU1033" i="98"/>
  <c r="AT1033" i="98"/>
  <c r="AS1033" i="98"/>
  <c r="AR1033" i="98"/>
  <c r="AQ1033" i="98"/>
  <c r="AP1033" i="98"/>
  <c r="AO1033" i="98"/>
  <c r="AN1033" i="98"/>
  <c r="AM1033" i="98"/>
  <c r="AL1033" i="98"/>
  <c r="AK1033" i="98"/>
  <c r="AU1032" i="98"/>
  <c r="AT1032" i="98"/>
  <c r="AS1032" i="98"/>
  <c r="AR1032" i="98"/>
  <c r="AQ1032" i="98"/>
  <c r="AP1032" i="98"/>
  <c r="AO1032" i="98"/>
  <c r="AN1032" i="98"/>
  <c r="AM1032" i="98"/>
  <c r="AL1032" i="98"/>
  <c r="AK1032" i="98"/>
  <c r="AU1031" i="98"/>
  <c r="AT1031" i="98"/>
  <c r="AS1031" i="98"/>
  <c r="AR1031" i="98"/>
  <c r="AQ1031" i="98"/>
  <c r="AP1031" i="98"/>
  <c r="AO1031" i="98"/>
  <c r="AN1031" i="98"/>
  <c r="AM1031" i="98"/>
  <c r="AL1031" i="98"/>
  <c r="AK1031" i="98"/>
  <c r="AU1030" i="98"/>
  <c r="AT1030" i="98"/>
  <c r="AS1030" i="98"/>
  <c r="AR1030" i="98"/>
  <c r="AQ1030" i="98"/>
  <c r="AP1030" i="98"/>
  <c r="AO1030" i="98"/>
  <c r="AN1030" i="98"/>
  <c r="AM1030" i="98"/>
  <c r="AL1030" i="98"/>
  <c r="AK1030" i="98"/>
  <c r="AU1029" i="98"/>
  <c r="AT1029" i="98"/>
  <c r="AS1029" i="98"/>
  <c r="AR1029" i="98"/>
  <c r="AQ1029" i="98"/>
  <c r="AP1029" i="98"/>
  <c r="AO1029" i="98"/>
  <c r="AN1029" i="98"/>
  <c r="AM1029" i="98"/>
  <c r="AL1029" i="98"/>
  <c r="AK1029" i="98"/>
  <c r="AU1028" i="98"/>
  <c r="AT1028" i="98"/>
  <c r="AS1028" i="98"/>
  <c r="AR1028" i="98"/>
  <c r="AQ1028" i="98"/>
  <c r="AP1028" i="98"/>
  <c r="AO1028" i="98"/>
  <c r="AN1028" i="98"/>
  <c r="AM1028" i="98"/>
  <c r="AL1028" i="98"/>
  <c r="AK1028" i="98"/>
  <c r="AU1027" i="98"/>
  <c r="AT1027" i="98"/>
  <c r="AS1027" i="98"/>
  <c r="AR1027" i="98"/>
  <c r="AQ1027" i="98"/>
  <c r="AP1027" i="98"/>
  <c r="AO1027" i="98"/>
  <c r="AN1027" i="98"/>
  <c r="AM1027" i="98"/>
  <c r="AL1027" i="98"/>
  <c r="AK1027" i="98"/>
  <c r="AU1026" i="98"/>
  <c r="AT1026" i="98"/>
  <c r="AS1026" i="98"/>
  <c r="AR1026" i="98"/>
  <c r="AQ1026" i="98"/>
  <c r="AP1026" i="98"/>
  <c r="AO1026" i="98"/>
  <c r="AN1026" i="98"/>
  <c r="AM1026" i="98"/>
  <c r="AL1026" i="98"/>
  <c r="AK1026" i="98"/>
  <c r="AU1025" i="98"/>
  <c r="AT1025" i="98"/>
  <c r="AS1025" i="98"/>
  <c r="AR1025" i="98"/>
  <c r="AQ1025" i="98"/>
  <c r="AP1025" i="98"/>
  <c r="AO1025" i="98"/>
  <c r="AN1025" i="98"/>
  <c r="AM1025" i="98"/>
  <c r="AL1025" i="98"/>
  <c r="AK1025" i="98"/>
  <c r="AU1024" i="98"/>
  <c r="AT1024" i="98"/>
  <c r="AS1024" i="98"/>
  <c r="AR1024" i="98"/>
  <c r="AQ1024" i="98"/>
  <c r="AP1024" i="98"/>
  <c r="AO1024" i="98"/>
  <c r="AN1024" i="98"/>
  <c r="AM1024" i="98"/>
  <c r="AL1024" i="98"/>
  <c r="AK1024" i="98"/>
  <c r="AU1023" i="98"/>
  <c r="AT1023" i="98"/>
  <c r="AS1023" i="98"/>
  <c r="AR1023" i="98"/>
  <c r="AQ1023" i="98"/>
  <c r="AP1023" i="98"/>
  <c r="AO1023" i="98"/>
  <c r="AN1023" i="98"/>
  <c r="AM1023" i="98"/>
  <c r="AL1023" i="98"/>
  <c r="AK1023" i="98"/>
  <c r="AU1022" i="98"/>
  <c r="AT1022" i="98"/>
  <c r="AS1022" i="98"/>
  <c r="AR1022" i="98"/>
  <c r="AQ1022" i="98"/>
  <c r="AP1022" i="98"/>
  <c r="AO1022" i="98"/>
  <c r="AN1022" i="98"/>
  <c r="AM1022" i="98"/>
  <c r="AL1022" i="98"/>
  <c r="AK1022" i="98"/>
  <c r="AU1021" i="98"/>
  <c r="AT1021" i="98"/>
  <c r="AS1021" i="98"/>
  <c r="AR1021" i="98"/>
  <c r="AQ1021" i="98"/>
  <c r="AP1021" i="98"/>
  <c r="AO1021" i="98"/>
  <c r="AN1021" i="98"/>
  <c r="AM1021" i="98"/>
  <c r="AL1021" i="98"/>
  <c r="AK1021" i="98"/>
  <c r="AU1020" i="98"/>
  <c r="AT1020" i="98"/>
  <c r="AS1020" i="98"/>
  <c r="AR1020" i="98"/>
  <c r="AQ1020" i="98"/>
  <c r="AP1020" i="98"/>
  <c r="AO1020" i="98"/>
  <c r="AN1020" i="98"/>
  <c r="AM1020" i="98"/>
  <c r="AL1020" i="98"/>
  <c r="AK1020" i="98"/>
  <c r="AU1019" i="98"/>
  <c r="AT1019" i="98"/>
  <c r="AS1019" i="98"/>
  <c r="AR1019" i="98"/>
  <c r="AQ1019" i="98"/>
  <c r="AP1019" i="98"/>
  <c r="AO1019" i="98"/>
  <c r="AN1019" i="98"/>
  <c r="AM1019" i="98"/>
  <c r="AL1019" i="98"/>
  <c r="AK1019" i="98"/>
  <c r="AU1018" i="98"/>
  <c r="AT1018" i="98"/>
  <c r="AS1018" i="98"/>
  <c r="AR1018" i="98"/>
  <c r="AQ1018" i="98"/>
  <c r="AP1018" i="98"/>
  <c r="AO1018" i="98"/>
  <c r="AN1018" i="98"/>
  <c r="AM1018" i="98"/>
  <c r="AL1018" i="98"/>
  <c r="AK1018" i="98"/>
  <c r="AU1017" i="98"/>
  <c r="AT1017" i="98"/>
  <c r="AS1017" i="98"/>
  <c r="AR1017" i="98"/>
  <c r="AQ1017" i="98"/>
  <c r="AP1017" i="98"/>
  <c r="AO1017" i="98"/>
  <c r="AN1017" i="98"/>
  <c r="AM1017" i="98"/>
  <c r="AL1017" i="98"/>
  <c r="AK1017" i="98"/>
  <c r="AU1016" i="98"/>
  <c r="AT1016" i="98"/>
  <c r="AS1016" i="98"/>
  <c r="AR1016" i="98"/>
  <c r="AQ1016" i="98"/>
  <c r="AP1016" i="98"/>
  <c r="AO1016" i="98"/>
  <c r="AN1016" i="98"/>
  <c r="AM1016" i="98"/>
  <c r="AL1016" i="98"/>
  <c r="AK1016" i="98"/>
  <c r="AU1015" i="98"/>
  <c r="BI1015" i="98" s="1"/>
  <c r="AT1015" i="98"/>
  <c r="BH1015" i="98" s="1"/>
  <c r="AS1015" i="98"/>
  <c r="BG1015" i="98" s="1"/>
  <c r="AR1015" i="98"/>
  <c r="BF1015" i="98" s="1"/>
  <c r="AQ1015" i="98"/>
  <c r="BE1015" i="98" s="1"/>
  <c r="AP1015" i="98"/>
  <c r="BD1015" i="98" s="1"/>
  <c r="AO1015" i="98"/>
  <c r="BC1015" i="98" s="1"/>
  <c r="AN1015" i="98"/>
  <c r="BB1015" i="98" s="1"/>
  <c r="AM1015" i="98"/>
  <c r="BA1015" i="98" s="1"/>
  <c r="AL1015" i="98"/>
  <c r="AZ1015" i="98" s="1"/>
  <c r="AK1015" i="98"/>
  <c r="AY1015" i="98" s="1"/>
  <c r="AU1014" i="98"/>
  <c r="AT1014" i="98"/>
  <c r="AS1014" i="98"/>
  <c r="AR1014" i="98"/>
  <c r="AQ1014" i="98"/>
  <c r="AP1014" i="98"/>
  <c r="AO1014" i="98"/>
  <c r="AN1014" i="98"/>
  <c r="AM1014" i="98"/>
  <c r="AL1014" i="98"/>
  <c r="AK1014" i="98"/>
  <c r="AU1013" i="98"/>
  <c r="AT1013" i="98"/>
  <c r="AS1013" i="98"/>
  <c r="AR1013" i="98"/>
  <c r="AQ1013" i="98"/>
  <c r="AP1013" i="98"/>
  <c r="AO1013" i="98"/>
  <c r="AN1013" i="98"/>
  <c r="AM1013" i="98"/>
  <c r="AL1013" i="98"/>
  <c r="AK1013" i="98"/>
  <c r="AU1012" i="98"/>
  <c r="AT1012" i="98"/>
  <c r="AS1012" i="98"/>
  <c r="AR1012" i="98"/>
  <c r="AQ1012" i="98"/>
  <c r="AP1012" i="98"/>
  <c r="AO1012" i="98"/>
  <c r="AN1012" i="98"/>
  <c r="AM1012" i="98"/>
  <c r="AL1012" i="98"/>
  <c r="AK1012" i="98"/>
  <c r="AU951" i="98"/>
  <c r="AT951" i="98"/>
  <c r="AS951" i="98"/>
  <c r="AR951" i="98"/>
  <c r="AQ951" i="98"/>
  <c r="AP951" i="98"/>
  <c r="AO951" i="98"/>
  <c r="AN951" i="98"/>
  <c r="AM951" i="98"/>
  <c r="AL951" i="98"/>
  <c r="AK951" i="98"/>
  <c r="AU950" i="98"/>
  <c r="AT950" i="98"/>
  <c r="AS950" i="98"/>
  <c r="AR950" i="98"/>
  <c r="AQ950" i="98"/>
  <c r="AP950" i="98"/>
  <c r="AO950" i="98"/>
  <c r="AN950" i="98"/>
  <c r="AM950" i="98"/>
  <c r="AL950" i="98"/>
  <c r="AK950" i="98"/>
  <c r="AU949" i="98"/>
  <c r="AT949" i="98"/>
  <c r="AS949" i="98"/>
  <c r="AR949" i="98"/>
  <c r="AQ949" i="98"/>
  <c r="AP949" i="98"/>
  <c r="AO949" i="98"/>
  <c r="AN949" i="98"/>
  <c r="AM949" i="98"/>
  <c r="AL949" i="98"/>
  <c r="AK949" i="98"/>
  <c r="AU948" i="98"/>
  <c r="AT948" i="98"/>
  <c r="AS948" i="98"/>
  <c r="AR948" i="98"/>
  <c r="AQ948" i="98"/>
  <c r="AP948" i="98"/>
  <c r="AO948" i="98"/>
  <c r="AN948" i="98"/>
  <c r="AM948" i="98"/>
  <c r="AL948" i="98"/>
  <c r="AK948" i="98"/>
  <c r="AU947" i="98"/>
  <c r="AT947" i="98"/>
  <c r="AS947" i="98"/>
  <c r="AR947" i="98"/>
  <c r="AQ947" i="98"/>
  <c r="AP947" i="98"/>
  <c r="AO947" i="98"/>
  <c r="AN947" i="98"/>
  <c r="AM947" i="98"/>
  <c r="AL947" i="98"/>
  <c r="AK947" i="98"/>
  <c r="AU946" i="98"/>
  <c r="AT946" i="98"/>
  <c r="AS946" i="98"/>
  <c r="AR946" i="98"/>
  <c r="AQ946" i="98"/>
  <c r="AP946" i="98"/>
  <c r="AO946" i="98"/>
  <c r="AN946" i="98"/>
  <c r="AM946" i="98"/>
  <c r="AL946" i="98"/>
  <c r="AK946" i="98"/>
  <c r="AU945" i="98"/>
  <c r="AT945" i="98"/>
  <c r="AS945" i="98"/>
  <c r="AR945" i="98"/>
  <c r="AQ945" i="98"/>
  <c r="AP945" i="98"/>
  <c r="AO945" i="98"/>
  <c r="AN945" i="98"/>
  <c r="AM945" i="98"/>
  <c r="AL945" i="98"/>
  <c r="AK945" i="98"/>
  <c r="AU944" i="98"/>
  <c r="AT944" i="98"/>
  <c r="AS944" i="98"/>
  <c r="AR944" i="98"/>
  <c r="AQ944" i="98"/>
  <c r="AP944" i="98"/>
  <c r="AO944" i="98"/>
  <c r="AN944" i="98"/>
  <c r="AM944" i="98"/>
  <c r="AL944" i="98"/>
  <c r="AK944" i="98"/>
  <c r="AU943" i="98"/>
  <c r="AT943" i="98"/>
  <c r="AS943" i="98"/>
  <c r="AR943" i="98"/>
  <c r="AQ943" i="98"/>
  <c r="AP943" i="98"/>
  <c r="AO943" i="98"/>
  <c r="AN943" i="98"/>
  <c r="AM943" i="98"/>
  <c r="AL943" i="98"/>
  <c r="AK943" i="98"/>
  <c r="AU942" i="98"/>
  <c r="AT942" i="98"/>
  <c r="AS942" i="98"/>
  <c r="AR942" i="98"/>
  <c r="AQ942" i="98"/>
  <c r="AP942" i="98"/>
  <c r="AO942" i="98"/>
  <c r="AN942" i="98"/>
  <c r="AM942" i="98"/>
  <c r="AL942" i="98"/>
  <c r="AK942" i="98"/>
  <c r="AU941" i="98"/>
  <c r="AT941" i="98"/>
  <c r="AS941" i="98"/>
  <c r="AR941" i="98"/>
  <c r="AQ941" i="98"/>
  <c r="AP941" i="98"/>
  <c r="AO941" i="98"/>
  <c r="AN941" i="98"/>
  <c r="AM941" i="98"/>
  <c r="AL941" i="98"/>
  <c r="AK941" i="98"/>
  <c r="AU940" i="98"/>
  <c r="AT940" i="98"/>
  <c r="AS940" i="98"/>
  <c r="AR940" i="98"/>
  <c r="AQ940" i="98"/>
  <c r="AP940" i="98"/>
  <c r="AO940" i="98"/>
  <c r="AN940" i="98"/>
  <c r="AM940" i="98"/>
  <c r="AL940" i="98"/>
  <c r="AK940" i="98"/>
  <c r="AU939" i="98"/>
  <c r="AT939" i="98"/>
  <c r="AS939" i="98"/>
  <c r="AR939" i="98"/>
  <c r="AQ939" i="98"/>
  <c r="AP939" i="98"/>
  <c r="AO939" i="98"/>
  <c r="AN939" i="98"/>
  <c r="AM939" i="98"/>
  <c r="AL939" i="98"/>
  <c r="AK939" i="98"/>
  <c r="AU938" i="98"/>
  <c r="AT938" i="98"/>
  <c r="AS938" i="98"/>
  <c r="AR938" i="98"/>
  <c r="AQ938" i="98"/>
  <c r="AP938" i="98"/>
  <c r="AO938" i="98"/>
  <c r="AN938" i="98"/>
  <c r="AM938" i="98"/>
  <c r="AL938" i="98"/>
  <c r="AK938" i="98"/>
  <c r="AU937" i="98"/>
  <c r="AT937" i="98"/>
  <c r="AS937" i="98"/>
  <c r="AR937" i="98"/>
  <c r="AQ937" i="98"/>
  <c r="AP937" i="98"/>
  <c r="AO937" i="98"/>
  <c r="AN937" i="98"/>
  <c r="AM937" i="98"/>
  <c r="AL937" i="98"/>
  <c r="AK937" i="98"/>
  <c r="AU936" i="98"/>
  <c r="AT936" i="98"/>
  <c r="AS936" i="98"/>
  <c r="AR936" i="98"/>
  <c r="AQ936" i="98"/>
  <c r="AP936" i="98"/>
  <c r="AO936" i="98"/>
  <c r="AN936" i="98"/>
  <c r="AM936" i="98"/>
  <c r="AL936" i="98"/>
  <c r="AK936" i="98"/>
  <c r="AU935" i="98"/>
  <c r="AT935" i="98"/>
  <c r="AS935" i="98"/>
  <c r="AR935" i="98"/>
  <c r="AQ935" i="98"/>
  <c r="AP935" i="98"/>
  <c r="AO935" i="98"/>
  <c r="AN935" i="98"/>
  <c r="AM935" i="98"/>
  <c r="AL935" i="98"/>
  <c r="AK935" i="98"/>
  <c r="AU934" i="98"/>
  <c r="AT934" i="98"/>
  <c r="AS934" i="98"/>
  <c r="AR934" i="98"/>
  <c r="AQ934" i="98"/>
  <c r="AP934" i="98"/>
  <c r="AO934" i="98"/>
  <c r="AN934" i="98"/>
  <c r="AM934" i="98"/>
  <c r="AL934" i="98"/>
  <c r="AK934" i="98"/>
  <c r="AU933" i="98"/>
  <c r="AT933" i="98"/>
  <c r="AS933" i="98"/>
  <c r="AR933" i="98"/>
  <c r="AQ933" i="98"/>
  <c r="AP933" i="98"/>
  <c r="AO933" i="98"/>
  <c r="AN933" i="98"/>
  <c r="AM933" i="98"/>
  <c r="AL933" i="98"/>
  <c r="AK933" i="98"/>
  <c r="AU932" i="98"/>
  <c r="AT932" i="98"/>
  <c r="AS932" i="98"/>
  <c r="AR932" i="98"/>
  <c r="AQ932" i="98"/>
  <c r="AP932" i="98"/>
  <c r="AO932" i="98"/>
  <c r="AN932" i="98"/>
  <c r="AM932" i="98"/>
  <c r="AL932" i="98"/>
  <c r="AK932" i="98"/>
  <c r="AU931" i="98"/>
  <c r="BI931" i="98" s="1"/>
  <c r="AT931" i="98"/>
  <c r="BH931" i="98" s="1"/>
  <c r="AS931" i="98"/>
  <c r="BG931" i="98" s="1"/>
  <c r="AR931" i="98"/>
  <c r="BF931" i="98" s="1"/>
  <c r="AQ931" i="98"/>
  <c r="BE931" i="98" s="1"/>
  <c r="AP931" i="98"/>
  <c r="BD931" i="98" s="1"/>
  <c r="AO931" i="98"/>
  <c r="BC931" i="98" s="1"/>
  <c r="AN931" i="98"/>
  <c r="BB931" i="98" s="1"/>
  <c r="AM931" i="98"/>
  <c r="BA931" i="98" s="1"/>
  <c r="AL931" i="98"/>
  <c r="AZ931" i="98" s="1"/>
  <c r="AK931" i="98"/>
  <c r="AY931" i="98" s="1"/>
  <c r="AU930" i="98"/>
  <c r="AT930" i="98"/>
  <c r="AS930" i="98"/>
  <c r="AR930" i="98"/>
  <c r="AQ930" i="98"/>
  <c r="AP930" i="98"/>
  <c r="AO930" i="98"/>
  <c r="AN930" i="98"/>
  <c r="AM930" i="98"/>
  <c r="AL930" i="98"/>
  <c r="AK930" i="98"/>
  <c r="AU929" i="98"/>
  <c r="AT929" i="98"/>
  <c r="AS929" i="98"/>
  <c r="AR929" i="98"/>
  <c r="AQ929" i="98"/>
  <c r="AP929" i="98"/>
  <c r="AO929" i="98"/>
  <c r="AN929" i="98"/>
  <c r="AM929" i="98"/>
  <c r="AL929" i="98"/>
  <c r="AK929" i="98"/>
  <c r="AU928" i="98"/>
  <c r="AT928" i="98"/>
  <c r="AS928" i="98"/>
  <c r="AR928" i="98"/>
  <c r="AQ928" i="98"/>
  <c r="AP928" i="98"/>
  <c r="AO928" i="98"/>
  <c r="AN928" i="98"/>
  <c r="AM928" i="98"/>
  <c r="AL928" i="98"/>
  <c r="AK928" i="98"/>
  <c r="AU783" i="98"/>
  <c r="AT783" i="98"/>
  <c r="AS783" i="98"/>
  <c r="AR783" i="98"/>
  <c r="AQ783" i="98"/>
  <c r="AP783" i="98"/>
  <c r="AO783" i="98"/>
  <c r="AN783" i="98"/>
  <c r="AM783" i="98"/>
  <c r="AL783" i="98"/>
  <c r="AK783" i="98"/>
  <c r="AU782" i="98"/>
  <c r="AT782" i="98"/>
  <c r="AS782" i="98"/>
  <c r="AR782" i="98"/>
  <c r="AQ782" i="98"/>
  <c r="AP782" i="98"/>
  <c r="AO782" i="98"/>
  <c r="AN782" i="98"/>
  <c r="AM782" i="98"/>
  <c r="AL782" i="98"/>
  <c r="AK782" i="98"/>
  <c r="AU781" i="98"/>
  <c r="AT781" i="98"/>
  <c r="AS781" i="98"/>
  <c r="AR781" i="98"/>
  <c r="AQ781" i="98"/>
  <c r="AP781" i="98"/>
  <c r="AO781" i="98"/>
  <c r="AN781" i="98"/>
  <c r="AM781" i="98"/>
  <c r="AL781" i="98"/>
  <c r="AK781" i="98"/>
  <c r="AU780" i="98"/>
  <c r="AT780" i="98"/>
  <c r="AS780" i="98"/>
  <c r="AR780" i="98"/>
  <c r="AQ780" i="98"/>
  <c r="AP780" i="98"/>
  <c r="AO780" i="98"/>
  <c r="AN780" i="98"/>
  <c r="AM780" i="98"/>
  <c r="AL780" i="98"/>
  <c r="AK780" i="98"/>
  <c r="AU779" i="98"/>
  <c r="AT779" i="98"/>
  <c r="AS779" i="98"/>
  <c r="AR779" i="98"/>
  <c r="AQ779" i="98"/>
  <c r="AP779" i="98"/>
  <c r="AO779" i="98"/>
  <c r="AN779" i="98"/>
  <c r="AM779" i="98"/>
  <c r="AL779" i="98"/>
  <c r="AK779" i="98"/>
  <c r="AU778" i="98"/>
  <c r="AT778" i="98"/>
  <c r="AS778" i="98"/>
  <c r="AR778" i="98"/>
  <c r="AQ778" i="98"/>
  <c r="AP778" i="98"/>
  <c r="AO778" i="98"/>
  <c r="AN778" i="98"/>
  <c r="AM778" i="98"/>
  <c r="AL778" i="98"/>
  <c r="AK778" i="98"/>
  <c r="AU777" i="98"/>
  <c r="AT777" i="98"/>
  <c r="AS777" i="98"/>
  <c r="AR777" i="98"/>
  <c r="AQ777" i="98"/>
  <c r="AP777" i="98"/>
  <c r="AO777" i="98"/>
  <c r="AN777" i="98"/>
  <c r="AM777" i="98"/>
  <c r="AL777" i="98"/>
  <c r="AK777" i="98"/>
  <c r="AU776" i="98"/>
  <c r="AT776" i="98"/>
  <c r="AS776" i="98"/>
  <c r="AR776" i="98"/>
  <c r="AQ776" i="98"/>
  <c r="AP776" i="98"/>
  <c r="AO776" i="98"/>
  <c r="AN776" i="98"/>
  <c r="AM776" i="98"/>
  <c r="AL776" i="98"/>
  <c r="AK776" i="98"/>
  <c r="AU775" i="98"/>
  <c r="AT775" i="98"/>
  <c r="AS775" i="98"/>
  <c r="AR775" i="98"/>
  <c r="AQ775" i="98"/>
  <c r="AP775" i="98"/>
  <c r="AO775" i="98"/>
  <c r="AN775" i="98"/>
  <c r="AM775" i="98"/>
  <c r="AL775" i="98"/>
  <c r="AK775" i="98"/>
  <c r="AU774" i="98"/>
  <c r="AT774" i="98"/>
  <c r="AS774" i="98"/>
  <c r="AR774" i="98"/>
  <c r="AQ774" i="98"/>
  <c r="AP774" i="98"/>
  <c r="AO774" i="98"/>
  <c r="AN774" i="98"/>
  <c r="AM774" i="98"/>
  <c r="AL774" i="98"/>
  <c r="AK774" i="98"/>
  <c r="AU773" i="98"/>
  <c r="AT773" i="98"/>
  <c r="AS773" i="98"/>
  <c r="AR773" i="98"/>
  <c r="AQ773" i="98"/>
  <c r="AP773" i="98"/>
  <c r="AO773" i="98"/>
  <c r="AN773" i="98"/>
  <c r="AM773" i="98"/>
  <c r="AL773" i="98"/>
  <c r="AK773" i="98"/>
  <c r="AU772" i="98"/>
  <c r="AT772" i="98"/>
  <c r="AS772" i="98"/>
  <c r="AR772" i="98"/>
  <c r="AQ772" i="98"/>
  <c r="AP772" i="98"/>
  <c r="AO772" i="98"/>
  <c r="AN772" i="98"/>
  <c r="AM772" i="98"/>
  <c r="AL772" i="98"/>
  <c r="AK772" i="98"/>
  <c r="AU771" i="98"/>
  <c r="AT771" i="98"/>
  <c r="AS771" i="98"/>
  <c r="AR771" i="98"/>
  <c r="AQ771" i="98"/>
  <c r="AP771" i="98"/>
  <c r="AO771" i="98"/>
  <c r="AN771" i="98"/>
  <c r="AM771" i="98"/>
  <c r="AL771" i="98"/>
  <c r="AK771" i="98"/>
  <c r="AU770" i="98"/>
  <c r="AT770" i="98"/>
  <c r="AS770" i="98"/>
  <c r="AR770" i="98"/>
  <c r="AQ770" i="98"/>
  <c r="AP770" i="98"/>
  <c r="AO770" i="98"/>
  <c r="AN770" i="98"/>
  <c r="AM770" i="98"/>
  <c r="AL770" i="98"/>
  <c r="AK770" i="98"/>
  <c r="AU769" i="98"/>
  <c r="AT769" i="98"/>
  <c r="AS769" i="98"/>
  <c r="AR769" i="98"/>
  <c r="AQ769" i="98"/>
  <c r="AP769" i="98"/>
  <c r="AO769" i="98"/>
  <c r="AN769" i="98"/>
  <c r="AM769" i="98"/>
  <c r="AL769" i="98"/>
  <c r="AK769" i="98"/>
  <c r="AU768" i="98"/>
  <c r="AT768" i="98"/>
  <c r="AS768" i="98"/>
  <c r="AR768" i="98"/>
  <c r="AQ768" i="98"/>
  <c r="AP768" i="98"/>
  <c r="AO768" i="98"/>
  <c r="AN768" i="98"/>
  <c r="AM768" i="98"/>
  <c r="AL768" i="98"/>
  <c r="AK768" i="98"/>
  <c r="AU767" i="98"/>
  <c r="AT767" i="98"/>
  <c r="AS767" i="98"/>
  <c r="AR767" i="98"/>
  <c r="AQ767" i="98"/>
  <c r="AP767" i="98"/>
  <c r="AO767" i="98"/>
  <c r="AN767" i="98"/>
  <c r="AM767" i="98"/>
  <c r="AL767" i="98"/>
  <c r="AK767" i="98"/>
  <c r="AU766" i="98"/>
  <c r="AT766" i="98"/>
  <c r="AS766" i="98"/>
  <c r="AR766" i="98"/>
  <c r="AQ766" i="98"/>
  <c r="AP766" i="98"/>
  <c r="AO766" i="98"/>
  <c r="AN766" i="98"/>
  <c r="AM766" i="98"/>
  <c r="AL766" i="98"/>
  <c r="AK766" i="98"/>
  <c r="AU765" i="98"/>
  <c r="AT765" i="98"/>
  <c r="AS765" i="98"/>
  <c r="AR765" i="98"/>
  <c r="AQ765" i="98"/>
  <c r="AP765" i="98"/>
  <c r="AO765" i="98"/>
  <c r="AN765" i="98"/>
  <c r="AM765" i="98"/>
  <c r="AL765" i="98"/>
  <c r="AK765" i="98"/>
  <c r="AU764" i="98"/>
  <c r="AT764" i="98"/>
  <c r="AS764" i="98"/>
  <c r="AR764" i="98"/>
  <c r="AQ764" i="98"/>
  <c r="AP764" i="98"/>
  <c r="AO764" i="98"/>
  <c r="AN764" i="98"/>
  <c r="AM764" i="98"/>
  <c r="AL764" i="98"/>
  <c r="AK764" i="98"/>
  <c r="AU763" i="98"/>
  <c r="AT763" i="98"/>
  <c r="AS763" i="98"/>
  <c r="AR763" i="98"/>
  <c r="AQ763" i="98"/>
  <c r="AP763" i="98"/>
  <c r="AO763" i="98"/>
  <c r="AN763" i="98"/>
  <c r="AM763" i="98"/>
  <c r="AL763" i="98"/>
  <c r="AK763" i="98"/>
  <c r="AU762" i="98"/>
  <c r="AT762" i="98"/>
  <c r="AS762" i="98"/>
  <c r="AR762" i="98"/>
  <c r="AQ762" i="98"/>
  <c r="AP762" i="98"/>
  <c r="AO762" i="98"/>
  <c r="AN762" i="98"/>
  <c r="AM762" i="98"/>
  <c r="AL762" i="98"/>
  <c r="AK762" i="98"/>
  <c r="AU761" i="98"/>
  <c r="AT761" i="98"/>
  <c r="AS761" i="98"/>
  <c r="AR761" i="98"/>
  <c r="AQ761" i="98"/>
  <c r="AP761" i="98"/>
  <c r="AO761" i="98"/>
  <c r="AN761" i="98"/>
  <c r="AM761" i="98"/>
  <c r="AL761" i="98"/>
  <c r="AK761" i="98"/>
  <c r="AU760" i="98"/>
  <c r="AT760" i="98"/>
  <c r="AS760" i="98"/>
  <c r="AR760" i="98"/>
  <c r="AQ760" i="98"/>
  <c r="AP760" i="98"/>
  <c r="AO760" i="98"/>
  <c r="AN760" i="98"/>
  <c r="AM760" i="98"/>
  <c r="AL760" i="98"/>
  <c r="AK760" i="98"/>
  <c r="AU699" i="98"/>
  <c r="AT699" i="98"/>
  <c r="AS699" i="98"/>
  <c r="AR699" i="98"/>
  <c r="AQ699" i="98"/>
  <c r="AP699" i="98"/>
  <c r="AO699" i="98"/>
  <c r="AN699" i="98"/>
  <c r="AM699" i="98"/>
  <c r="AL699" i="98"/>
  <c r="AK699" i="98"/>
  <c r="AU698" i="98"/>
  <c r="AT698" i="98"/>
  <c r="AS698" i="98"/>
  <c r="AR698" i="98"/>
  <c r="AQ698" i="98"/>
  <c r="AP698" i="98"/>
  <c r="AO698" i="98"/>
  <c r="AN698" i="98"/>
  <c r="AM698" i="98"/>
  <c r="AL698" i="98"/>
  <c r="AK698" i="98"/>
  <c r="AU697" i="98"/>
  <c r="AT697" i="98"/>
  <c r="AS697" i="98"/>
  <c r="AR697" i="98"/>
  <c r="AQ697" i="98"/>
  <c r="AP697" i="98"/>
  <c r="AO697" i="98"/>
  <c r="AN697" i="98"/>
  <c r="AM697" i="98"/>
  <c r="AL697" i="98"/>
  <c r="AK697" i="98"/>
  <c r="AU696" i="98"/>
  <c r="AT696" i="98"/>
  <c r="AS696" i="98"/>
  <c r="AR696" i="98"/>
  <c r="AQ696" i="98"/>
  <c r="AP696" i="98"/>
  <c r="AO696" i="98"/>
  <c r="AN696" i="98"/>
  <c r="AM696" i="98"/>
  <c r="AL696" i="98"/>
  <c r="AK696" i="98"/>
  <c r="AU695" i="98"/>
  <c r="AT695" i="98"/>
  <c r="AS695" i="98"/>
  <c r="AR695" i="98"/>
  <c r="AQ695" i="98"/>
  <c r="AP695" i="98"/>
  <c r="AO695" i="98"/>
  <c r="AN695" i="98"/>
  <c r="AM695" i="98"/>
  <c r="AL695" i="98"/>
  <c r="AK695" i="98"/>
  <c r="AU694" i="98"/>
  <c r="AT694" i="98"/>
  <c r="AS694" i="98"/>
  <c r="AR694" i="98"/>
  <c r="AQ694" i="98"/>
  <c r="AP694" i="98"/>
  <c r="AO694" i="98"/>
  <c r="AN694" i="98"/>
  <c r="AM694" i="98"/>
  <c r="AL694" i="98"/>
  <c r="AK694" i="98"/>
  <c r="AU693" i="98"/>
  <c r="AT693" i="98"/>
  <c r="AS693" i="98"/>
  <c r="AR693" i="98"/>
  <c r="AQ693" i="98"/>
  <c r="AP693" i="98"/>
  <c r="AO693" i="98"/>
  <c r="AN693" i="98"/>
  <c r="AM693" i="98"/>
  <c r="AL693" i="98"/>
  <c r="AK693" i="98"/>
  <c r="AU692" i="98"/>
  <c r="AT692" i="98"/>
  <c r="AS692" i="98"/>
  <c r="AR692" i="98"/>
  <c r="AQ692" i="98"/>
  <c r="AP692" i="98"/>
  <c r="AO692" i="98"/>
  <c r="AN692" i="98"/>
  <c r="AM692" i="98"/>
  <c r="AL692" i="98"/>
  <c r="AK692" i="98"/>
  <c r="AU691" i="98"/>
  <c r="AT691" i="98"/>
  <c r="AS691" i="98"/>
  <c r="AR691" i="98"/>
  <c r="AQ691" i="98"/>
  <c r="AP691" i="98"/>
  <c r="AO691" i="98"/>
  <c r="AN691" i="98"/>
  <c r="AM691" i="98"/>
  <c r="AL691" i="98"/>
  <c r="AK691" i="98"/>
  <c r="AU690" i="98"/>
  <c r="AT690" i="98"/>
  <c r="AS690" i="98"/>
  <c r="AR690" i="98"/>
  <c r="AQ690" i="98"/>
  <c r="AP690" i="98"/>
  <c r="AO690" i="98"/>
  <c r="AN690" i="98"/>
  <c r="AM690" i="98"/>
  <c r="AL690" i="98"/>
  <c r="AK690" i="98"/>
  <c r="AU689" i="98"/>
  <c r="AT689" i="98"/>
  <c r="AS689" i="98"/>
  <c r="AR689" i="98"/>
  <c r="AQ689" i="98"/>
  <c r="AP689" i="98"/>
  <c r="AO689" i="98"/>
  <c r="AN689" i="98"/>
  <c r="AM689" i="98"/>
  <c r="AL689" i="98"/>
  <c r="AK689" i="98"/>
  <c r="AU688" i="98"/>
  <c r="AT688" i="98"/>
  <c r="AS688" i="98"/>
  <c r="AR688" i="98"/>
  <c r="AQ688" i="98"/>
  <c r="AP688" i="98"/>
  <c r="AO688" i="98"/>
  <c r="AN688" i="98"/>
  <c r="AM688" i="98"/>
  <c r="AL688" i="98"/>
  <c r="AK688" i="98"/>
  <c r="AU687" i="98"/>
  <c r="AT687" i="98"/>
  <c r="AS687" i="98"/>
  <c r="AR687" i="98"/>
  <c r="AQ687" i="98"/>
  <c r="AP687" i="98"/>
  <c r="AO687" i="98"/>
  <c r="AN687" i="98"/>
  <c r="AM687" i="98"/>
  <c r="AL687" i="98"/>
  <c r="AK687" i="98"/>
  <c r="AU686" i="98"/>
  <c r="AT686" i="98"/>
  <c r="AS686" i="98"/>
  <c r="AR686" i="98"/>
  <c r="AQ686" i="98"/>
  <c r="AP686" i="98"/>
  <c r="AO686" i="98"/>
  <c r="AN686" i="98"/>
  <c r="AM686" i="98"/>
  <c r="AL686" i="98"/>
  <c r="AK686" i="98"/>
  <c r="AU685" i="98"/>
  <c r="AT685" i="98"/>
  <c r="AS685" i="98"/>
  <c r="AR685" i="98"/>
  <c r="AQ685" i="98"/>
  <c r="AP685" i="98"/>
  <c r="AO685" i="98"/>
  <c r="AN685" i="98"/>
  <c r="AM685" i="98"/>
  <c r="AL685" i="98"/>
  <c r="AK685" i="98"/>
  <c r="AU684" i="98"/>
  <c r="AT684" i="98"/>
  <c r="AS684" i="98"/>
  <c r="AR684" i="98"/>
  <c r="AQ684" i="98"/>
  <c r="AP684" i="98"/>
  <c r="AO684" i="98"/>
  <c r="AN684" i="98"/>
  <c r="AM684" i="98"/>
  <c r="AL684" i="98"/>
  <c r="AK684" i="98"/>
  <c r="AU683" i="98"/>
  <c r="AT683" i="98"/>
  <c r="AS683" i="98"/>
  <c r="AR683" i="98"/>
  <c r="AQ683" i="98"/>
  <c r="AP683" i="98"/>
  <c r="AO683" i="98"/>
  <c r="AN683" i="98"/>
  <c r="AM683" i="98"/>
  <c r="AL683" i="98"/>
  <c r="AK683" i="98"/>
  <c r="AU682" i="98"/>
  <c r="AT682" i="98"/>
  <c r="AS682" i="98"/>
  <c r="AR682" i="98"/>
  <c r="AQ682" i="98"/>
  <c r="AP682" i="98"/>
  <c r="AO682" i="98"/>
  <c r="AN682" i="98"/>
  <c r="AM682" i="98"/>
  <c r="AL682" i="98"/>
  <c r="AK682" i="98"/>
  <c r="AU681" i="98"/>
  <c r="AT681" i="98"/>
  <c r="AS681" i="98"/>
  <c r="AR681" i="98"/>
  <c r="AQ681" i="98"/>
  <c r="AP681" i="98"/>
  <c r="AO681" i="98"/>
  <c r="AN681" i="98"/>
  <c r="AM681" i="98"/>
  <c r="AL681" i="98"/>
  <c r="AK681" i="98"/>
  <c r="AU680" i="98"/>
  <c r="AT680" i="98"/>
  <c r="AS680" i="98"/>
  <c r="AR680" i="98"/>
  <c r="AQ680" i="98"/>
  <c r="AP680" i="98"/>
  <c r="AO680" i="98"/>
  <c r="AN680" i="98"/>
  <c r="AM680" i="98"/>
  <c r="AL680" i="98"/>
  <c r="AK680" i="98"/>
  <c r="AU679" i="98"/>
  <c r="BI679" i="98" s="1"/>
  <c r="AT679" i="98"/>
  <c r="BH679" i="98" s="1"/>
  <c r="AS679" i="98"/>
  <c r="BG679" i="98" s="1"/>
  <c r="AR679" i="98"/>
  <c r="BF679" i="98" s="1"/>
  <c r="AQ679" i="98"/>
  <c r="BE679" i="98" s="1"/>
  <c r="AP679" i="98"/>
  <c r="BD679" i="98" s="1"/>
  <c r="AO679" i="98"/>
  <c r="BC679" i="98" s="1"/>
  <c r="AN679" i="98"/>
  <c r="BB679" i="98" s="1"/>
  <c r="AM679" i="98"/>
  <c r="BA679" i="98" s="1"/>
  <c r="AL679" i="98"/>
  <c r="AZ679" i="98" s="1"/>
  <c r="AK679" i="98"/>
  <c r="AY679" i="98" s="1"/>
  <c r="AU678" i="98"/>
  <c r="AT678" i="98"/>
  <c r="AS678" i="98"/>
  <c r="AR678" i="98"/>
  <c r="AQ678" i="98"/>
  <c r="AP678" i="98"/>
  <c r="AO678" i="98"/>
  <c r="AN678" i="98"/>
  <c r="AM678" i="98"/>
  <c r="AL678" i="98"/>
  <c r="AK678" i="98"/>
  <c r="AU677" i="98"/>
  <c r="AT677" i="98"/>
  <c r="AS677" i="98"/>
  <c r="AR677" i="98"/>
  <c r="AQ677" i="98"/>
  <c r="AP677" i="98"/>
  <c r="AO677" i="98"/>
  <c r="AN677" i="98"/>
  <c r="AM677" i="98"/>
  <c r="AL677" i="98"/>
  <c r="AK677" i="98"/>
  <c r="AU676" i="98"/>
  <c r="AT676" i="98"/>
  <c r="AS676" i="98"/>
  <c r="AR676" i="98"/>
  <c r="AQ676" i="98"/>
  <c r="AP676" i="98"/>
  <c r="AO676" i="98"/>
  <c r="AN676" i="98"/>
  <c r="AM676" i="98"/>
  <c r="AL676" i="98"/>
  <c r="AK676" i="98"/>
  <c r="AU671" i="98"/>
  <c r="AT671" i="98"/>
  <c r="AS671" i="98"/>
  <c r="AR671" i="98"/>
  <c r="AQ671" i="98"/>
  <c r="AP671" i="98"/>
  <c r="AO671" i="98"/>
  <c r="AN671" i="98"/>
  <c r="AM671" i="98"/>
  <c r="AL671" i="98"/>
  <c r="AK671" i="98"/>
  <c r="AU670" i="98"/>
  <c r="AT670" i="98"/>
  <c r="AS670" i="98"/>
  <c r="AR670" i="98"/>
  <c r="AQ670" i="98"/>
  <c r="AP670" i="98"/>
  <c r="AO670" i="98"/>
  <c r="AN670" i="98"/>
  <c r="AM670" i="98"/>
  <c r="AL670" i="98"/>
  <c r="AK670" i="98"/>
  <c r="AU669" i="98"/>
  <c r="AT669" i="98"/>
  <c r="AS669" i="98"/>
  <c r="AR669" i="98"/>
  <c r="AQ669" i="98"/>
  <c r="AP669" i="98"/>
  <c r="AO669" i="98"/>
  <c r="AN669" i="98"/>
  <c r="AM669" i="98"/>
  <c r="AL669" i="98"/>
  <c r="AK669" i="98"/>
  <c r="AU668" i="98"/>
  <c r="AT668" i="98"/>
  <c r="AS668" i="98"/>
  <c r="AR668" i="98"/>
  <c r="AQ668" i="98"/>
  <c r="AP668" i="98"/>
  <c r="AO668" i="98"/>
  <c r="AN668" i="98"/>
  <c r="AM668" i="98"/>
  <c r="AL668" i="98"/>
  <c r="AK668" i="98"/>
  <c r="AU667" i="98"/>
  <c r="AT667" i="98"/>
  <c r="AS667" i="98"/>
  <c r="AR667" i="98"/>
  <c r="AQ667" i="98"/>
  <c r="AP667" i="98"/>
  <c r="AO667" i="98"/>
  <c r="AN667" i="98"/>
  <c r="AM667" i="98"/>
  <c r="AL667" i="98"/>
  <c r="AK667" i="98"/>
  <c r="AU666" i="98"/>
  <c r="AT666" i="98"/>
  <c r="AS666" i="98"/>
  <c r="AR666" i="98"/>
  <c r="AQ666" i="98"/>
  <c r="AP666" i="98"/>
  <c r="AO666" i="98"/>
  <c r="AN666" i="98"/>
  <c r="AM666" i="98"/>
  <c r="AL666" i="98"/>
  <c r="AK666" i="98"/>
  <c r="AU665" i="98"/>
  <c r="AT665" i="98"/>
  <c r="AS665" i="98"/>
  <c r="AR665" i="98"/>
  <c r="AQ665" i="98"/>
  <c r="AP665" i="98"/>
  <c r="AO665" i="98"/>
  <c r="AN665" i="98"/>
  <c r="AM665" i="98"/>
  <c r="AL665" i="98"/>
  <c r="AK665" i="98"/>
  <c r="AU664" i="98"/>
  <c r="AT664" i="98"/>
  <c r="AS664" i="98"/>
  <c r="AR664" i="98"/>
  <c r="AQ664" i="98"/>
  <c r="AP664" i="98"/>
  <c r="AO664" i="98"/>
  <c r="AN664" i="98"/>
  <c r="AM664" i="98"/>
  <c r="AL664" i="98"/>
  <c r="AK664" i="98"/>
  <c r="AU663" i="98"/>
  <c r="AT663" i="98"/>
  <c r="AS663" i="98"/>
  <c r="AR663" i="98"/>
  <c r="AQ663" i="98"/>
  <c r="AP663" i="98"/>
  <c r="AO663" i="98"/>
  <c r="AN663" i="98"/>
  <c r="AM663" i="98"/>
  <c r="AL663" i="98"/>
  <c r="AK663" i="98"/>
  <c r="AU662" i="98"/>
  <c r="AT662" i="98"/>
  <c r="AS662" i="98"/>
  <c r="AR662" i="98"/>
  <c r="AQ662" i="98"/>
  <c r="AP662" i="98"/>
  <c r="AO662" i="98"/>
  <c r="AN662" i="98"/>
  <c r="AM662" i="98"/>
  <c r="AL662" i="98"/>
  <c r="AK662" i="98"/>
  <c r="AU661" i="98"/>
  <c r="AT661" i="98"/>
  <c r="AS661" i="98"/>
  <c r="AR661" i="98"/>
  <c r="AQ661" i="98"/>
  <c r="AP661" i="98"/>
  <c r="AO661" i="98"/>
  <c r="AN661" i="98"/>
  <c r="AM661" i="98"/>
  <c r="AL661" i="98"/>
  <c r="AK661" i="98"/>
  <c r="AU660" i="98"/>
  <c r="AT660" i="98"/>
  <c r="AS660" i="98"/>
  <c r="AR660" i="98"/>
  <c r="AQ660" i="98"/>
  <c r="AP660" i="98"/>
  <c r="AO660" i="98"/>
  <c r="AN660" i="98"/>
  <c r="AM660" i="98"/>
  <c r="AL660" i="98"/>
  <c r="AK660" i="98"/>
  <c r="AU659" i="98"/>
  <c r="AT659" i="98"/>
  <c r="AS659" i="98"/>
  <c r="AR659" i="98"/>
  <c r="AQ659" i="98"/>
  <c r="AP659" i="98"/>
  <c r="AO659" i="98"/>
  <c r="AN659" i="98"/>
  <c r="AM659" i="98"/>
  <c r="AL659" i="98"/>
  <c r="AK659" i="98"/>
  <c r="AU658" i="98"/>
  <c r="AT658" i="98"/>
  <c r="AS658" i="98"/>
  <c r="AR658" i="98"/>
  <c r="AQ658" i="98"/>
  <c r="AP658" i="98"/>
  <c r="AO658" i="98"/>
  <c r="AN658" i="98"/>
  <c r="AM658" i="98"/>
  <c r="AL658" i="98"/>
  <c r="AK658" i="98"/>
  <c r="AU657" i="98"/>
  <c r="AT657" i="98"/>
  <c r="AS657" i="98"/>
  <c r="AR657" i="98"/>
  <c r="AQ657" i="98"/>
  <c r="AP657" i="98"/>
  <c r="AO657" i="98"/>
  <c r="AN657" i="98"/>
  <c r="AM657" i="98"/>
  <c r="AL657" i="98"/>
  <c r="AK657" i="98"/>
  <c r="AU656" i="98"/>
  <c r="AT656" i="98"/>
  <c r="AS656" i="98"/>
  <c r="AR656" i="98"/>
  <c r="AQ656" i="98"/>
  <c r="AP656" i="98"/>
  <c r="AO656" i="98"/>
  <c r="AN656" i="98"/>
  <c r="AM656" i="98"/>
  <c r="AL656" i="98"/>
  <c r="AK656" i="98"/>
  <c r="AU655" i="98"/>
  <c r="AT655" i="98"/>
  <c r="AS655" i="98"/>
  <c r="AR655" i="98"/>
  <c r="AQ655" i="98"/>
  <c r="AP655" i="98"/>
  <c r="AO655" i="98"/>
  <c r="AN655" i="98"/>
  <c r="AM655" i="98"/>
  <c r="AL655" i="98"/>
  <c r="AK655" i="98"/>
  <c r="AU654" i="98"/>
  <c r="AT654" i="98"/>
  <c r="AS654" i="98"/>
  <c r="AR654" i="98"/>
  <c r="AQ654" i="98"/>
  <c r="AP654" i="98"/>
  <c r="AO654" i="98"/>
  <c r="AN654" i="98"/>
  <c r="AM654" i="98"/>
  <c r="AL654" i="98"/>
  <c r="AK654" i="98"/>
  <c r="AU653" i="98"/>
  <c r="AT653" i="98"/>
  <c r="AS653" i="98"/>
  <c r="AR653" i="98"/>
  <c r="AQ653" i="98"/>
  <c r="AP653" i="98"/>
  <c r="AO653" i="98"/>
  <c r="AN653" i="98"/>
  <c r="AM653" i="98"/>
  <c r="AL653" i="98"/>
  <c r="AK653" i="98"/>
  <c r="AU652" i="98"/>
  <c r="AT652" i="98"/>
  <c r="AS652" i="98"/>
  <c r="AR652" i="98"/>
  <c r="AQ652" i="98"/>
  <c r="AP652" i="98"/>
  <c r="AO652" i="98"/>
  <c r="AN652" i="98"/>
  <c r="AM652" i="98"/>
  <c r="AL652" i="98"/>
  <c r="AK652" i="98"/>
  <c r="AU651" i="98"/>
  <c r="BI651" i="98" s="1"/>
  <c r="AT651" i="98"/>
  <c r="BH651" i="98" s="1"/>
  <c r="AS651" i="98"/>
  <c r="BG651" i="98" s="1"/>
  <c r="AR651" i="98"/>
  <c r="BF651" i="98" s="1"/>
  <c r="AQ651" i="98"/>
  <c r="BE651" i="98" s="1"/>
  <c r="AP651" i="98"/>
  <c r="BD651" i="98" s="1"/>
  <c r="AO651" i="98"/>
  <c r="BC651" i="98" s="1"/>
  <c r="AN651" i="98"/>
  <c r="BB651" i="98" s="1"/>
  <c r="AM651" i="98"/>
  <c r="BA651" i="98" s="1"/>
  <c r="AL651" i="98"/>
  <c r="AZ651" i="98" s="1"/>
  <c r="AK651" i="98"/>
  <c r="AY651" i="98" s="1"/>
  <c r="AU650" i="98"/>
  <c r="AT650" i="98"/>
  <c r="AS650" i="98"/>
  <c r="AR650" i="98"/>
  <c r="AQ650" i="98"/>
  <c r="AP650" i="98"/>
  <c r="AO650" i="98"/>
  <c r="AN650" i="98"/>
  <c r="AM650" i="98"/>
  <c r="AL650" i="98"/>
  <c r="AK650" i="98"/>
  <c r="AU649" i="98"/>
  <c r="AT649" i="98"/>
  <c r="AS649" i="98"/>
  <c r="AR649" i="98"/>
  <c r="AQ649" i="98"/>
  <c r="AP649" i="98"/>
  <c r="AO649" i="98"/>
  <c r="AN649" i="98"/>
  <c r="AM649" i="98"/>
  <c r="AL649" i="98"/>
  <c r="AK649" i="98"/>
  <c r="AU648" i="98"/>
  <c r="AT648" i="98"/>
  <c r="AS648" i="98"/>
  <c r="AR648" i="98"/>
  <c r="AQ648" i="98"/>
  <c r="AP648" i="98"/>
  <c r="AO648" i="98"/>
  <c r="AN648" i="98"/>
  <c r="AM648" i="98"/>
  <c r="AL648" i="98"/>
  <c r="AK648" i="98"/>
  <c r="AU643" i="98"/>
  <c r="AT643" i="98"/>
  <c r="AS643" i="98"/>
  <c r="AR643" i="98"/>
  <c r="AQ643" i="98"/>
  <c r="AP643" i="98"/>
  <c r="AO643" i="98"/>
  <c r="AN643" i="98"/>
  <c r="AM643" i="98"/>
  <c r="AL643" i="98"/>
  <c r="AK643" i="98"/>
  <c r="AU642" i="98"/>
  <c r="AT642" i="98"/>
  <c r="AS642" i="98"/>
  <c r="AR642" i="98"/>
  <c r="AQ642" i="98"/>
  <c r="AP642" i="98"/>
  <c r="AO642" i="98"/>
  <c r="AN642" i="98"/>
  <c r="AM642" i="98"/>
  <c r="AL642" i="98"/>
  <c r="AK642" i="98"/>
  <c r="AU641" i="98"/>
  <c r="AT641" i="98"/>
  <c r="AS641" i="98"/>
  <c r="AR641" i="98"/>
  <c r="AQ641" i="98"/>
  <c r="AP641" i="98"/>
  <c r="AO641" i="98"/>
  <c r="AN641" i="98"/>
  <c r="AM641" i="98"/>
  <c r="AL641" i="98"/>
  <c r="AK641" i="98"/>
  <c r="AU640" i="98"/>
  <c r="AT640" i="98"/>
  <c r="AS640" i="98"/>
  <c r="AR640" i="98"/>
  <c r="AQ640" i="98"/>
  <c r="AP640" i="98"/>
  <c r="AO640" i="98"/>
  <c r="AN640" i="98"/>
  <c r="AM640" i="98"/>
  <c r="AL640" i="98"/>
  <c r="AK640" i="98"/>
  <c r="AU639" i="98"/>
  <c r="AT639" i="98"/>
  <c r="AS639" i="98"/>
  <c r="AR639" i="98"/>
  <c r="AQ639" i="98"/>
  <c r="AP639" i="98"/>
  <c r="AO639" i="98"/>
  <c r="AN639" i="98"/>
  <c r="AM639" i="98"/>
  <c r="AL639" i="98"/>
  <c r="AK639" i="98"/>
  <c r="AU638" i="98"/>
  <c r="AT638" i="98"/>
  <c r="AS638" i="98"/>
  <c r="AR638" i="98"/>
  <c r="AQ638" i="98"/>
  <c r="AP638" i="98"/>
  <c r="AO638" i="98"/>
  <c r="AN638" i="98"/>
  <c r="AM638" i="98"/>
  <c r="AL638" i="98"/>
  <c r="AK638" i="98"/>
  <c r="AU637" i="98"/>
  <c r="AT637" i="98"/>
  <c r="AS637" i="98"/>
  <c r="AR637" i="98"/>
  <c r="AQ637" i="98"/>
  <c r="AP637" i="98"/>
  <c r="AO637" i="98"/>
  <c r="AN637" i="98"/>
  <c r="AM637" i="98"/>
  <c r="AL637" i="98"/>
  <c r="AK637" i="98"/>
  <c r="AU636" i="98"/>
  <c r="AT636" i="98"/>
  <c r="AS636" i="98"/>
  <c r="AR636" i="98"/>
  <c r="AQ636" i="98"/>
  <c r="AP636" i="98"/>
  <c r="AO636" i="98"/>
  <c r="AN636" i="98"/>
  <c r="AM636" i="98"/>
  <c r="AL636" i="98"/>
  <c r="AK636" i="98"/>
  <c r="AU635" i="98"/>
  <c r="AT635" i="98"/>
  <c r="AS635" i="98"/>
  <c r="AR635" i="98"/>
  <c r="AQ635" i="98"/>
  <c r="AP635" i="98"/>
  <c r="AO635" i="98"/>
  <c r="AN635" i="98"/>
  <c r="AM635" i="98"/>
  <c r="AL635" i="98"/>
  <c r="AK635" i="98"/>
  <c r="AU634" i="98"/>
  <c r="AT634" i="98"/>
  <c r="AS634" i="98"/>
  <c r="AR634" i="98"/>
  <c r="AQ634" i="98"/>
  <c r="AP634" i="98"/>
  <c r="AO634" i="98"/>
  <c r="AN634" i="98"/>
  <c r="AM634" i="98"/>
  <c r="AL634" i="98"/>
  <c r="AK634" i="98"/>
  <c r="AU633" i="98"/>
  <c r="AT633" i="98"/>
  <c r="AS633" i="98"/>
  <c r="AR633" i="98"/>
  <c r="AQ633" i="98"/>
  <c r="AP633" i="98"/>
  <c r="AO633" i="98"/>
  <c r="AN633" i="98"/>
  <c r="AM633" i="98"/>
  <c r="AL633" i="98"/>
  <c r="AK633" i="98"/>
  <c r="AU632" i="98"/>
  <c r="AT632" i="98"/>
  <c r="AS632" i="98"/>
  <c r="AR632" i="98"/>
  <c r="AQ632" i="98"/>
  <c r="AP632" i="98"/>
  <c r="AO632" i="98"/>
  <c r="AN632" i="98"/>
  <c r="AM632" i="98"/>
  <c r="AL632" i="98"/>
  <c r="AK632" i="98"/>
  <c r="AU631" i="98"/>
  <c r="AT631" i="98"/>
  <c r="AS631" i="98"/>
  <c r="AR631" i="98"/>
  <c r="AQ631" i="98"/>
  <c r="AP631" i="98"/>
  <c r="AO631" i="98"/>
  <c r="AN631" i="98"/>
  <c r="AM631" i="98"/>
  <c r="AL631" i="98"/>
  <c r="AK631" i="98"/>
  <c r="AU630" i="98"/>
  <c r="AT630" i="98"/>
  <c r="AS630" i="98"/>
  <c r="AR630" i="98"/>
  <c r="AQ630" i="98"/>
  <c r="AP630" i="98"/>
  <c r="AO630" i="98"/>
  <c r="AN630" i="98"/>
  <c r="AM630" i="98"/>
  <c r="AL630" i="98"/>
  <c r="AK630" i="98"/>
  <c r="AU629" i="98"/>
  <c r="AT629" i="98"/>
  <c r="AS629" i="98"/>
  <c r="AR629" i="98"/>
  <c r="AQ629" i="98"/>
  <c r="AP629" i="98"/>
  <c r="AO629" i="98"/>
  <c r="AN629" i="98"/>
  <c r="AM629" i="98"/>
  <c r="AL629" i="98"/>
  <c r="AK629" i="98"/>
  <c r="AU628" i="98"/>
  <c r="AT628" i="98"/>
  <c r="AS628" i="98"/>
  <c r="AR628" i="98"/>
  <c r="AQ628" i="98"/>
  <c r="AP628" i="98"/>
  <c r="AO628" i="98"/>
  <c r="AN628" i="98"/>
  <c r="AM628" i="98"/>
  <c r="AL628" i="98"/>
  <c r="AK628" i="98"/>
  <c r="AU627" i="98"/>
  <c r="AT627" i="98"/>
  <c r="AS627" i="98"/>
  <c r="AR627" i="98"/>
  <c r="AQ627" i="98"/>
  <c r="AP627" i="98"/>
  <c r="AO627" i="98"/>
  <c r="AN627" i="98"/>
  <c r="AM627" i="98"/>
  <c r="AL627" i="98"/>
  <c r="AK627" i="98"/>
  <c r="AU626" i="98"/>
  <c r="AT626" i="98"/>
  <c r="AS626" i="98"/>
  <c r="AR626" i="98"/>
  <c r="AQ626" i="98"/>
  <c r="AP626" i="98"/>
  <c r="AO626" i="98"/>
  <c r="AN626" i="98"/>
  <c r="AM626" i="98"/>
  <c r="AL626" i="98"/>
  <c r="AK626" i="98"/>
  <c r="AU625" i="98"/>
  <c r="AT625" i="98"/>
  <c r="AS625" i="98"/>
  <c r="AR625" i="98"/>
  <c r="AQ625" i="98"/>
  <c r="AP625" i="98"/>
  <c r="AO625" i="98"/>
  <c r="AN625" i="98"/>
  <c r="AM625" i="98"/>
  <c r="AL625" i="98"/>
  <c r="AK625" i="98"/>
  <c r="AU624" i="98"/>
  <c r="AT624" i="98"/>
  <c r="AS624" i="98"/>
  <c r="AR624" i="98"/>
  <c r="AQ624" i="98"/>
  <c r="AP624" i="98"/>
  <c r="AO624" i="98"/>
  <c r="AN624" i="98"/>
  <c r="AM624" i="98"/>
  <c r="AL624" i="98"/>
  <c r="AK624" i="98"/>
  <c r="AU623" i="98"/>
  <c r="AT623" i="98"/>
  <c r="AS623" i="98"/>
  <c r="AR623" i="98"/>
  <c r="AQ623" i="98"/>
  <c r="AP623" i="98"/>
  <c r="AO623" i="98"/>
  <c r="AN623" i="98"/>
  <c r="AM623" i="98"/>
  <c r="AL623" i="98"/>
  <c r="AK623" i="98"/>
  <c r="AU622" i="98"/>
  <c r="AT622" i="98"/>
  <c r="AS622" i="98"/>
  <c r="AR622" i="98"/>
  <c r="AQ622" i="98"/>
  <c r="AP622" i="98"/>
  <c r="AO622" i="98"/>
  <c r="AN622" i="98"/>
  <c r="AM622" i="98"/>
  <c r="AL622" i="98"/>
  <c r="AK622" i="98"/>
  <c r="AU621" i="98"/>
  <c r="AT621" i="98"/>
  <c r="AS621" i="98"/>
  <c r="AR621" i="98"/>
  <c r="AQ621" i="98"/>
  <c r="AP621" i="98"/>
  <c r="AO621" i="98"/>
  <c r="AN621" i="98"/>
  <c r="AM621" i="98"/>
  <c r="AL621" i="98"/>
  <c r="AK621" i="98"/>
  <c r="AU620" i="98"/>
  <c r="AT620" i="98"/>
  <c r="AS620" i="98"/>
  <c r="AR620" i="98"/>
  <c r="AQ620" i="98"/>
  <c r="AP620" i="98"/>
  <c r="AO620" i="98"/>
  <c r="AN620" i="98"/>
  <c r="AM620" i="98"/>
  <c r="AL620" i="98"/>
  <c r="AK620" i="98"/>
  <c r="AU615" i="98"/>
  <c r="AT615" i="98"/>
  <c r="AS615" i="98"/>
  <c r="AR615" i="98"/>
  <c r="AQ615" i="98"/>
  <c r="AP615" i="98"/>
  <c r="AO615" i="98"/>
  <c r="AN615" i="98"/>
  <c r="AM615" i="98"/>
  <c r="AL615" i="98"/>
  <c r="AK615" i="98"/>
  <c r="AU614" i="98"/>
  <c r="AT614" i="98"/>
  <c r="AS614" i="98"/>
  <c r="AR614" i="98"/>
  <c r="AQ614" i="98"/>
  <c r="AP614" i="98"/>
  <c r="AO614" i="98"/>
  <c r="AN614" i="98"/>
  <c r="AM614" i="98"/>
  <c r="AL614" i="98"/>
  <c r="AK614" i="98"/>
  <c r="AU613" i="98"/>
  <c r="AT613" i="98"/>
  <c r="AS613" i="98"/>
  <c r="AR613" i="98"/>
  <c r="AQ613" i="98"/>
  <c r="AP613" i="98"/>
  <c r="AO613" i="98"/>
  <c r="AN613" i="98"/>
  <c r="AM613" i="98"/>
  <c r="AL613" i="98"/>
  <c r="AK613" i="98"/>
  <c r="AU612" i="98"/>
  <c r="AT612" i="98"/>
  <c r="AS612" i="98"/>
  <c r="AR612" i="98"/>
  <c r="AQ612" i="98"/>
  <c r="AP612" i="98"/>
  <c r="AO612" i="98"/>
  <c r="AN612" i="98"/>
  <c r="AM612" i="98"/>
  <c r="AL612" i="98"/>
  <c r="AK612" i="98"/>
  <c r="AU611" i="98"/>
  <c r="AT611" i="98"/>
  <c r="AS611" i="98"/>
  <c r="AR611" i="98"/>
  <c r="AQ611" i="98"/>
  <c r="AP611" i="98"/>
  <c r="AO611" i="98"/>
  <c r="AN611" i="98"/>
  <c r="AM611" i="98"/>
  <c r="AL611" i="98"/>
  <c r="AK611" i="98"/>
  <c r="AU610" i="98"/>
  <c r="AT610" i="98"/>
  <c r="AS610" i="98"/>
  <c r="AR610" i="98"/>
  <c r="AQ610" i="98"/>
  <c r="AP610" i="98"/>
  <c r="AO610" i="98"/>
  <c r="AN610" i="98"/>
  <c r="AM610" i="98"/>
  <c r="AL610" i="98"/>
  <c r="AK610" i="98"/>
  <c r="AU609" i="98"/>
  <c r="AT609" i="98"/>
  <c r="AS609" i="98"/>
  <c r="AR609" i="98"/>
  <c r="AQ609" i="98"/>
  <c r="AP609" i="98"/>
  <c r="AO609" i="98"/>
  <c r="AN609" i="98"/>
  <c r="AM609" i="98"/>
  <c r="AL609" i="98"/>
  <c r="AK609" i="98"/>
  <c r="AU608" i="98"/>
  <c r="AT608" i="98"/>
  <c r="AS608" i="98"/>
  <c r="AR608" i="98"/>
  <c r="AQ608" i="98"/>
  <c r="AP608" i="98"/>
  <c r="AO608" i="98"/>
  <c r="AN608" i="98"/>
  <c r="AM608" i="98"/>
  <c r="AL608" i="98"/>
  <c r="AK608" i="98"/>
  <c r="AU607" i="98"/>
  <c r="AT607" i="98"/>
  <c r="AS607" i="98"/>
  <c r="AR607" i="98"/>
  <c r="AQ607" i="98"/>
  <c r="AP607" i="98"/>
  <c r="AO607" i="98"/>
  <c r="AN607" i="98"/>
  <c r="AM607" i="98"/>
  <c r="AL607" i="98"/>
  <c r="AK607" i="98"/>
  <c r="AU606" i="98"/>
  <c r="AT606" i="98"/>
  <c r="AS606" i="98"/>
  <c r="AR606" i="98"/>
  <c r="AQ606" i="98"/>
  <c r="AP606" i="98"/>
  <c r="AO606" i="98"/>
  <c r="AN606" i="98"/>
  <c r="AM606" i="98"/>
  <c r="AL606" i="98"/>
  <c r="AK606" i="98"/>
  <c r="AU605" i="98"/>
  <c r="AT605" i="98"/>
  <c r="AS605" i="98"/>
  <c r="AR605" i="98"/>
  <c r="AQ605" i="98"/>
  <c r="AP605" i="98"/>
  <c r="AO605" i="98"/>
  <c r="AN605" i="98"/>
  <c r="AM605" i="98"/>
  <c r="AL605" i="98"/>
  <c r="AK605" i="98"/>
  <c r="AU604" i="98"/>
  <c r="AT604" i="98"/>
  <c r="AS604" i="98"/>
  <c r="AR604" i="98"/>
  <c r="AQ604" i="98"/>
  <c r="AP604" i="98"/>
  <c r="AO604" i="98"/>
  <c r="AN604" i="98"/>
  <c r="AM604" i="98"/>
  <c r="AL604" i="98"/>
  <c r="AK604" i="98"/>
  <c r="AU603" i="98"/>
  <c r="AT603" i="98"/>
  <c r="AS603" i="98"/>
  <c r="AR603" i="98"/>
  <c r="AQ603" i="98"/>
  <c r="AP603" i="98"/>
  <c r="AO603" i="98"/>
  <c r="AN603" i="98"/>
  <c r="AM603" i="98"/>
  <c r="AL603" i="98"/>
  <c r="AK603" i="98"/>
  <c r="AU602" i="98"/>
  <c r="AT602" i="98"/>
  <c r="AS602" i="98"/>
  <c r="AR602" i="98"/>
  <c r="AQ602" i="98"/>
  <c r="AP602" i="98"/>
  <c r="AO602" i="98"/>
  <c r="AN602" i="98"/>
  <c r="AM602" i="98"/>
  <c r="AL602" i="98"/>
  <c r="AK602" i="98"/>
  <c r="AU601" i="98"/>
  <c r="AT601" i="98"/>
  <c r="AS601" i="98"/>
  <c r="AR601" i="98"/>
  <c r="AQ601" i="98"/>
  <c r="AP601" i="98"/>
  <c r="AO601" i="98"/>
  <c r="AN601" i="98"/>
  <c r="AM601" i="98"/>
  <c r="AL601" i="98"/>
  <c r="AK601" i="98"/>
  <c r="AU600" i="98"/>
  <c r="AT600" i="98"/>
  <c r="AS600" i="98"/>
  <c r="AR600" i="98"/>
  <c r="AQ600" i="98"/>
  <c r="AP600" i="98"/>
  <c r="AO600" i="98"/>
  <c r="AN600" i="98"/>
  <c r="AM600" i="98"/>
  <c r="AL600" i="98"/>
  <c r="AK600" i="98"/>
  <c r="AU599" i="98"/>
  <c r="AT599" i="98"/>
  <c r="AS599" i="98"/>
  <c r="AR599" i="98"/>
  <c r="AQ599" i="98"/>
  <c r="AP599" i="98"/>
  <c r="AO599" i="98"/>
  <c r="AN599" i="98"/>
  <c r="AM599" i="98"/>
  <c r="AL599" i="98"/>
  <c r="AK599" i="98"/>
  <c r="AU598" i="98"/>
  <c r="AT598" i="98"/>
  <c r="AS598" i="98"/>
  <c r="AR598" i="98"/>
  <c r="AQ598" i="98"/>
  <c r="AP598" i="98"/>
  <c r="AO598" i="98"/>
  <c r="AN598" i="98"/>
  <c r="AM598" i="98"/>
  <c r="AL598" i="98"/>
  <c r="AK598" i="98"/>
  <c r="AU597" i="98"/>
  <c r="AT597" i="98"/>
  <c r="AS597" i="98"/>
  <c r="AR597" i="98"/>
  <c r="AQ597" i="98"/>
  <c r="AP597" i="98"/>
  <c r="AO597" i="98"/>
  <c r="AN597" i="98"/>
  <c r="AM597" i="98"/>
  <c r="AL597" i="98"/>
  <c r="AK597" i="98"/>
  <c r="AU596" i="98"/>
  <c r="AT596" i="98"/>
  <c r="AS596" i="98"/>
  <c r="AR596" i="98"/>
  <c r="AQ596" i="98"/>
  <c r="AP596" i="98"/>
  <c r="AO596" i="98"/>
  <c r="AN596" i="98"/>
  <c r="AM596" i="98"/>
  <c r="AL596" i="98"/>
  <c r="AK596" i="98"/>
  <c r="AU595" i="98"/>
  <c r="AT595" i="98"/>
  <c r="AS595" i="98"/>
  <c r="AR595" i="98"/>
  <c r="AQ595" i="98"/>
  <c r="AP595" i="98"/>
  <c r="AO595" i="98"/>
  <c r="AN595" i="98"/>
  <c r="AM595" i="98"/>
  <c r="AL595" i="98"/>
  <c r="AK595" i="98"/>
  <c r="AU594" i="98"/>
  <c r="AT594" i="98"/>
  <c r="AS594" i="98"/>
  <c r="AR594" i="98"/>
  <c r="AQ594" i="98"/>
  <c r="AP594" i="98"/>
  <c r="AO594" i="98"/>
  <c r="AN594" i="98"/>
  <c r="AM594" i="98"/>
  <c r="AL594" i="98"/>
  <c r="AK594" i="98"/>
  <c r="AU593" i="98"/>
  <c r="AT593" i="98"/>
  <c r="AS593" i="98"/>
  <c r="AR593" i="98"/>
  <c r="AQ593" i="98"/>
  <c r="AP593" i="98"/>
  <c r="AO593" i="98"/>
  <c r="AN593" i="98"/>
  <c r="AM593" i="98"/>
  <c r="AL593" i="98"/>
  <c r="AK593" i="98"/>
  <c r="AU592" i="98"/>
  <c r="AT592" i="98"/>
  <c r="AS592" i="98"/>
  <c r="AR592" i="98"/>
  <c r="AQ592" i="98"/>
  <c r="AP592" i="98"/>
  <c r="AO592" i="98"/>
  <c r="AN592" i="98"/>
  <c r="AM592" i="98"/>
  <c r="AL592" i="98"/>
  <c r="AK592" i="98"/>
  <c r="AU419" i="98"/>
  <c r="AT419" i="98"/>
  <c r="AS419" i="98"/>
  <c r="AR419" i="98"/>
  <c r="AQ419" i="98"/>
  <c r="AP419" i="98"/>
  <c r="AO419" i="98"/>
  <c r="AN419" i="98"/>
  <c r="AM419" i="98"/>
  <c r="AL419" i="98"/>
  <c r="AK419" i="98"/>
  <c r="AU418" i="98"/>
  <c r="AT418" i="98"/>
  <c r="AS418" i="98"/>
  <c r="AR418" i="98"/>
  <c r="AQ418" i="98"/>
  <c r="AP418" i="98"/>
  <c r="AO418" i="98"/>
  <c r="AN418" i="98"/>
  <c r="AM418" i="98"/>
  <c r="AL418" i="98"/>
  <c r="AK418" i="98"/>
  <c r="AU417" i="98"/>
  <c r="AT417" i="98"/>
  <c r="AS417" i="98"/>
  <c r="AR417" i="98"/>
  <c r="AQ417" i="98"/>
  <c r="AP417" i="98"/>
  <c r="AO417" i="98"/>
  <c r="AN417" i="98"/>
  <c r="AM417" i="98"/>
  <c r="AL417" i="98"/>
  <c r="AK417" i="98"/>
  <c r="AU416" i="98"/>
  <c r="AT416" i="98"/>
  <c r="AS416" i="98"/>
  <c r="AR416" i="98"/>
  <c r="AQ416" i="98"/>
  <c r="AP416" i="98"/>
  <c r="AO416" i="98"/>
  <c r="AN416" i="98"/>
  <c r="AM416" i="98"/>
  <c r="AL416" i="98"/>
  <c r="AK416" i="98"/>
  <c r="AU415" i="98"/>
  <c r="AT415" i="98"/>
  <c r="AS415" i="98"/>
  <c r="AR415" i="98"/>
  <c r="AQ415" i="98"/>
  <c r="AP415" i="98"/>
  <c r="AO415" i="98"/>
  <c r="AN415" i="98"/>
  <c r="AM415" i="98"/>
  <c r="AL415" i="98"/>
  <c r="AK415" i="98"/>
  <c r="AU414" i="98"/>
  <c r="AT414" i="98"/>
  <c r="AS414" i="98"/>
  <c r="AR414" i="98"/>
  <c r="AQ414" i="98"/>
  <c r="AP414" i="98"/>
  <c r="AO414" i="98"/>
  <c r="AN414" i="98"/>
  <c r="AM414" i="98"/>
  <c r="AL414" i="98"/>
  <c r="AK414" i="98"/>
  <c r="AU413" i="98"/>
  <c r="AT413" i="98"/>
  <c r="AS413" i="98"/>
  <c r="AR413" i="98"/>
  <c r="AQ413" i="98"/>
  <c r="AP413" i="98"/>
  <c r="AO413" i="98"/>
  <c r="AN413" i="98"/>
  <c r="AM413" i="98"/>
  <c r="AL413" i="98"/>
  <c r="AK413" i="98"/>
  <c r="AU412" i="98"/>
  <c r="AT412" i="98"/>
  <c r="AS412" i="98"/>
  <c r="AR412" i="98"/>
  <c r="AQ412" i="98"/>
  <c r="AP412" i="98"/>
  <c r="AO412" i="98"/>
  <c r="AN412" i="98"/>
  <c r="AM412" i="98"/>
  <c r="AL412" i="98"/>
  <c r="AK412" i="98"/>
  <c r="AU411" i="98"/>
  <c r="AT411" i="98"/>
  <c r="AS411" i="98"/>
  <c r="AR411" i="98"/>
  <c r="AQ411" i="98"/>
  <c r="AP411" i="98"/>
  <c r="AO411" i="98"/>
  <c r="AN411" i="98"/>
  <c r="AM411" i="98"/>
  <c r="AL411" i="98"/>
  <c r="AK411" i="98"/>
  <c r="AU410" i="98"/>
  <c r="AT410" i="98"/>
  <c r="AS410" i="98"/>
  <c r="AR410" i="98"/>
  <c r="AQ410" i="98"/>
  <c r="AP410" i="98"/>
  <c r="AO410" i="98"/>
  <c r="AN410" i="98"/>
  <c r="AM410" i="98"/>
  <c r="AL410" i="98"/>
  <c r="AK410" i="98"/>
  <c r="AU409" i="98"/>
  <c r="AT409" i="98"/>
  <c r="AS409" i="98"/>
  <c r="AR409" i="98"/>
  <c r="AQ409" i="98"/>
  <c r="AP409" i="98"/>
  <c r="AO409" i="98"/>
  <c r="AN409" i="98"/>
  <c r="AM409" i="98"/>
  <c r="AL409" i="98"/>
  <c r="AK409" i="98"/>
  <c r="AU408" i="98"/>
  <c r="AT408" i="98"/>
  <c r="AS408" i="98"/>
  <c r="AR408" i="98"/>
  <c r="AQ408" i="98"/>
  <c r="AP408" i="98"/>
  <c r="AO408" i="98"/>
  <c r="AN408" i="98"/>
  <c r="AM408" i="98"/>
  <c r="AL408" i="98"/>
  <c r="AK408" i="98"/>
  <c r="AU407" i="98"/>
  <c r="AT407" i="98"/>
  <c r="AS407" i="98"/>
  <c r="AR407" i="98"/>
  <c r="AQ407" i="98"/>
  <c r="AP407" i="98"/>
  <c r="AO407" i="98"/>
  <c r="AN407" i="98"/>
  <c r="AM407" i="98"/>
  <c r="AL407" i="98"/>
  <c r="AK407" i="98"/>
  <c r="AU406" i="98"/>
  <c r="AT406" i="98"/>
  <c r="AS406" i="98"/>
  <c r="AR406" i="98"/>
  <c r="AQ406" i="98"/>
  <c r="AP406" i="98"/>
  <c r="AO406" i="98"/>
  <c r="AN406" i="98"/>
  <c r="AM406" i="98"/>
  <c r="AL406" i="98"/>
  <c r="AK406" i="98"/>
  <c r="AU405" i="98"/>
  <c r="AT405" i="98"/>
  <c r="AS405" i="98"/>
  <c r="AR405" i="98"/>
  <c r="AQ405" i="98"/>
  <c r="AP405" i="98"/>
  <c r="AO405" i="98"/>
  <c r="AN405" i="98"/>
  <c r="AM405" i="98"/>
  <c r="AL405" i="98"/>
  <c r="AK405" i="98"/>
  <c r="AU404" i="98"/>
  <c r="AT404" i="98"/>
  <c r="AS404" i="98"/>
  <c r="AR404" i="98"/>
  <c r="AQ404" i="98"/>
  <c r="AP404" i="98"/>
  <c r="AO404" i="98"/>
  <c r="AN404" i="98"/>
  <c r="AM404" i="98"/>
  <c r="AL404" i="98"/>
  <c r="AK404" i="98"/>
  <c r="AU403" i="98"/>
  <c r="AT403" i="98"/>
  <c r="AS403" i="98"/>
  <c r="AR403" i="98"/>
  <c r="AQ403" i="98"/>
  <c r="AP403" i="98"/>
  <c r="AO403" i="98"/>
  <c r="AN403" i="98"/>
  <c r="AM403" i="98"/>
  <c r="AL403" i="98"/>
  <c r="AK403" i="98"/>
  <c r="AU402" i="98"/>
  <c r="AT402" i="98"/>
  <c r="AS402" i="98"/>
  <c r="AR402" i="98"/>
  <c r="AQ402" i="98"/>
  <c r="AP402" i="98"/>
  <c r="AO402" i="98"/>
  <c r="AN402" i="98"/>
  <c r="AM402" i="98"/>
  <c r="AL402" i="98"/>
  <c r="AK402" i="98"/>
  <c r="AU401" i="98"/>
  <c r="AT401" i="98"/>
  <c r="AS401" i="98"/>
  <c r="AR401" i="98"/>
  <c r="AQ401" i="98"/>
  <c r="AP401" i="98"/>
  <c r="AO401" i="98"/>
  <c r="AN401" i="98"/>
  <c r="AM401" i="98"/>
  <c r="AL401" i="98"/>
  <c r="AK401" i="98"/>
  <c r="AU400" i="98"/>
  <c r="AT400" i="98"/>
  <c r="AS400" i="98"/>
  <c r="AR400" i="98"/>
  <c r="AQ400" i="98"/>
  <c r="AP400" i="98"/>
  <c r="AO400" i="98"/>
  <c r="AN400" i="98"/>
  <c r="AM400" i="98"/>
  <c r="AL400" i="98"/>
  <c r="AK400" i="98"/>
  <c r="AU399" i="98"/>
  <c r="AT399" i="98"/>
  <c r="AS399" i="98"/>
  <c r="AR399" i="98"/>
  <c r="AQ399" i="98"/>
  <c r="AP399" i="98"/>
  <c r="AO399" i="98"/>
  <c r="AN399" i="98"/>
  <c r="AM399" i="98"/>
  <c r="AL399" i="98"/>
  <c r="AK399" i="98"/>
  <c r="AU398" i="98"/>
  <c r="AT398" i="98"/>
  <c r="AS398" i="98"/>
  <c r="AR398" i="98"/>
  <c r="AQ398" i="98"/>
  <c r="AP398" i="98"/>
  <c r="AO398" i="98"/>
  <c r="AN398" i="98"/>
  <c r="AM398" i="98"/>
  <c r="AL398" i="98"/>
  <c r="AK398" i="98"/>
  <c r="AU397" i="98"/>
  <c r="AT397" i="98"/>
  <c r="AS397" i="98"/>
  <c r="AR397" i="98"/>
  <c r="AQ397" i="98"/>
  <c r="AP397" i="98"/>
  <c r="AO397" i="98"/>
  <c r="AN397" i="98"/>
  <c r="AM397" i="98"/>
  <c r="AL397" i="98"/>
  <c r="AK397" i="98"/>
  <c r="AU396" i="98"/>
  <c r="AT396" i="98"/>
  <c r="AS396" i="98"/>
  <c r="AR396" i="98"/>
  <c r="AQ396" i="98"/>
  <c r="AP396" i="98"/>
  <c r="AO396" i="98"/>
  <c r="AN396" i="98"/>
  <c r="AM396" i="98"/>
  <c r="AL396" i="98"/>
  <c r="AK396" i="98"/>
  <c r="AU391" i="98"/>
  <c r="AT391" i="98"/>
  <c r="AS391" i="98"/>
  <c r="AR391" i="98"/>
  <c r="AQ391" i="98"/>
  <c r="AP391" i="98"/>
  <c r="AO391" i="98"/>
  <c r="AN391" i="98"/>
  <c r="AM391" i="98"/>
  <c r="AL391" i="98"/>
  <c r="AK391" i="98"/>
  <c r="AU390" i="98"/>
  <c r="AT390" i="98"/>
  <c r="AS390" i="98"/>
  <c r="AR390" i="98"/>
  <c r="AQ390" i="98"/>
  <c r="AP390" i="98"/>
  <c r="AO390" i="98"/>
  <c r="AN390" i="98"/>
  <c r="AM390" i="98"/>
  <c r="AL390" i="98"/>
  <c r="AK390" i="98"/>
  <c r="AU389" i="98"/>
  <c r="AT389" i="98"/>
  <c r="AS389" i="98"/>
  <c r="AR389" i="98"/>
  <c r="AQ389" i="98"/>
  <c r="AP389" i="98"/>
  <c r="AO389" i="98"/>
  <c r="AN389" i="98"/>
  <c r="AM389" i="98"/>
  <c r="AL389" i="98"/>
  <c r="AK389" i="98"/>
  <c r="AU388" i="98"/>
  <c r="AT388" i="98"/>
  <c r="AS388" i="98"/>
  <c r="AR388" i="98"/>
  <c r="AQ388" i="98"/>
  <c r="AP388" i="98"/>
  <c r="AO388" i="98"/>
  <c r="AN388" i="98"/>
  <c r="AM388" i="98"/>
  <c r="AL388" i="98"/>
  <c r="AK388" i="98"/>
  <c r="AU387" i="98"/>
  <c r="AT387" i="98"/>
  <c r="AS387" i="98"/>
  <c r="AR387" i="98"/>
  <c r="AQ387" i="98"/>
  <c r="AP387" i="98"/>
  <c r="AO387" i="98"/>
  <c r="AN387" i="98"/>
  <c r="AM387" i="98"/>
  <c r="AL387" i="98"/>
  <c r="AK387" i="98"/>
  <c r="AU386" i="98"/>
  <c r="AT386" i="98"/>
  <c r="AS386" i="98"/>
  <c r="AR386" i="98"/>
  <c r="AQ386" i="98"/>
  <c r="AP386" i="98"/>
  <c r="AO386" i="98"/>
  <c r="AN386" i="98"/>
  <c r="AM386" i="98"/>
  <c r="AL386" i="98"/>
  <c r="AK386" i="98"/>
  <c r="AU385" i="98"/>
  <c r="AT385" i="98"/>
  <c r="AS385" i="98"/>
  <c r="AR385" i="98"/>
  <c r="AQ385" i="98"/>
  <c r="AP385" i="98"/>
  <c r="AO385" i="98"/>
  <c r="AN385" i="98"/>
  <c r="AM385" i="98"/>
  <c r="AL385" i="98"/>
  <c r="AK385" i="98"/>
  <c r="AU384" i="98"/>
  <c r="AT384" i="98"/>
  <c r="AS384" i="98"/>
  <c r="AR384" i="98"/>
  <c r="AQ384" i="98"/>
  <c r="AP384" i="98"/>
  <c r="AO384" i="98"/>
  <c r="AN384" i="98"/>
  <c r="AM384" i="98"/>
  <c r="AL384" i="98"/>
  <c r="AK384" i="98"/>
  <c r="AU383" i="98"/>
  <c r="AT383" i="98"/>
  <c r="AS383" i="98"/>
  <c r="AR383" i="98"/>
  <c r="AQ383" i="98"/>
  <c r="AP383" i="98"/>
  <c r="AO383" i="98"/>
  <c r="AN383" i="98"/>
  <c r="AM383" i="98"/>
  <c r="AL383" i="98"/>
  <c r="AK383" i="98"/>
  <c r="AU382" i="98"/>
  <c r="AT382" i="98"/>
  <c r="AS382" i="98"/>
  <c r="AR382" i="98"/>
  <c r="AQ382" i="98"/>
  <c r="AP382" i="98"/>
  <c r="AO382" i="98"/>
  <c r="AN382" i="98"/>
  <c r="AM382" i="98"/>
  <c r="AL382" i="98"/>
  <c r="AK382" i="98"/>
  <c r="AU381" i="98"/>
  <c r="AT381" i="98"/>
  <c r="AS381" i="98"/>
  <c r="AR381" i="98"/>
  <c r="AQ381" i="98"/>
  <c r="AP381" i="98"/>
  <c r="AO381" i="98"/>
  <c r="AN381" i="98"/>
  <c r="AM381" i="98"/>
  <c r="AL381" i="98"/>
  <c r="AK381" i="98"/>
  <c r="AU380" i="98"/>
  <c r="AT380" i="98"/>
  <c r="AS380" i="98"/>
  <c r="AR380" i="98"/>
  <c r="AQ380" i="98"/>
  <c r="AP380" i="98"/>
  <c r="AO380" i="98"/>
  <c r="AN380" i="98"/>
  <c r="AM380" i="98"/>
  <c r="AL380" i="98"/>
  <c r="AK380" i="98"/>
  <c r="AU379" i="98"/>
  <c r="AT379" i="98"/>
  <c r="AS379" i="98"/>
  <c r="AR379" i="98"/>
  <c r="AQ379" i="98"/>
  <c r="AP379" i="98"/>
  <c r="AO379" i="98"/>
  <c r="AN379" i="98"/>
  <c r="AM379" i="98"/>
  <c r="AL379" i="98"/>
  <c r="AK379" i="98"/>
  <c r="AU378" i="98"/>
  <c r="AT378" i="98"/>
  <c r="AS378" i="98"/>
  <c r="AR378" i="98"/>
  <c r="AQ378" i="98"/>
  <c r="AP378" i="98"/>
  <c r="AO378" i="98"/>
  <c r="AN378" i="98"/>
  <c r="AM378" i="98"/>
  <c r="AL378" i="98"/>
  <c r="AK378" i="98"/>
  <c r="AU377" i="98"/>
  <c r="AT377" i="98"/>
  <c r="AS377" i="98"/>
  <c r="AR377" i="98"/>
  <c r="AQ377" i="98"/>
  <c r="AP377" i="98"/>
  <c r="AO377" i="98"/>
  <c r="AN377" i="98"/>
  <c r="AM377" i="98"/>
  <c r="AL377" i="98"/>
  <c r="AK377" i="98"/>
  <c r="AU376" i="98"/>
  <c r="AT376" i="98"/>
  <c r="AS376" i="98"/>
  <c r="AR376" i="98"/>
  <c r="AQ376" i="98"/>
  <c r="AP376" i="98"/>
  <c r="AO376" i="98"/>
  <c r="AN376" i="98"/>
  <c r="AM376" i="98"/>
  <c r="AL376" i="98"/>
  <c r="AK376" i="98"/>
  <c r="AU375" i="98"/>
  <c r="AT375" i="98"/>
  <c r="AS375" i="98"/>
  <c r="AR375" i="98"/>
  <c r="AQ375" i="98"/>
  <c r="AP375" i="98"/>
  <c r="AO375" i="98"/>
  <c r="AN375" i="98"/>
  <c r="AM375" i="98"/>
  <c r="AL375" i="98"/>
  <c r="AK375" i="98"/>
  <c r="AU374" i="98"/>
  <c r="AT374" i="98"/>
  <c r="AS374" i="98"/>
  <c r="AR374" i="98"/>
  <c r="AQ374" i="98"/>
  <c r="AP374" i="98"/>
  <c r="AO374" i="98"/>
  <c r="AN374" i="98"/>
  <c r="AM374" i="98"/>
  <c r="AL374" i="98"/>
  <c r="AK374" i="98"/>
  <c r="AU373" i="98"/>
  <c r="AT373" i="98"/>
  <c r="AS373" i="98"/>
  <c r="AR373" i="98"/>
  <c r="AQ373" i="98"/>
  <c r="AP373" i="98"/>
  <c r="AO373" i="98"/>
  <c r="AN373" i="98"/>
  <c r="AM373" i="98"/>
  <c r="AL373" i="98"/>
  <c r="AK373" i="98"/>
  <c r="AU372" i="98"/>
  <c r="AT372" i="98"/>
  <c r="AS372" i="98"/>
  <c r="AR372" i="98"/>
  <c r="AQ372" i="98"/>
  <c r="AP372" i="98"/>
  <c r="AO372" i="98"/>
  <c r="AN372" i="98"/>
  <c r="AM372" i="98"/>
  <c r="AL372" i="98"/>
  <c r="AK372" i="98"/>
  <c r="AU371" i="98"/>
  <c r="AT371" i="98"/>
  <c r="AS371" i="98"/>
  <c r="AR371" i="98"/>
  <c r="BF371" i="98" s="1"/>
  <c r="AQ371" i="98"/>
  <c r="AP371" i="98"/>
  <c r="AO371" i="98"/>
  <c r="AN371" i="98"/>
  <c r="AM371" i="98"/>
  <c r="AL371" i="98"/>
  <c r="AK371" i="98"/>
  <c r="AU370" i="98"/>
  <c r="AT370" i="98"/>
  <c r="AS370" i="98"/>
  <c r="AR370" i="98"/>
  <c r="AQ370" i="98"/>
  <c r="AP370" i="98"/>
  <c r="AO370" i="98"/>
  <c r="AN370" i="98"/>
  <c r="AM370" i="98"/>
  <c r="AL370" i="98"/>
  <c r="AK370" i="98"/>
  <c r="AU369" i="98"/>
  <c r="AT369" i="98"/>
  <c r="AS369" i="98"/>
  <c r="AR369" i="98"/>
  <c r="AQ369" i="98"/>
  <c r="AP369" i="98"/>
  <c r="AO369" i="98"/>
  <c r="AN369" i="98"/>
  <c r="AM369" i="98"/>
  <c r="AL369" i="98"/>
  <c r="AK369" i="98"/>
  <c r="AU368" i="98"/>
  <c r="AT368" i="98"/>
  <c r="AS368" i="98"/>
  <c r="AR368" i="98"/>
  <c r="AQ368" i="98"/>
  <c r="AP368" i="98"/>
  <c r="AO368" i="98"/>
  <c r="AN368" i="98"/>
  <c r="AM368" i="98"/>
  <c r="AL368" i="98"/>
  <c r="AK368" i="98"/>
  <c r="D24" i="95"/>
  <c r="C58" i="213" s="1"/>
  <c r="D25" i="95"/>
  <c r="C59" i="213" s="1"/>
  <c r="AZ1048" i="98" l="1"/>
  <c r="BH1048" i="98"/>
  <c r="AZ1076" i="98"/>
  <c r="BH1076" i="98"/>
  <c r="AY684" i="98"/>
  <c r="BG684" i="98"/>
  <c r="R22" i="134"/>
  <c r="B59" i="213"/>
  <c r="C23" i="101"/>
  <c r="B58" i="213"/>
  <c r="C22" i="101"/>
  <c r="B54" i="213"/>
  <c r="C18" i="101"/>
  <c r="B56" i="213"/>
  <c r="C20" i="101"/>
  <c r="AZ684" i="98"/>
  <c r="BH684" i="98"/>
  <c r="AZ936" i="98"/>
  <c r="BH936" i="98"/>
  <c r="AZ1020" i="98"/>
  <c r="BH1020" i="98"/>
  <c r="BC656" i="98"/>
  <c r="BC936" i="98"/>
  <c r="BC1020" i="98"/>
  <c r="BC1048" i="98"/>
  <c r="BC1076" i="98"/>
  <c r="AY1076" i="98"/>
  <c r="BG1076" i="98"/>
  <c r="AY936" i="98"/>
  <c r="BG936" i="98"/>
  <c r="BF1048" i="98"/>
  <c r="B534" i="98"/>
  <c r="AI535" i="98" s="1"/>
  <c r="AI536" i="98" s="1"/>
  <c r="AI537" i="98" s="1"/>
  <c r="AI538" i="98" s="1"/>
  <c r="AI539" i="98" s="1"/>
  <c r="AI540" i="98" s="1"/>
  <c r="AI541" i="98" s="1"/>
  <c r="AI542" i="98" s="1"/>
  <c r="AI543" i="98" s="1"/>
  <c r="AI544" i="98" s="1"/>
  <c r="AI545" i="98" s="1"/>
  <c r="AI546" i="98" s="1"/>
  <c r="AI547" i="98" s="1"/>
  <c r="AI548" i="98" s="1"/>
  <c r="AI549" i="98" s="1"/>
  <c r="AI550" i="98" s="1"/>
  <c r="AI551" i="98" s="1"/>
  <c r="AI552" i="98" s="1"/>
  <c r="AI553" i="98" s="1"/>
  <c r="AI554" i="98" s="1"/>
  <c r="AI555" i="98" s="1"/>
  <c r="AI556" i="98" s="1"/>
  <c r="AI557" i="98" s="1"/>
  <c r="AI558" i="98" s="1"/>
  <c r="AI559" i="98" s="1"/>
  <c r="D20" i="224"/>
  <c r="D45" i="224" s="1"/>
  <c r="D74" i="224" s="1"/>
  <c r="D44" i="221" s="1"/>
  <c r="D20" i="225"/>
  <c r="D45" i="225" s="1"/>
  <c r="D74" i="225" s="1"/>
  <c r="D19" i="221" s="1"/>
  <c r="V18" i="221" s="1"/>
  <c r="A20" i="223"/>
  <c r="B618" i="98"/>
  <c r="AI619" i="98" s="1"/>
  <c r="AI620" i="98" s="1"/>
  <c r="AI621" i="98" s="1"/>
  <c r="AI622" i="98" s="1"/>
  <c r="AI623" i="98" s="1"/>
  <c r="AI624" i="98" s="1"/>
  <c r="AI625" i="98" s="1"/>
  <c r="AI626" i="98" s="1"/>
  <c r="AI627" i="98" s="1"/>
  <c r="AI628" i="98" s="1"/>
  <c r="AI629" i="98" s="1"/>
  <c r="AI630" i="98" s="1"/>
  <c r="AI631" i="98" s="1"/>
  <c r="AI632" i="98" s="1"/>
  <c r="AI633" i="98" s="1"/>
  <c r="AI634" i="98" s="1"/>
  <c r="AI635" i="98" s="1"/>
  <c r="AI636" i="98" s="1"/>
  <c r="AI637" i="98" s="1"/>
  <c r="AI638" i="98" s="1"/>
  <c r="AI639" i="98" s="1"/>
  <c r="AI640" i="98" s="1"/>
  <c r="AI641" i="98" s="1"/>
  <c r="AI642" i="98" s="1"/>
  <c r="AI643" i="98" s="1"/>
  <c r="D23" i="224"/>
  <c r="D48" i="224" s="1"/>
  <c r="D77" i="224" s="1"/>
  <c r="D47" i="221" s="1"/>
  <c r="D23" i="225"/>
  <c r="D48" i="225" s="1"/>
  <c r="D77" i="225" s="1"/>
  <c r="D22" i="221" s="1"/>
  <c r="V21" i="221" s="1"/>
  <c r="A23" i="223"/>
  <c r="B590" i="98"/>
  <c r="AI591" i="98" s="1"/>
  <c r="AI592" i="98" s="1"/>
  <c r="AI593" i="98" s="1"/>
  <c r="AI594" i="98" s="1"/>
  <c r="AI595" i="98" s="1"/>
  <c r="AI596" i="98" s="1"/>
  <c r="AI597" i="98" s="1"/>
  <c r="AI598" i="98" s="1"/>
  <c r="AI599" i="98" s="1"/>
  <c r="AI600" i="98" s="1"/>
  <c r="AI601" i="98" s="1"/>
  <c r="AI602" i="98" s="1"/>
  <c r="AI603" i="98" s="1"/>
  <c r="AI604" i="98" s="1"/>
  <c r="AI605" i="98" s="1"/>
  <c r="AI606" i="98" s="1"/>
  <c r="AI607" i="98" s="1"/>
  <c r="AI608" i="98" s="1"/>
  <c r="AI609" i="98" s="1"/>
  <c r="AI610" i="98" s="1"/>
  <c r="AI611" i="98" s="1"/>
  <c r="AI612" i="98" s="1"/>
  <c r="AI613" i="98" s="1"/>
  <c r="AI614" i="98" s="1"/>
  <c r="AI615" i="98" s="1"/>
  <c r="D22" i="225"/>
  <c r="D47" i="225" s="1"/>
  <c r="D76" i="225" s="1"/>
  <c r="D21" i="221" s="1"/>
  <c r="V20" i="221" s="1"/>
  <c r="D22" i="224"/>
  <c r="D47" i="224" s="1"/>
  <c r="D76" i="224" s="1"/>
  <c r="D46" i="221" s="1"/>
  <c r="A22" i="223"/>
  <c r="B478" i="98"/>
  <c r="AI479" i="98" s="1"/>
  <c r="AI480" i="98" s="1"/>
  <c r="AI481" i="98" s="1"/>
  <c r="AI482" i="98" s="1"/>
  <c r="AI483" i="98" s="1"/>
  <c r="AI484" i="98" s="1"/>
  <c r="AI485" i="98" s="1"/>
  <c r="AI486" i="98" s="1"/>
  <c r="AI487" i="98" s="1"/>
  <c r="AI488" i="98" s="1"/>
  <c r="AI489" i="98" s="1"/>
  <c r="AI490" i="98" s="1"/>
  <c r="AI491" i="98" s="1"/>
  <c r="AI492" i="98" s="1"/>
  <c r="AI493" i="98" s="1"/>
  <c r="AI494" i="98" s="1"/>
  <c r="AI495" i="98" s="1"/>
  <c r="AI496" i="98" s="1"/>
  <c r="AI497" i="98" s="1"/>
  <c r="AI498" i="98" s="1"/>
  <c r="AI499" i="98" s="1"/>
  <c r="AI500" i="98" s="1"/>
  <c r="AI501" i="98" s="1"/>
  <c r="AI502" i="98" s="1"/>
  <c r="AI503" i="98" s="1"/>
  <c r="D18" i="224"/>
  <c r="D43" i="224" s="1"/>
  <c r="D72" i="224" s="1"/>
  <c r="D42" i="221" s="1"/>
  <c r="D18" i="225"/>
  <c r="D43" i="225" s="1"/>
  <c r="D72" i="225" s="1"/>
  <c r="D17" i="221" s="1"/>
  <c r="V16" i="221" s="1"/>
  <c r="A18" i="223"/>
  <c r="BF656" i="98"/>
  <c r="BF936" i="98"/>
  <c r="BD936" i="98"/>
  <c r="BD1048" i="98"/>
  <c r="BD1076" i="98"/>
  <c r="BD1092" i="98" s="1"/>
  <c r="BM1073" i="98" s="1"/>
  <c r="BE684" i="98"/>
  <c r="BF684" i="98"/>
  <c r="BE936" i="98"/>
  <c r="BE1048" i="98"/>
  <c r="BE1076" i="98"/>
  <c r="BD1063" i="98"/>
  <c r="BD1091" i="98"/>
  <c r="BA684" i="98"/>
  <c r="BI684" i="98"/>
  <c r="BE699" i="98"/>
  <c r="BE951" i="98"/>
  <c r="BE952" i="98" s="1"/>
  <c r="BM934" i="98" s="1"/>
  <c r="BA1020" i="98"/>
  <c r="BI1020" i="98"/>
  <c r="BI1048" i="98"/>
  <c r="BE1063" i="98"/>
  <c r="BA1076" i="98"/>
  <c r="BI1076" i="98"/>
  <c r="BE1091" i="98"/>
  <c r="BE656" i="98"/>
  <c r="AZ656" i="98"/>
  <c r="BD656" i="98"/>
  <c r="BH656" i="98"/>
  <c r="BE671" i="98"/>
  <c r="D22" i="214"/>
  <c r="D47" i="214" s="1"/>
  <c r="C23" i="213"/>
  <c r="B23" i="213" s="1"/>
  <c r="A22" i="100"/>
  <c r="D28" i="167"/>
  <c r="A213" i="97"/>
  <c r="D26" i="136"/>
  <c r="D63" i="136" s="1"/>
  <c r="D102" i="136" s="1"/>
  <c r="AB1" i="95"/>
  <c r="BA671" i="98"/>
  <c r="BI671" i="98"/>
  <c r="BA699" i="98"/>
  <c r="BI699" i="98"/>
  <c r="BI700" i="98" s="1"/>
  <c r="BM686" i="98" s="1"/>
  <c r="Y13" i="131" s="1"/>
  <c r="Y28" i="131" s="1"/>
  <c r="BA951" i="98"/>
  <c r="BI951" i="98"/>
  <c r="BA1035" i="98"/>
  <c r="BI1035" i="98"/>
  <c r="BA1063" i="98"/>
  <c r="BI1063" i="98"/>
  <c r="BF1076" i="98"/>
  <c r="BA1091" i="98"/>
  <c r="BI1091" i="98"/>
  <c r="BF376" i="98"/>
  <c r="BB419" i="98"/>
  <c r="AY656" i="98"/>
  <c r="BG656" i="98"/>
  <c r="BB671" i="98"/>
  <c r="BB699" i="98"/>
  <c r="BB951" i="98"/>
  <c r="BB1035" i="98"/>
  <c r="BB1063" i="98"/>
  <c r="BB1091" i="98"/>
  <c r="BC671" i="98"/>
  <c r="BC699" i="98"/>
  <c r="BC951" i="98"/>
  <c r="BC1063" i="98"/>
  <c r="BC1091" i="98"/>
  <c r="BC1092" i="98" s="1"/>
  <c r="BM1072" i="98" s="1"/>
  <c r="D18" i="214"/>
  <c r="D43" i="214" s="1"/>
  <c r="D72" i="214" s="1"/>
  <c r="D67" i="221" s="1"/>
  <c r="C19" i="213"/>
  <c r="B19" i="213" s="1"/>
  <c r="A18" i="100"/>
  <c r="D24" i="167"/>
  <c r="D22" i="136"/>
  <c r="D59" i="136" s="1"/>
  <c r="D98" i="136" s="1"/>
  <c r="X1" i="95"/>
  <c r="A173" i="97"/>
  <c r="BA656" i="98"/>
  <c r="BI656" i="98"/>
  <c r="BD671" i="98"/>
  <c r="BD699" i="98"/>
  <c r="BA936" i="98"/>
  <c r="BI936" i="98"/>
  <c r="BD951" i="98"/>
  <c r="BD952" i="98" s="1"/>
  <c r="BM933" i="98" s="1"/>
  <c r="BA1048" i="98"/>
  <c r="D20" i="214"/>
  <c r="D45" i="214" s="1"/>
  <c r="D74" i="214" s="1"/>
  <c r="D69" i="221" s="1"/>
  <c r="C21" i="213"/>
  <c r="B21" i="213" s="1"/>
  <c r="D26" i="167"/>
  <c r="A20" i="100"/>
  <c r="Z1" i="95"/>
  <c r="A193" i="97"/>
  <c r="D24" i="136"/>
  <c r="D61" i="136" s="1"/>
  <c r="D100" i="136" s="1"/>
  <c r="BB656" i="98"/>
  <c r="BF671" i="98"/>
  <c r="BB684" i="98"/>
  <c r="BB700" i="98" s="1"/>
  <c r="BM679" i="98" s="1"/>
  <c r="Y6" i="131" s="1"/>
  <c r="Y20" i="131" s="1"/>
  <c r="BF699" i="98"/>
  <c r="BB936" i="98"/>
  <c r="BF951" i="98"/>
  <c r="BB1048" i="98"/>
  <c r="BF1063" i="98"/>
  <c r="BB1076" i="98"/>
  <c r="BF1091" i="98"/>
  <c r="B36" i="213"/>
  <c r="AY391" i="98"/>
  <c r="BG391" i="98"/>
  <c r="AY671" i="98"/>
  <c r="BG671" i="98"/>
  <c r="BC684" i="98"/>
  <c r="BC700" i="98" s="1"/>
  <c r="BM680" i="98" s="1"/>
  <c r="Y7" i="131" s="1"/>
  <c r="Y21" i="131" s="1"/>
  <c r="AY699" i="98"/>
  <c r="AY700" i="98" s="1"/>
  <c r="BM676" i="98" s="1"/>
  <c r="Y3" i="131" s="1"/>
  <c r="Y17" i="131" s="1"/>
  <c r="BG699" i="98"/>
  <c r="BG700" i="98" s="1"/>
  <c r="BM684" i="98" s="1"/>
  <c r="Y11" i="131" s="1"/>
  <c r="Y26" i="131" s="1"/>
  <c r="AY951" i="98"/>
  <c r="AY952" i="98" s="1"/>
  <c r="BM928" i="98" s="1"/>
  <c r="BG951" i="98"/>
  <c r="AY1063" i="98"/>
  <c r="BG1063" i="98"/>
  <c r="AY1091" i="98"/>
  <c r="AY1092" i="98" s="1"/>
  <c r="BM1068" i="98" s="1"/>
  <c r="BG1091" i="98"/>
  <c r="BG1092" i="98" s="1"/>
  <c r="BM1076" i="98" s="1"/>
  <c r="D23" i="214"/>
  <c r="D48" i="214" s="1"/>
  <c r="D77" i="214" s="1"/>
  <c r="D72" i="221" s="1"/>
  <c r="C24" i="213"/>
  <c r="B24" i="213" s="1"/>
  <c r="A23" i="100"/>
  <c r="D29" i="167"/>
  <c r="A223" i="97"/>
  <c r="D27" i="136"/>
  <c r="D64" i="136" s="1"/>
  <c r="D103" i="136" s="1"/>
  <c r="AC1" i="95"/>
  <c r="AZ671" i="98"/>
  <c r="BH671" i="98"/>
  <c r="AZ699" i="98"/>
  <c r="BH699" i="98"/>
  <c r="AZ951" i="98"/>
  <c r="AZ952" i="98" s="1"/>
  <c r="BM929" i="98" s="1"/>
  <c r="BH951" i="98"/>
  <c r="BH952" i="98" s="1"/>
  <c r="BM937" i="98" s="1"/>
  <c r="AZ1035" i="98"/>
  <c r="AZ1036" i="98" s="1"/>
  <c r="BM1013" i="98" s="1"/>
  <c r="BH1035" i="98"/>
  <c r="BH1036" i="98" s="1"/>
  <c r="BM1021" i="98" s="1"/>
  <c r="AZ1063" i="98"/>
  <c r="AZ1064" i="98" s="1"/>
  <c r="BM1041" i="98" s="1"/>
  <c r="BH1063" i="98"/>
  <c r="BH1064" i="98" s="1"/>
  <c r="BM1049" i="98" s="1"/>
  <c r="AZ1091" i="98"/>
  <c r="AZ1092" i="98" s="1"/>
  <c r="BM1069" i="98" s="1"/>
  <c r="BH1091" i="98"/>
  <c r="BH1092" i="98" s="1"/>
  <c r="BM1077" i="98" s="1"/>
  <c r="AY1048" i="98"/>
  <c r="BG1048" i="98"/>
  <c r="BC1035" i="98"/>
  <c r="BE1020" i="98"/>
  <c r="BD1035" i="98"/>
  <c r="BB1020" i="98"/>
  <c r="BE1035" i="98"/>
  <c r="BF1020" i="98"/>
  <c r="BF1035" i="98"/>
  <c r="BD1020" i="98"/>
  <c r="AY1035" i="98"/>
  <c r="BG1035" i="98"/>
  <c r="BD684" i="98"/>
  <c r="AY1020" i="98"/>
  <c r="BG1020" i="98"/>
  <c r="AI1012" i="98"/>
  <c r="D19" i="129"/>
  <c r="D14" i="129"/>
  <c r="D18" i="129"/>
  <c r="C20" i="129"/>
  <c r="BD763" i="98"/>
  <c r="BD768" i="98" s="1"/>
  <c r="BD783" i="98"/>
  <c r="BE763" i="98"/>
  <c r="BE768" i="98" s="1"/>
  <c r="BE783" i="98"/>
  <c r="BF763" i="98"/>
  <c r="BF768" i="98" s="1"/>
  <c r="BF783" i="98"/>
  <c r="AY763" i="98"/>
  <c r="AY768" i="98" s="1"/>
  <c r="BG763" i="98"/>
  <c r="BG768" i="98" s="1"/>
  <c r="AY783" i="98"/>
  <c r="BG783" i="98"/>
  <c r="AZ763" i="98"/>
  <c r="AZ768" i="98" s="1"/>
  <c r="BH763" i="98"/>
  <c r="BH768" i="98" s="1"/>
  <c r="AZ783" i="98"/>
  <c r="BH783" i="98"/>
  <c r="BA763" i="98"/>
  <c r="BA768" i="98" s="1"/>
  <c r="BI763" i="98"/>
  <c r="BI768" i="98" s="1"/>
  <c r="BA783" i="98"/>
  <c r="BI783" i="98"/>
  <c r="BB763" i="98"/>
  <c r="BB768" i="98" s="1"/>
  <c r="BB783" i="98"/>
  <c r="BC763" i="98"/>
  <c r="BC768" i="98" s="1"/>
  <c r="BC783" i="98"/>
  <c r="BE623" i="98"/>
  <c r="BE628" i="98" s="1"/>
  <c r="AZ643" i="98"/>
  <c r="BH643" i="98"/>
  <c r="BF623" i="98"/>
  <c r="BF628" i="98" s="1"/>
  <c r="BA643" i="98"/>
  <c r="BI643" i="98"/>
  <c r="AY623" i="98"/>
  <c r="AY628" i="98" s="1"/>
  <c r="BG623" i="98"/>
  <c r="BG628" i="98" s="1"/>
  <c r="BB643" i="98"/>
  <c r="AZ623" i="98"/>
  <c r="AZ628" i="98" s="1"/>
  <c r="BH623" i="98"/>
  <c r="BH628" i="98" s="1"/>
  <c r="BC643" i="98"/>
  <c r="BA623" i="98"/>
  <c r="BA628" i="98" s="1"/>
  <c r="BI623" i="98"/>
  <c r="BI628" i="98" s="1"/>
  <c r="BD643" i="98"/>
  <c r="BB623" i="98"/>
  <c r="BB628" i="98" s="1"/>
  <c r="BE643" i="98"/>
  <c r="BC623" i="98"/>
  <c r="BC628" i="98" s="1"/>
  <c r="BF643" i="98"/>
  <c r="BD623" i="98"/>
  <c r="BD628" i="98" s="1"/>
  <c r="AY643" i="98"/>
  <c r="BG643" i="98"/>
  <c r="BH615" i="98"/>
  <c r="AZ595" i="98"/>
  <c r="AZ600" i="98" s="1"/>
  <c r="BH595" i="98"/>
  <c r="BH600" i="98" s="1"/>
  <c r="BA615" i="98"/>
  <c r="BI615" i="98"/>
  <c r="AY595" i="98"/>
  <c r="AY600" i="98" s="1"/>
  <c r="BA595" i="98"/>
  <c r="BA600" i="98" s="1"/>
  <c r="BI595" i="98"/>
  <c r="BI600" i="98" s="1"/>
  <c r="BB615" i="98"/>
  <c r="BB595" i="98"/>
  <c r="BB600" i="98" s="1"/>
  <c r="BC615" i="98"/>
  <c r="BC595" i="98"/>
  <c r="BC600" i="98" s="1"/>
  <c r="BD615" i="98"/>
  <c r="BG595" i="98"/>
  <c r="BG600" i="98" s="1"/>
  <c r="BD595" i="98"/>
  <c r="BD600" i="98" s="1"/>
  <c r="BE615" i="98"/>
  <c r="AZ615" i="98"/>
  <c r="BE595" i="98"/>
  <c r="BE600" i="98" s="1"/>
  <c r="BF615" i="98"/>
  <c r="BF595" i="98"/>
  <c r="BF600" i="98" s="1"/>
  <c r="AY615" i="98"/>
  <c r="BG615" i="98"/>
  <c r="AZ399" i="98"/>
  <c r="AZ404" i="98" s="1"/>
  <c r="BH399" i="98"/>
  <c r="BH404" i="98" s="1"/>
  <c r="BA399" i="98"/>
  <c r="BA404" i="98" s="1"/>
  <c r="BI399" i="98"/>
  <c r="BI404" i="98" s="1"/>
  <c r="BC419" i="98"/>
  <c r="BB399" i="98"/>
  <c r="BB404" i="98" s="1"/>
  <c r="BD419" i="98"/>
  <c r="BC399" i="98"/>
  <c r="BC404" i="98" s="1"/>
  <c r="BE419" i="98"/>
  <c r="BD399" i="98"/>
  <c r="BD404" i="98" s="1"/>
  <c r="BF419" i="98"/>
  <c r="BE399" i="98"/>
  <c r="BE404" i="98" s="1"/>
  <c r="AY419" i="98"/>
  <c r="BG419" i="98"/>
  <c r="BF399" i="98"/>
  <c r="BF404" i="98" s="1"/>
  <c r="AZ419" i="98"/>
  <c r="BH419" i="98"/>
  <c r="AY399" i="98"/>
  <c r="AY404" i="98" s="1"/>
  <c r="BG399" i="98"/>
  <c r="BG404" i="98" s="1"/>
  <c r="BA419" i="98"/>
  <c r="BI419" i="98"/>
  <c r="AY371" i="98"/>
  <c r="AY376" i="98" s="1"/>
  <c r="BG371" i="98"/>
  <c r="BG376" i="98" s="1"/>
  <c r="AZ391" i="98"/>
  <c r="BH391" i="98"/>
  <c r="AZ371" i="98"/>
  <c r="AZ376" i="98" s="1"/>
  <c r="BH371" i="98"/>
  <c r="BH376" i="98" s="1"/>
  <c r="BA391" i="98"/>
  <c r="BI391" i="98"/>
  <c r="BA371" i="98"/>
  <c r="BA376" i="98" s="1"/>
  <c r="BI371" i="98"/>
  <c r="BI376" i="98" s="1"/>
  <c r="BB391" i="98"/>
  <c r="BB371" i="98"/>
  <c r="BB376" i="98" s="1"/>
  <c r="BC391" i="98"/>
  <c r="BC371" i="98"/>
  <c r="BC376" i="98" s="1"/>
  <c r="BD391" i="98"/>
  <c r="BD371" i="98"/>
  <c r="BD376" i="98" s="1"/>
  <c r="BE391" i="98"/>
  <c r="BE371" i="98"/>
  <c r="BE376" i="98" s="1"/>
  <c r="BF391" i="98"/>
  <c r="DM4" i="135"/>
  <c r="DP4" i="135"/>
  <c r="BE700" i="98"/>
  <c r="BM682" i="98" s="1"/>
  <c r="Y9" i="131" s="1"/>
  <c r="Y24" i="131" s="1"/>
  <c r="AV1052" i="98"/>
  <c r="AV1057" i="98"/>
  <c r="AV1060" i="98"/>
  <c r="AV660" i="98"/>
  <c r="AV668" i="98"/>
  <c r="AV374" i="98"/>
  <c r="AV608" i="98"/>
  <c r="AV609" i="98"/>
  <c r="AV1017" i="98"/>
  <c r="AV599" i="98"/>
  <c r="AV946" i="98"/>
  <c r="AV778" i="98"/>
  <c r="AV634" i="98"/>
  <c r="AV642" i="98"/>
  <c r="AV1082" i="98"/>
  <c r="AV1090" i="98"/>
  <c r="AV368" i="98"/>
  <c r="AV929" i="98"/>
  <c r="AV1021" i="98"/>
  <c r="AV681" i="98"/>
  <c r="AV688" i="98"/>
  <c r="AV689" i="98"/>
  <c r="AV694" i="98"/>
  <c r="AV696" i="98"/>
  <c r="AV697" i="98"/>
  <c r="AV761" i="98"/>
  <c r="AV620" i="98"/>
  <c r="AV676" i="98"/>
  <c r="AV776" i="98"/>
  <c r="AV777" i="98"/>
  <c r="AV418" i="98"/>
  <c r="AV592" i="98"/>
  <c r="AV610" i="98"/>
  <c r="AV611" i="98"/>
  <c r="AV622" i="98"/>
  <c r="AV631" i="98"/>
  <c r="AV639" i="98"/>
  <c r="AV653" i="98"/>
  <c r="AV666" i="98"/>
  <c r="AV762" i="98"/>
  <c r="AV377" i="98"/>
  <c r="AV385" i="98"/>
  <c r="AV386" i="98"/>
  <c r="AV396" i="98"/>
  <c r="AV595" i="98"/>
  <c r="BJ595" i="98" s="1"/>
  <c r="AV596" i="98"/>
  <c r="AV624" i="98"/>
  <c r="AV626" i="98"/>
  <c r="AV650" i="98"/>
  <c r="AV658" i="98"/>
  <c r="AV678" i="98"/>
  <c r="AV685" i="98"/>
  <c r="AV690" i="98"/>
  <c r="AV698" i="98"/>
  <c r="AV763" i="98"/>
  <c r="BJ763" i="98" s="1"/>
  <c r="AV403" i="98"/>
  <c r="AV408" i="98"/>
  <c r="AV413" i="98"/>
  <c r="AV416" i="98"/>
  <c r="AV659" i="98"/>
  <c r="AV661" i="98"/>
  <c r="AV667" i="98"/>
  <c r="AV669" i="98"/>
  <c r="AV680" i="98"/>
  <c r="AV682" i="98"/>
  <c r="AV369" i="98"/>
  <c r="AV373" i="98"/>
  <c r="AV375" i="98"/>
  <c r="AV376" i="98"/>
  <c r="AV383" i="98"/>
  <c r="AV384" i="98"/>
  <c r="AV411" i="98"/>
  <c r="AV593" i="98"/>
  <c r="AV648" i="98"/>
  <c r="AV654" i="98"/>
  <c r="AV683" i="98"/>
  <c r="AV691" i="98"/>
  <c r="AV693" i="98"/>
  <c r="AV699" i="98"/>
  <c r="AV773" i="98"/>
  <c r="AV779" i="98"/>
  <c r="AV781" i="98"/>
  <c r="AV397" i="98"/>
  <c r="AV400" i="98"/>
  <c r="AV406" i="98"/>
  <c r="AV606" i="98"/>
  <c r="AV607" i="98"/>
  <c r="AV625" i="98"/>
  <c r="AV637" i="98"/>
  <c r="AV651" i="98"/>
  <c r="BJ651" i="98" s="1"/>
  <c r="AV657" i="98"/>
  <c r="AV662" i="98"/>
  <c r="AV664" i="98"/>
  <c r="AV665" i="98"/>
  <c r="AV670" i="98"/>
  <c r="AV686" i="98"/>
  <c r="AV767" i="98"/>
  <c r="AV379" i="98"/>
  <c r="AV382" i="98"/>
  <c r="AV387" i="98"/>
  <c r="AV390" i="98"/>
  <c r="AV409" i="98"/>
  <c r="AV417" i="98"/>
  <c r="AV602" i="98"/>
  <c r="AV764" i="98"/>
  <c r="AV605" i="98"/>
  <c r="AV632" i="98"/>
  <c r="AV640" i="98"/>
  <c r="AV641" i="98"/>
  <c r="AV649" i="98"/>
  <c r="AV655" i="98"/>
  <c r="AV663" i="98"/>
  <c r="AV677" i="98"/>
  <c r="AV692" i="98"/>
  <c r="AV769" i="98"/>
  <c r="AV372" i="98"/>
  <c r="AV380" i="98"/>
  <c r="AV398" i="98"/>
  <c r="AV415" i="98"/>
  <c r="AV598" i="98"/>
  <c r="AV652" i="98"/>
  <c r="AV687" i="98"/>
  <c r="AV695" i="98"/>
  <c r="AV775" i="98"/>
  <c r="AV937" i="98"/>
  <c r="AV944" i="98"/>
  <c r="AV950" i="98"/>
  <c r="AV1012" i="98"/>
  <c r="AV1013" i="98"/>
  <c r="AV1026" i="98"/>
  <c r="AV1034" i="98"/>
  <c r="AV1041" i="98"/>
  <c r="AV1046" i="98"/>
  <c r="AV1048" i="98"/>
  <c r="AV1015" i="98"/>
  <c r="BJ1015" i="98" s="1"/>
  <c r="AV935" i="98"/>
  <c r="AV943" i="98"/>
  <c r="AV1016" i="98"/>
  <c r="AV1023" i="98"/>
  <c r="AV1024" i="98"/>
  <c r="AV1031" i="98"/>
  <c r="AV1032" i="98"/>
  <c r="AV1073" i="98"/>
  <c r="AV1078" i="98"/>
  <c r="AV1086" i="98"/>
  <c r="AV1018" i="98"/>
  <c r="AV1019" i="98"/>
  <c r="AV1027" i="98"/>
  <c r="AV1040" i="98"/>
  <c r="AV1042" i="98"/>
  <c r="AV1049" i="98"/>
  <c r="AV1089" i="98"/>
  <c r="AV1014" i="98"/>
  <c r="AV1029" i="98"/>
  <c r="AV1030" i="98"/>
  <c r="AV1044" i="98"/>
  <c r="AV1045" i="98"/>
  <c r="AV1058" i="98"/>
  <c r="AV936" i="98"/>
  <c r="AV938" i="98"/>
  <c r="AV1022" i="98"/>
  <c r="AV1047" i="98"/>
  <c r="AV1055" i="98"/>
  <c r="AV1056" i="98"/>
  <c r="AV1084" i="98"/>
  <c r="AV939" i="98"/>
  <c r="AV941" i="98"/>
  <c r="AV949" i="98"/>
  <c r="AV1025" i="98"/>
  <c r="AV1028" i="98"/>
  <c r="AV1033" i="98"/>
  <c r="AV1050" i="98"/>
  <c r="AV1051" i="98"/>
  <c r="AV1059" i="98"/>
  <c r="AV930" i="98"/>
  <c r="AV1053" i="98"/>
  <c r="AV1054" i="98"/>
  <c r="AV1061" i="98"/>
  <c r="AV1062" i="98"/>
  <c r="AV1068" i="98"/>
  <c r="AV1077" i="98"/>
  <c r="AV1079" i="98"/>
  <c r="AV1087" i="98"/>
  <c r="AV1069" i="98"/>
  <c r="AV1020" i="98"/>
  <c r="AV1080" i="98"/>
  <c r="AV1085" i="98"/>
  <c r="AV1063" i="98"/>
  <c r="AV1075" i="98"/>
  <c r="AV1035" i="98"/>
  <c r="AV1043" i="98"/>
  <c r="BJ1043" i="98" s="1"/>
  <c r="AV1071" i="98"/>
  <c r="BJ1071" i="98" s="1"/>
  <c r="AV1081" i="98"/>
  <c r="AV1083" i="98"/>
  <c r="AV1070" i="98"/>
  <c r="AV1072" i="98"/>
  <c r="AV1074" i="98"/>
  <c r="AV1076" i="98"/>
  <c r="AV1088" i="98"/>
  <c r="AV1091" i="98"/>
  <c r="AV656" i="98"/>
  <c r="AV765" i="98"/>
  <c r="AV774" i="98"/>
  <c r="AV671" i="98"/>
  <c r="AV679" i="98"/>
  <c r="BJ679" i="98" s="1"/>
  <c r="AV760" i="98"/>
  <c r="AV772" i="98"/>
  <c r="AV768" i="98"/>
  <c r="AV783" i="98"/>
  <c r="AV684" i="98"/>
  <c r="AV770" i="98"/>
  <c r="AV782" i="98"/>
  <c r="AV766" i="98"/>
  <c r="AV771" i="98"/>
  <c r="AV780" i="98"/>
  <c r="AV948" i="98"/>
  <c r="AV951" i="98"/>
  <c r="AV934" i="98"/>
  <c r="AV928" i="98"/>
  <c r="AV932" i="98"/>
  <c r="AV931" i="98"/>
  <c r="BJ931" i="98" s="1"/>
  <c r="AV947" i="98"/>
  <c r="AV942" i="98"/>
  <c r="AV933" i="98"/>
  <c r="AV940" i="98"/>
  <c r="AV945" i="98"/>
  <c r="AV370" i="98"/>
  <c r="AV389" i="98"/>
  <c r="AV402" i="98"/>
  <c r="AV371" i="98"/>
  <c r="BJ371" i="98" s="1"/>
  <c r="AV378" i="98"/>
  <c r="AV388" i="98"/>
  <c r="AV405" i="98"/>
  <c r="AV410" i="98"/>
  <c r="AV381" i="98"/>
  <c r="AV399" i="98"/>
  <c r="BJ399" i="98" s="1"/>
  <c r="AV412" i="98"/>
  <c r="AV419" i="98"/>
  <c r="AV401" i="98"/>
  <c r="AV414" i="98"/>
  <c r="AV407" i="98"/>
  <c r="AV391" i="98"/>
  <c r="AV404" i="98"/>
  <c r="AV604" i="98"/>
  <c r="AV630" i="98"/>
  <c r="AV623" i="98"/>
  <c r="BJ623" i="98" s="1"/>
  <c r="AV627" i="98"/>
  <c r="AV635" i="98"/>
  <c r="AV603" i="98"/>
  <c r="AV612" i="98"/>
  <c r="AV614" i="98"/>
  <c r="AV621" i="98"/>
  <c r="AV633" i="98"/>
  <c r="AV594" i="98"/>
  <c r="AV597" i="98"/>
  <c r="AV601" i="98"/>
  <c r="AV615" i="98"/>
  <c r="AV629" i="98"/>
  <c r="AV638" i="98"/>
  <c r="AV600" i="98"/>
  <c r="AV613" i="98"/>
  <c r="AV628" i="98"/>
  <c r="AV636" i="98"/>
  <c r="AV643" i="98"/>
  <c r="AZ700" i="98" l="1"/>
  <c r="BM677" i="98" s="1"/>
  <c r="Y4" i="131" s="1"/>
  <c r="Y18" i="131" s="1"/>
  <c r="BC1036" i="98"/>
  <c r="BM1016" i="98" s="1"/>
  <c r="BH700" i="98"/>
  <c r="BM685" i="98" s="1"/>
  <c r="Y12" i="131" s="1"/>
  <c r="Y27" i="131" s="1"/>
  <c r="BD700" i="98"/>
  <c r="BM681" i="98" s="1"/>
  <c r="Y8" i="131" s="1"/>
  <c r="BC1064" i="98"/>
  <c r="BM1044" i="98" s="1"/>
  <c r="R23" i="134"/>
  <c r="BD1064" i="98"/>
  <c r="BM1045" i="98" s="1"/>
  <c r="BA420" i="98"/>
  <c r="BM398" i="98" s="1"/>
  <c r="O5" i="131" s="1"/>
  <c r="O19" i="131" s="1"/>
  <c r="BF952" i="98"/>
  <c r="BM935" i="98" s="1"/>
  <c r="BB1036" i="98"/>
  <c r="BM1015" i="98" s="1"/>
  <c r="BC952" i="98"/>
  <c r="BM932" i="98" s="1"/>
  <c r="BB952" i="98"/>
  <c r="BM931" i="98" s="1"/>
  <c r="BA1036" i="98"/>
  <c r="D15" i="129"/>
  <c r="BD392" i="98"/>
  <c r="BB644" i="98"/>
  <c r="BC672" i="98"/>
  <c r="BM652" i="98" s="1"/>
  <c r="X7" i="131" s="1"/>
  <c r="X21" i="131" s="1"/>
  <c r="BG952" i="98"/>
  <c r="BM936" i="98" s="1"/>
  <c r="BF1064" i="98"/>
  <c r="BM1047" i="98" s="1"/>
  <c r="BA1064" i="98"/>
  <c r="BM1042" i="98" s="1"/>
  <c r="AZ672" i="98"/>
  <c r="BM649" i="98" s="1"/>
  <c r="X4" i="131" s="1"/>
  <c r="X18" i="131" s="1"/>
  <c r="BA700" i="98"/>
  <c r="BM678" i="98" s="1"/>
  <c r="Y5" i="131" s="1"/>
  <c r="Y19" i="131" s="1"/>
  <c r="BE1036" i="98"/>
  <c r="BM1018" i="98" s="1"/>
  <c r="BE1064" i="98"/>
  <c r="BM1046" i="98" s="1"/>
  <c r="BI1092" i="98"/>
  <c r="BM1078" i="98" s="1"/>
  <c r="BI1064" i="98"/>
  <c r="BM1050" i="98" s="1"/>
  <c r="AZ784" i="98"/>
  <c r="BJ1048" i="98"/>
  <c r="BF392" i="98"/>
  <c r="AZ420" i="98"/>
  <c r="AY616" i="98"/>
  <c r="BM592" i="98" s="1"/>
  <c r="V3" i="131" s="1"/>
  <c r="V17" i="131" s="1"/>
  <c r="BB1092" i="98"/>
  <c r="BM1071" i="98" s="1"/>
  <c r="BB1064" i="98"/>
  <c r="BM1043" i="98" s="1"/>
  <c r="BE420" i="98"/>
  <c r="AY1036" i="98"/>
  <c r="BM1012" i="98" s="1"/>
  <c r="AI3" i="131" s="1"/>
  <c r="AI17" i="131" s="1"/>
  <c r="BH420" i="98"/>
  <c r="BA644" i="98"/>
  <c r="BE1092" i="98"/>
  <c r="BM1074" i="98" s="1"/>
  <c r="BF700" i="98"/>
  <c r="BM683" i="98" s="1"/>
  <c r="Y10" i="131" s="1"/>
  <c r="Y25" i="131" s="1"/>
  <c r="BJ1063" i="98"/>
  <c r="BF672" i="98"/>
  <c r="BM655" i="98" s="1"/>
  <c r="X10" i="131" s="1"/>
  <c r="X25" i="131" s="1"/>
  <c r="BF420" i="98"/>
  <c r="BG392" i="98"/>
  <c r="BB420" i="98"/>
  <c r="BH644" i="98"/>
  <c r="BJ1091" i="98"/>
  <c r="BJ1076" i="98"/>
  <c r="BI420" i="98"/>
  <c r="BC616" i="98"/>
  <c r="BM596" i="98" s="1"/>
  <c r="V7" i="131" s="1"/>
  <c r="V21" i="131" s="1"/>
  <c r="BC644" i="98"/>
  <c r="BM624" i="98" s="1"/>
  <c r="W7" i="131" s="1"/>
  <c r="W21" i="131" s="1"/>
  <c r="AZ644" i="98"/>
  <c r="BM621" i="98" s="1"/>
  <c r="W4" i="131" s="1"/>
  <c r="W18" i="131" s="1"/>
  <c r="BI952" i="98"/>
  <c r="BM938" i="98" s="1"/>
  <c r="BA1092" i="98"/>
  <c r="BM1070" i="98" s="1"/>
  <c r="BB616" i="98"/>
  <c r="BM595" i="98" s="1"/>
  <c r="V6" i="131" s="1"/>
  <c r="V20" i="131" s="1"/>
  <c r="BC784" i="98"/>
  <c r="BM764" i="98" s="1"/>
  <c r="BG1036" i="98"/>
  <c r="BM1020" i="98" s="1"/>
  <c r="BA952" i="98"/>
  <c r="BM930" i="98" s="1"/>
  <c r="BD1036" i="98"/>
  <c r="BM1017" i="98" s="1"/>
  <c r="BI1036" i="98"/>
  <c r="BM1022" i="98" s="1"/>
  <c r="BA616" i="98"/>
  <c r="BM594" i="98" s="1"/>
  <c r="V5" i="131" s="1"/>
  <c r="V19" i="131" s="1"/>
  <c r="AY644" i="98"/>
  <c r="BI644" i="98"/>
  <c r="BM630" i="98" s="1"/>
  <c r="W13" i="131" s="1"/>
  <c r="W28" i="131" s="1"/>
  <c r="BB784" i="98"/>
  <c r="BM763" i="98" s="1"/>
  <c r="BJ951" i="98"/>
  <c r="BJ1020" i="98"/>
  <c r="BE672" i="98"/>
  <c r="BM654" i="98" s="1"/>
  <c r="X9" i="131" s="1"/>
  <c r="X24" i="131" s="1"/>
  <c r="AY1064" i="98"/>
  <c r="BM1040" i="98" s="1"/>
  <c r="AZ392" i="98"/>
  <c r="BH784" i="98"/>
  <c r="BJ936" i="98"/>
  <c r="BI616" i="98"/>
  <c r="BM602" i="98" s="1"/>
  <c r="V13" i="131" s="1"/>
  <c r="V28" i="131" s="1"/>
  <c r="BF1036" i="98"/>
  <c r="BM1019" i="98" s="1"/>
  <c r="AI10" i="131" s="1"/>
  <c r="AI25" i="131" s="1"/>
  <c r="BG1064" i="98"/>
  <c r="BM1048" i="98" s="1"/>
  <c r="BD672" i="98"/>
  <c r="BM653" i="98" s="1"/>
  <c r="X8" i="131" s="1"/>
  <c r="X23" i="131" s="1"/>
  <c r="BH672" i="98"/>
  <c r="BM657" i="98" s="1"/>
  <c r="X12" i="131" s="1"/>
  <c r="X27" i="131" s="1"/>
  <c r="BJ656" i="98"/>
  <c r="BJ671" i="98"/>
  <c r="BB672" i="98"/>
  <c r="BM651" i="98" s="1"/>
  <c r="X6" i="131" s="1"/>
  <c r="X20" i="131" s="1"/>
  <c r="BJ783" i="98"/>
  <c r="BG644" i="98"/>
  <c r="BM628" i="98" s="1"/>
  <c r="W11" i="131" s="1"/>
  <c r="W26" i="131" s="1"/>
  <c r="BG672" i="98"/>
  <c r="BM656" i="98" s="1"/>
  <c r="X11" i="131" s="1"/>
  <c r="X26" i="131" s="1"/>
  <c r="BF1092" i="98"/>
  <c r="BM1075" i="98" s="1"/>
  <c r="D64" i="167"/>
  <c r="D100" i="167" s="1"/>
  <c r="F28" i="167"/>
  <c r="F64" i="167" s="1"/>
  <c r="F100" i="167" s="1"/>
  <c r="T2" i="131"/>
  <c r="T16" i="131" s="1"/>
  <c r="BJ1" i="135"/>
  <c r="BJ4" i="135" s="1"/>
  <c r="F24" i="167"/>
  <c r="F60" i="167" s="1"/>
  <c r="F96" i="167" s="1"/>
  <c r="D60" i="167"/>
  <c r="D96" i="167" s="1"/>
  <c r="AY672" i="98"/>
  <c r="BM648" i="98" s="1"/>
  <c r="X3" i="131" s="1"/>
  <c r="X17" i="131" s="1"/>
  <c r="BG616" i="98"/>
  <c r="BF784" i="98"/>
  <c r="BM767" i="98" s="1"/>
  <c r="D65" i="167"/>
  <c r="D101" i="167" s="1"/>
  <c r="F29" i="167"/>
  <c r="F65" i="167" s="1"/>
  <c r="F101" i="167" s="1"/>
  <c r="F42" i="167"/>
  <c r="F78" i="167" s="1"/>
  <c r="F114" i="167" s="1"/>
  <c r="D78" i="167"/>
  <c r="D114" i="167" s="1"/>
  <c r="BI672" i="98"/>
  <c r="BM658" i="98" s="1"/>
  <c r="X13" i="131" s="1"/>
  <c r="X28" i="131" s="1"/>
  <c r="R2" i="131"/>
  <c r="R16" i="131" s="1"/>
  <c r="BD1" i="135"/>
  <c r="BD4" i="135" s="1"/>
  <c r="BJ376" i="98"/>
  <c r="AY392" i="98"/>
  <c r="BD616" i="98"/>
  <c r="BA672" i="98"/>
  <c r="BM650" i="98" s="1"/>
  <c r="X5" i="131" s="1"/>
  <c r="X19" i="131" s="1"/>
  <c r="BJ684" i="98"/>
  <c r="AY420" i="98"/>
  <c r="BP1" i="135"/>
  <c r="BP4" i="135" s="1"/>
  <c r="V2" i="131"/>
  <c r="V16" i="131" s="1"/>
  <c r="BA392" i="98"/>
  <c r="BH616" i="98"/>
  <c r="F26" i="167"/>
  <c r="F62" i="167" s="1"/>
  <c r="F98" i="167" s="1"/>
  <c r="D62" i="167"/>
  <c r="D98" i="167" s="1"/>
  <c r="BH392" i="98"/>
  <c r="W2" i="131"/>
  <c r="W16" i="131" s="1"/>
  <c r="BS1" i="135"/>
  <c r="BS4" i="135" s="1"/>
  <c r="AI8" i="131"/>
  <c r="AI6" i="131"/>
  <c r="AI20" i="131" s="1"/>
  <c r="AI7" i="131"/>
  <c r="AI21" i="131" s="1"/>
  <c r="BM1014" i="98"/>
  <c r="AI4" i="131"/>
  <c r="AI18" i="131" s="1"/>
  <c r="AI9" i="131"/>
  <c r="AI24" i="131" s="1"/>
  <c r="AI12" i="131"/>
  <c r="AI27" i="131" s="1"/>
  <c r="Y23" i="131"/>
  <c r="BJ699" i="98"/>
  <c r="BJ1035" i="98"/>
  <c r="AI1013" i="98"/>
  <c r="C18" i="129"/>
  <c r="C19" i="129"/>
  <c r="C14" i="129"/>
  <c r="BM769" i="98"/>
  <c r="BM761" i="98"/>
  <c r="BJ768" i="98"/>
  <c r="BI784" i="98"/>
  <c r="BG784" i="98"/>
  <c r="BA784" i="98"/>
  <c r="BE784" i="98"/>
  <c r="AY784" i="98"/>
  <c r="BD784" i="98"/>
  <c r="BM622" i="98"/>
  <c r="W5" i="131" s="1"/>
  <c r="W19" i="131" s="1"/>
  <c r="BM620" i="98"/>
  <c r="W3" i="131" s="1"/>
  <c r="W17" i="131" s="1"/>
  <c r="BJ643" i="98"/>
  <c r="BD644" i="98"/>
  <c r="BM629" i="98"/>
  <c r="W12" i="131" s="1"/>
  <c r="W27" i="131" s="1"/>
  <c r="BJ628" i="98"/>
  <c r="BF644" i="98"/>
  <c r="BM623" i="98"/>
  <c r="W6" i="131" s="1"/>
  <c r="W20" i="131" s="1"/>
  <c r="BE644" i="98"/>
  <c r="BJ600" i="98"/>
  <c r="BF616" i="98"/>
  <c r="BM600" i="98"/>
  <c r="V11" i="131" s="1"/>
  <c r="V26" i="131" s="1"/>
  <c r="BM597" i="98"/>
  <c r="V8" i="131" s="1"/>
  <c r="BM601" i="98"/>
  <c r="V12" i="131" s="1"/>
  <c r="V27" i="131" s="1"/>
  <c r="BE616" i="98"/>
  <c r="AZ616" i="98"/>
  <c r="BJ615" i="98"/>
  <c r="BM402" i="98"/>
  <c r="O9" i="131" s="1"/>
  <c r="O24" i="131" s="1"/>
  <c r="BM405" i="98"/>
  <c r="O12" i="131" s="1"/>
  <c r="O27" i="131" s="1"/>
  <c r="BD420" i="98"/>
  <c r="BJ419" i="98"/>
  <c r="BJ404" i="98"/>
  <c r="BG420" i="98"/>
  <c r="BC420" i="98"/>
  <c r="BI392" i="98"/>
  <c r="BC392" i="98"/>
  <c r="BE392" i="98"/>
  <c r="BJ391" i="98"/>
  <c r="BB392" i="98"/>
  <c r="BM368" i="98"/>
  <c r="N3" i="131" s="1"/>
  <c r="N17" i="131" s="1"/>
  <c r="P16" i="134"/>
  <c r="F17" i="134"/>
  <c r="L17" i="134"/>
  <c r="N16" i="134"/>
  <c r="I16" i="134"/>
  <c r="M16" i="134"/>
  <c r="P17" i="134"/>
  <c r="N17" i="134"/>
  <c r="K17" i="134"/>
  <c r="J17" i="134"/>
  <c r="L16" i="134"/>
  <c r="G16" i="134"/>
  <c r="O16" i="134"/>
  <c r="H17" i="134"/>
  <c r="O17" i="134"/>
  <c r="H16" i="134"/>
  <c r="F16" i="134"/>
  <c r="M17" i="134"/>
  <c r="G17" i="134"/>
  <c r="J16" i="134"/>
  <c r="K16" i="134"/>
  <c r="I17" i="134"/>
  <c r="Q16" i="134" l="1"/>
  <c r="Q17" i="134"/>
  <c r="BM397" i="98"/>
  <c r="O4" i="131" s="1"/>
  <c r="O18" i="131" s="1"/>
  <c r="BM375" i="98"/>
  <c r="N10" i="131" s="1"/>
  <c r="N25" i="131" s="1"/>
  <c r="BM373" i="98"/>
  <c r="N8" i="131" s="1"/>
  <c r="BM369" i="98"/>
  <c r="N4" i="131" s="1"/>
  <c r="N18" i="131" s="1"/>
  <c r="BM399" i="98"/>
  <c r="O6" i="131" s="1"/>
  <c r="O20" i="131" s="1"/>
  <c r="BM370" i="98"/>
  <c r="N5" i="131" s="1"/>
  <c r="N19" i="131" s="1"/>
  <c r="BM376" i="98"/>
  <c r="N11" i="131" s="1"/>
  <c r="N26" i="131" s="1"/>
  <c r="R24" i="134"/>
  <c r="BM377" i="98"/>
  <c r="N12" i="131" s="1"/>
  <c r="N27" i="131" s="1"/>
  <c r="BM403" i="98"/>
  <c r="O10" i="131" s="1"/>
  <c r="O25" i="131" s="1"/>
  <c r="BM396" i="98"/>
  <c r="O3" i="131" s="1"/>
  <c r="O17" i="131" s="1"/>
  <c r="BM406" i="98"/>
  <c r="O13" i="131" s="1"/>
  <c r="O28" i="131" s="1"/>
  <c r="C15" i="129"/>
  <c r="AI11" i="131"/>
  <c r="AI26" i="131" s="1"/>
  <c r="BJ784" i="98"/>
  <c r="Y22" i="131"/>
  <c r="AI13" i="131"/>
  <c r="AI28" i="131" s="1"/>
  <c r="BJ1064" i="98"/>
  <c r="BJ392" i="98"/>
  <c r="BJ616" i="98"/>
  <c r="BJ700" i="98"/>
  <c r="BJ1092" i="98"/>
  <c r="BJ1036" i="98"/>
  <c r="X22" i="131"/>
  <c r="BJ672" i="98"/>
  <c r="BJ952" i="98"/>
  <c r="N23" i="131"/>
  <c r="BL4" i="135"/>
  <c r="BK4" i="135"/>
  <c r="BU4" i="135"/>
  <c r="BT4" i="135"/>
  <c r="BF4" i="135"/>
  <c r="BE4" i="135"/>
  <c r="BR4" i="135"/>
  <c r="BQ4" i="135"/>
  <c r="AI5" i="131"/>
  <c r="AI19" i="131" s="1"/>
  <c r="AI22" i="131"/>
  <c r="AI23" i="131"/>
  <c r="O51" i="136"/>
  <c r="O47" i="136"/>
  <c r="O43" i="136"/>
  <c r="O46" i="136"/>
  <c r="O62" i="136"/>
  <c r="O59" i="136"/>
  <c r="O55" i="136"/>
  <c r="O56" i="136"/>
  <c r="O52" i="136"/>
  <c r="O58" i="136"/>
  <c r="O71" i="136"/>
  <c r="O65" i="136"/>
  <c r="O73" i="136"/>
  <c r="O68" i="136"/>
  <c r="O70" i="136"/>
  <c r="O75" i="136"/>
  <c r="O54" i="136"/>
  <c r="O63" i="136"/>
  <c r="O45" i="136"/>
  <c r="O44" i="136"/>
  <c r="O48" i="136"/>
  <c r="O64" i="136"/>
  <c r="O76" i="136"/>
  <c r="O53" i="136"/>
  <c r="O67" i="136"/>
  <c r="O69" i="136"/>
  <c r="O50" i="136"/>
  <c r="O72" i="136"/>
  <c r="O60" i="136"/>
  <c r="O57" i="136"/>
  <c r="O49" i="136"/>
  <c r="O74" i="136"/>
  <c r="O61" i="136"/>
  <c r="O66" i="136"/>
  <c r="AI1014" i="98"/>
  <c r="BM766" i="98"/>
  <c r="BM762" i="98"/>
  <c r="BM768" i="98"/>
  <c r="BM770" i="98"/>
  <c r="BM765" i="98"/>
  <c r="BM760" i="98"/>
  <c r="BM626" i="98"/>
  <c r="W9" i="131" s="1"/>
  <c r="W24" i="131" s="1"/>
  <c r="BM625" i="98"/>
  <c r="W8" i="131" s="1"/>
  <c r="BJ644" i="98"/>
  <c r="BM627" i="98"/>
  <c r="W10" i="131" s="1"/>
  <c r="W25" i="131" s="1"/>
  <c r="V23" i="131"/>
  <c r="BM599" i="98"/>
  <c r="V10" i="131" s="1"/>
  <c r="V25" i="131" s="1"/>
  <c r="BM593" i="98"/>
  <c r="V4" i="131" s="1"/>
  <c r="V18" i="131" s="1"/>
  <c r="BM598" i="98"/>
  <c r="V9" i="131" s="1"/>
  <c r="V24" i="131" s="1"/>
  <c r="BM401" i="98"/>
  <c r="O8" i="131" s="1"/>
  <c r="BM400" i="98"/>
  <c r="O7" i="131" s="1"/>
  <c r="O21" i="131" s="1"/>
  <c r="BM404" i="98"/>
  <c r="O11" i="131" s="1"/>
  <c r="O26" i="131" s="1"/>
  <c r="BJ420" i="98"/>
  <c r="BM374" i="98"/>
  <c r="N9" i="131" s="1"/>
  <c r="N24" i="131" s="1"/>
  <c r="BM372" i="98"/>
  <c r="N7" i="131" s="1"/>
  <c r="N21" i="131" s="1"/>
  <c r="BM378" i="98"/>
  <c r="N13" i="131" s="1"/>
  <c r="N28" i="131" s="1"/>
  <c r="BM371" i="98"/>
  <c r="N6" i="131" s="1"/>
  <c r="N20" i="131" s="1"/>
  <c r="R25" i="134" l="1"/>
  <c r="M47" i="136"/>
  <c r="L43" i="136"/>
  <c r="L66" i="136"/>
  <c r="P70" i="136"/>
  <c r="J107" i="136" s="1"/>
  <c r="I64" i="136"/>
  <c r="I66" i="136"/>
  <c r="N48" i="136"/>
  <c r="J59" i="136"/>
  <c r="J58" i="136"/>
  <c r="J43" i="136"/>
  <c r="N58" i="136"/>
  <c r="P54" i="136"/>
  <c r="J93" i="136" s="1"/>
  <c r="I61" i="136"/>
  <c r="F62" i="136"/>
  <c r="I59" i="136"/>
  <c r="K68" i="136"/>
  <c r="H105" i="136" s="1"/>
  <c r="F67" i="136"/>
  <c r="F68" i="136"/>
  <c r="Q59" i="136"/>
  <c r="K98" i="136" s="1"/>
  <c r="P53" i="136"/>
  <c r="J92" i="136" s="1"/>
  <c r="L57" i="136"/>
  <c r="K55" i="136"/>
  <c r="H94" i="136" s="1"/>
  <c r="F75" i="136"/>
  <c r="G58" i="136"/>
  <c r="J44" i="136"/>
  <c r="G56" i="136"/>
  <c r="P58" i="136"/>
  <c r="J97" i="136" s="1"/>
  <c r="K48" i="136"/>
  <c r="H87" i="136" s="1"/>
  <c r="L62" i="136"/>
  <c r="N73" i="136"/>
  <c r="Q43" i="136"/>
  <c r="K73" i="136"/>
  <c r="H110" i="136" s="1"/>
  <c r="L44" i="136"/>
  <c r="P64" i="136"/>
  <c r="J103" i="136" s="1"/>
  <c r="I52" i="136"/>
  <c r="K44" i="136"/>
  <c r="L59" i="136"/>
  <c r="I72" i="136"/>
  <c r="M60" i="136"/>
  <c r="G70" i="136"/>
  <c r="M62" i="136"/>
  <c r="N63" i="136"/>
  <c r="Q56" i="136"/>
  <c r="K95" i="136" s="1"/>
  <c r="J70" i="136"/>
  <c r="M53" i="136"/>
  <c r="K56" i="136"/>
  <c r="H95" i="136" s="1"/>
  <c r="Q46" i="136"/>
  <c r="K85" i="136" s="1"/>
  <c r="F50" i="136"/>
  <c r="F59" i="136"/>
  <c r="F43" i="136"/>
  <c r="G47" i="136"/>
  <c r="F73" i="136"/>
  <c r="L71" i="136"/>
  <c r="P45" i="136"/>
  <c r="Q64" i="136"/>
  <c r="K103" i="136" s="1"/>
  <c r="K67" i="136"/>
  <c r="H104" i="136" s="1"/>
  <c r="L63" i="136"/>
  <c r="F46" i="136"/>
  <c r="G69" i="136"/>
  <c r="F52" i="136"/>
  <c r="P62" i="136"/>
  <c r="J101" i="136" s="1"/>
  <c r="P66" i="136"/>
  <c r="Q68" i="136"/>
  <c r="K105" i="136" s="1"/>
  <c r="K51" i="136"/>
  <c r="H90" i="136" s="1"/>
  <c r="N50" i="136"/>
  <c r="L67" i="136"/>
  <c r="K64" i="136"/>
  <c r="H103" i="136" s="1"/>
  <c r="I68" i="136"/>
  <c r="F66" i="136"/>
  <c r="N51" i="136"/>
  <c r="I56" i="136"/>
  <c r="Q66" i="136"/>
  <c r="J60" i="136"/>
  <c r="Q74" i="136"/>
  <c r="K111" i="136" s="1"/>
  <c r="Q70" i="136"/>
  <c r="K107" i="136" s="1"/>
  <c r="N69" i="136"/>
  <c r="M74" i="136"/>
  <c r="I54" i="136"/>
  <c r="Q47" i="136"/>
  <c r="K86" i="136" s="1"/>
  <c r="M63" i="136"/>
  <c r="L55" i="136"/>
  <c r="N60" i="136"/>
  <c r="G75" i="136"/>
  <c r="M57" i="136"/>
  <c r="K57" i="136"/>
  <c r="H96" i="136" s="1"/>
  <c r="L54" i="136"/>
  <c r="N70" i="136"/>
  <c r="N62" i="136"/>
  <c r="K75" i="136"/>
  <c r="H112" i="136" s="1"/>
  <c r="P71" i="136"/>
  <c r="J108" i="136" s="1"/>
  <c r="N68" i="136"/>
  <c r="L48" i="136"/>
  <c r="J75" i="136"/>
  <c r="P74" i="136"/>
  <c r="J111" i="136" s="1"/>
  <c r="N72" i="136"/>
  <c r="K54" i="136"/>
  <c r="H93" i="136" s="1"/>
  <c r="Q65" i="136"/>
  <c r="J61" i="136"/>
  <c r="M48" i="136"/>
  <c r="G76" i="136"/>
  <c r="M55" i="136"/>
  <c r="J68" i="136"/>
  <c r="M46" i="136"/>
  <c r="G67" i="136"/>
  <c r="M43" i="136"/>
  <c r="M51" i="136"/>
  <c r="M50" i="136"/>
  <c r="J49" i="136"/>
  <c r="G50" i="136"/>
  <c r="G43" i="136"/>
  <c r="Q58" i="136"/>
  <c r="K97" i="136" s="1"/>
  <c r="Q51" i="136"/>
  <c r="K90" i="136" s="1"/>
  <c r="I57" i="136"/>
  <c r="I71" i="136"/>
  <c r="K65" i="136"/>
  <c r="K70" i="136"/>
  <c r="H107" i="136" s="1"/>
  <c r="N44" i="136"/>
  <c r="G72" i="136"/>
  <c r="K45" i="136"/>
  <c r="J48" i="136"/>
  <c r="I55" i="136"/>
  <c r="I73" i="136"/>
  <c r="L61" i="136"/>
  <c r="I47" i="136"/>
  <c r="Q60" i="136"/>
  <c r="K99" i="136" s="1"/>
  <c r="Q48" i="136"/>
  <c r="K87" i="136" s="1"/>
  <c r="P59" i="136"/>
  <c r="J98" i="136" s="1"/>
  <c r="Q49" i="136"/>
  <c r="K88" i="136" s="1"/>
  <c r="K66" i="136"/>
  <c r="Q55" i="136"/>
  <c r="K94" i="136" s="1"/>
  <c r="I50" i="136"/>
  <c r="M75" i="136"/>
  <c r="L76" i="136"/>
  <c r="J55" i="136"/>
  <c r="K50" i="136"/>
  <c r="H89" i="136" s="1"/>
  <c r="K59" i="136"/>
  <c r="H98" i="136" s="1"/>
  <c r="K58" i="136"/>
  <c r="H97" i="136" s="1"/>
  <c r="K43" i="136"/>
  <c r="F51" i="136"/>
  <c r="P56" i="136"/>
  <c r="J95" i="136" s="1"/>
  <c r="G57" i="136"/>
  <c r="P75" i="136"/>
  <c r="J112" i="136" s="1"/>
  <c r="F55" i="136"/>
  <c r="N46" i="136"/>
  <c r="J69" i="136"/>
  <c r="L58" i="136"/>
  <c r="I74" i="136"/>
  <c r="F63" i="136"/>
  <c r="Q73" i="136"/>
  <c r="K110" i="136" s="1"/>
  <c r="M45" i="136"/>
  <c r="J74" i="136"/>
  <c r="F76" i="136"/>
  <c r="P72" i="136"/>
  <c r="J109" i="136" s="1"/>
  <c r="L60" i="136"/>
  <c r="N43" i="136"/>
  <c r="G64" i="136"/>
  <c r="M72" i="136"/>
  <c r="P61" i="136"/>
  <c r="J100" i="136" s="1"/>
  <c r="Q45" i="136"/>
  <c r="J72" i="136"/>
  <c r="K52" i="136"/>
  <c r="H91" i="136" s="1"/>
  <c r="M59" i="136"/>
  <c r="L72" i="136"/>
  <c r="P60" i="136"/>
  <c r="J99" i="136" s="1"/>
  <c r="J73" i="136"/>
  <c r="I75" i="136"/>
  <c r="L70" i="136"/>
  <c r="L52" i="136"/>
  <c r="N75" i="136"/>
  <c r="M70" i="136"/>
  <c r="K76" i="136"/>
  <c r="H113" i="136" s="1"/>
  <c r="I76" i="136"/>
  <c r="G63" i="136"/>
  <c r="L65" i="136"/>
  <c r="I60" i="136"/>
  <c r="F53" i="136"/>
  <c r="G49" i="136"/>
  <c r="L50" i="136"/>
  <c r="G60" i="136"/>
  <c r="G52" i="136"/>
  <c r="F58" i="136"/>
  <c r="M65" i="136"/>
  <c r="M56" i="136"/>
  <c r="G59" i="136"/>
  <c r="Q67" i="136"/>
  <c r="K104" i="136" s="1"/>
  <c r="L51" i="136"/>
  <c r="G62" i="136"/>
  <c r="P63" i="136"/>
  <c r="J102" i="136" s="1"/>
  <c r="P46" i="136"/>
  <c r="J85" i="136" s="1"/>
  <c r="I43" i="136"/>
  <c r="P44" i="136"/>
  <c r="P50" i="136"/>
  <c r="J89" i="136" s="1"/>
  <c r="M58" i="136"/>
  <c r="P65" i="136"/>
  <c r="N61" i="136"/>
  <c r="N53" i="136"/>
  <c r="I46" i="136"/>
  <c r="F71" i="136"/>
  <c r="Q54" i="136"/>
  <c r="K93" i="136" s="1"/>
  <c r="L68" i="136"/>
  <c r="M73" i="136"/>
  <c r="P48" i="136"/>
  <c r="J87" i="136" s="1"/>
  <c r="J56" i="136"/>
  <c r="Q44" i="136"/>
  <c r="L75" i="136"/>
  <c r="J67" i="136"/>
  <c r="N49" i="136"/>
  <c r="K46" i="136"/>
  <c r="H85" i="136" s="1"/>
  <c r="I45" i="136"/>
  <c r="Q75" i="136"/>
  <c r="K112" i="136" s="1"/>
  <c r="I58" i="136"/>
  <c r="L56" i="136"/>
  <c r="G54" i="136"/>
  <c r="N64" i="136"/>
  <c r="F61" i="136"/>
  <c r="K63" i="136"/>
  <c r="H102" i="136" s="1"/>
  <c r="F44" i="136"/>
  <c r="M64" i="136"/>
  <c r="L49" i="136"/>
  <c r="F64" i="136"/>
  <c r="M71" i="136"/>
  <c r="P57" i="136"/>
  <c r="J96" i="136" s="1"/>
  <c r="P43" i="136"/>
  <c r="I70" i="136"/>
  <c r="G71" i="136"/>
  <c r="M69" i="136"/>
  <c r="K74" i="136"/>
  <c r="H111" i="136" s="1"/>
  <c r="P68" i="136"/>
  <c r="J105" i="136" s="1"/>
  <c r="J47" i="136"/>
  <c r="K61" i="136"/>
  <c r="H100" i="136" s="1"/>
  <c r="K72" i="136"/>
  <c r="H109" i="136" s="1"/>
  <c r="N54" i="136"/>
  <c r="G46" i="136"/>
  <c r="I65" i="136"/>
  <c r="Q71" i="136"/>
  <c r="K108" i="136" s="1"/>
  <c r="N45" i="136"/>
  <c r="J54" i="136"/>
  <c r="N67" i="136"/>
  <c r="F65" i="136"/>
  <c r="Q57" i="136"/>
  <c r="K96" i="136" s="1"/>
  <c r="P67" i="136"/>
  <c r="J104" i="136" s="1"/>
  <c r="G61" i="136"/>
  <c r="P69" i="136"/>
  <c r="J106" i="136" s="1"/>
  <c r="P49" i="136"/>
  <c r="J88" i="136" s="1"/>
  <c r="I44" i="136"/>
  <c r="F69" i="136"/>
  <c r="J64" i="136"/>
  <c r="N52" i="136"/>
  <c r="J65" i="136"/>
  <c r="I69" i="136"/>
  <c r="F57" i="136"/>
  <c r="P47" i="136"/>
  <c r="J86" i="136" s="1"/>
  <c r="L45" i="136"/>
  <c r="F47" i="136"/>
  <c r="P52" i="136"/>
  <c r="J91" i="136" s="1"/>
  <c r="L64" i="136"/>
  <c r="M44" i="136"/>
  <c r="Q52" i="136"/>
  <c r="K91" i="136" s="1"/>
  <c r="Q69" i="136"/>
  <c r="K106" i="136" s="1"/>
  <c r="N56" i="136"/>
  <c r="M76" i="136"/>
  <c r="Q63" i="136"/>
  <c r="K102" i="136" s="1"/>
  <c r="F74" i="136"/>
  <c r="L47" i="136"/>
  <c r="N65" i="136"/>
  <c r="J76" i="136"/>
  <c r="J52" i="136"/>
  <c r="N71" i="136"/>
  <c r="K49" i="136"/>
  <c r="H88" i="136" s="1"/>
  <c r="N59" i="136"/>
  <c r="P51" i="136"/>
  <c r="J90" i="136" s="1"/>
  <c r="P73" i="136"/>
  <c r="J110" i="136" s="1"/>
  <c r="F56" i="136"/>
  <c r="F72" i="136"/>
  <c r="K71" i="136"/>
  <c r="H108" i="136" s="1"/>
  <c r="K47" i="136"/>
  <c r="H86" i="136" s="1"/>
  <c r="J57" i="136"/>
  <c r="Q76" i="136"/>
  <c r="K113" i="136" s="1"/>
  <c r="P76" i="136"/>
  <c r="J113" i="136" s="1"/>
  <c r="J46" i="136"/>
  <c r="G53" i="136"/>
  <c r="F54" i="136"/>
  <c r="G55" i="136"/>
  <c r="J45" i="136"/>
  <c r="K60" i="136"/>
  <c r="H99" i="136" s="1"/>
  <c r="G68" i="136"/>
  <c r="Q62" i="136"/>
  <c r="K101" i="136" s="1"/>
  <c r="L46" i="136"/>
  <c r="Q53" i="136"/>
  <c r="K92" i="136" s="1"/>
  <c r="J66" i="136"/>
  <c r="J63" i="136"/>
  <c r="I53" i="136"/>
  <c r="I63" i="136"/>
  <c r="P55" i="136"/>
  <c r="J94" i="136" s="1"/>
  <c r="N66" i="136"/>
  <c r="G73" i="136"/>
  <c r="L69" i="136"/>
  <c r="N74" i="136"/>
  <c r="Q61" i="136"/>
  <c r="K100" i="136" s="1"/>
  <c r="K69" i="136"/>
  <c r="H106" i="136" s="1"/>
  <c r="L74" i="136"/>
  <c r="F48" i="136"/>
  <c r="G65" i="136"/>
  <c r="N76" i="136"/>
  <c r="F70" i="136"/>
  <c r="Q50" i="136"/>
  <c r="K89" i="136" s="1"/>
  <c r="M67" i="136"/>
  <c r="N47" i="136"/>
  <c r="F60" i="136"/>
  <c r="I49" i="136"/>
  <c r="F45" i="136"/>
  <c r="N57" i="136"/>
  <c r="J53" i="136"/>
  <c r="M54" i="136"/>
  <c r="J71" i="136"/>
  <c r="L73" i="136"/>
  <c r="K53" i="136"/>
  <c r="H92" i="136" s="1"/>
  <c r="I67" i="136"/>
  <c r="G51" i="136"/>
  <c r="M68" i="136"/>
  <c r="J50" i="136"/>
  <c r="N55" i="136"/>
  <c r="G44" i="136"/>
  <c r="J62" i="136"/>
  <c r="M49" i="136"/>
  <c r="I48" i="136"/>
  <c r="J51" i="136"/>
  <c r="G66" i="136"/>
  <c r="F49" i="136"/>
  <c r="I62" i="136"/>
  <c r="G45" i="136"/>
  <c r="M52" i="136"/>
  <c r="M66" i="136"/>
  <c r="Q72" i="136"/>
  <c r="K109" i="136" s="1"/>
  <c r="M61" i="136"/>
  <c r="G74" i="136"/>
  <c r="L53" i="136"/>
  <c r="K62" i="136"/>
  <c r="H101" i="136" s="1"/>
  <c r="I51" i="136"/>
  <c r="G48" i="136"/>
  <c r="K1" i="95"/>
  <c r="N22" i="131"/>
  <c r="AI1015" i="98"/>
  <c r="W22" i="131"/>
  <c r="W23" i="131"/>
  <c r="V22" i="131"/>
  <c r="O22" i="131"/>
  <c r="O23" i="131"/>
  <c r="R26" i="134" l="1"/>
  <c r="F105" i="136"/>
  <c r="I95" i="136"/>
  <c r="F95" i="136"/>
  <c r="F98" i="136"/>
  <c r="F109" i="136"/>
  <c r="F101" i="136"/>
  <c r="F103" i="136"/>
  <c r="I110" i="136"/>
  <c r="F113" i="136"/>
  <c r="F110" i="136"/>
  <c r="F106" i="136"/>
  <c r="I100" i="136"/>
  <c r="I96" i="136"/>
  <c r="I85" i="136"/>
  <c r="F100" i="136"/>
  <c r="F112" i="136"/>
  <c r="F85" i="136"/>
  <c r="F96" i="136"/>
  <c r="I92" i="136"/>
  <c r="I113" i="136"/>
  <c r="F111" i="136"/>
  <c r="F91" i="136"/>
  <c r="I86" i="136"/>
  <c r="I87" i="136"/>
  <c r="I107" i="136"/>
  <c r="F107" i="136"/>
  <c r="F88" i="136"/>
  <c r="I112" i="136"/>
  <c r="D5" i="134"/>
  <c r="I98" i="136"/>
  <c r="F90" i="136"/>
  <c r="I94" i="136"/>
  <c r="F89" i="136"/>
  <c r="D6" i="134"/>
  <c r="F104" i="136"/>
  <c r="F87" i="136"/>
  <c r="F93" i="136"/>
  <c r="I108" i="136"/>
  <c r="I103" i="136"/>
  <c r="I97" i="136"/>
  <c r="F102" i="136"/>
  <c r="I109" i="136"/>
  <c r="I91" i="136"/>
  <c r="I106" i="136"/>
  <c r="I89" i="136"/>
  <c r="I111" i="136"/>
  <c r="I102" i="136"/>
  <c r="F108" i="136"/>
  <c r="I105" i="136"/>
  <c r="F99" i="136"/>
  <c r="F92" i="136"/>
  <c r="I93" i="136"/>
  <c r="I90" i="136"/>
  <c r="I104" i="136"/>
  <c r="I99" i="136"/>
  <c r="I101" i="136"/>
  <c r="F97" i="136"/>
  <c r="I88" i="136"/>
  <c r="F94" i="136"/>
  <c r="F86" i="136"/>
  <c r="AI1016" i="98"/>
  <c r="P24" i="134"/>
  <c r="I24" i="134"/>
  <c r="F24" i="134"/>
  <c r="J24" i="134"/>
  <c r="K24" i="134"/>
  <c r="N24" i="134"/>
  <c r="M24" i="134"/>
  <c r="G24" i="134"/>
  <c r="O24" i="134"/>
  <c r="H24" i="134"/>
  <c r="L24" i="134"/>
  <c r="Q24" i="134" l="1"/>
  <c r="R27" i="134"/>
  <c r="AI1017" i="98"/>
  <c r="I25" i="134"/>
  <c r="O25" i="134"/>
  <c r="P25" i="134"/>
  <c r="J25" i="134"/>
  <c r="H25" i="134"/>
  <c r="L25" i="134"/>
  <c r="F25" i="134"/>
  <c r="N25" i="134"/>
  <c r="G25" i="134"/>
  <c r="K25" i="134"/>
  <c r="M25" i="134"/>
  <c r="Q25" i="134" l="1"/>
  <c r="R28" i="134"/>
  <c r="AI1018" i="98"/>
  <c r="L26" i="134"/>
  <c r="F26" i="134"/>
  <c r="O26" i="134"/>
  <c r="P26" i="134"/>
  <c r="M26" i="134"/>
  <c r="K26" i="134"/>
  <c r="I26" i="134"/>
  <c r="H26" i="134"/>
  <c r="J26" i="134"/>
  <c r="N26" i="134"/>
  <c r="G26" i="134"/>
  <c r="Q26" i="134" l="1"/>
  <c r="R29" i="134"/>
  <c r="AI1019" i="98"/>
  <c r="I27" i="134"/>
  <c r="P27" i="134"/>
  <c r="F27" i="134"/>
  <c r="L27" i="134"/>
  <c r="O27" i="134"/>
  <c r="G27" i="134"/>
  <c r="M27" i="134"/>
  <c r="H27" i="134"/>
  <c r="N27" i="134"/>
  <c r="K27" i="134"/>
  <c r="J27" i="134"/>
  <c r="Q27" i="134" l="1"/>
  <c r="R30" i="134"/>
  <c r="AI1020" i="98"/>
  <c r="R31" i="134" l="1"/>
  <c r="R32" i="134" s="1"/>
  <c r="AI1021" i="98"/>
  <c r="R33" i="134" l="1"/>
  <c r="AI1022" i="98"/>
  <c r="R34" i="134" l="1"/>
  <c r="AI1023" i="98"/>
  <c r="AI1024" i="98" s="1"/>
  <c r="AI1025" i="98" s="1"/>
  <c r="AI1026" i="98" s="1"/>
  <c r="AI1027" i="98" s="1"/>
  <c r="AI1028" i="98" s="1"/>
  <c r="AI1029" i="98" s="1"/>
  <c r="AI1030" i="98" s="1"/>
  <c r="AI1031" i="98" s="1"/>
  <c r="AI1032" i="98" s="1"/>
  <c r="AI1033" i="98" s="1"/>
  <c r="AI1034" i="98" s="1"/>
  <c r="AI1035" i="98" s="1"/>
  <c r="AB261" i="97"/>
  <c r="AD62" i="213" s="1"/>
  <c r="AD26" i="101" s="1"/>
  <c r="AA261" i="97"/>
  <c r="AC62" i="213" s="1"/>
  <c r="AC26" i="101" s="1"/>
  <c r="Z261" i="97"/>
  <c r="AB62" i="213" s="1"/>
  <c r="AB26" i="101" s="1"/>
  <c r="Y261" i="97"/>
  <c r="AA62" i="213" s="1"/>
  <c r="AA26" i="101" s="1"/>
  <c r="X261" i="97"/>
  <c r="Z62" i="213" s="1"/>
  <c r="Z26" i="101" s="1"/>
  <c r="W261" i="97"/>
  <c r="Y62" i="213" s="1"/>
  <c r="Y26" i="101" s="1"/>
  <c r="V261" i="97"/>
  <c r="X62" i="213" s="1"/>
  <c r="X26" i="101" s="1"/>
  <c r="U261" i="97"/>
  <c r="W62" i="213" s="1"/>
  <c r="W26" i="101" s="1"/>
  <c r="T261" i="97"/>
  <c r="V62" i="213" s="1"/>
  <c r="V26" i="101" s="1"/>
  <c r="S261" i="97"/>
  <c r="U62" i="213" s="1"/>
  <c r="U26" i="101" s="1"/>
  <c r="R261" i="97"/>
  <c r="T62" i="213" s="1"/>
  <c r="T26" i="101" s="1"/>
  <c r="Q261" i="97"/>
  <c r="S62" i="213" s="1"/>
  <c r="S26" i="101" s="1"/>
  <c r="P261" i="97"/>
  <c r="R62" i="213" s="1"/>
  <c r="R26" i="101" s="1"/>
  <c r="O261" i="97"/>
  <c r="Q62" i="213" s="1"/>
  <c r="Q26" i="101" s="1"/>
  <c r="N261" i="97"/>
  <c r="P62" i="213" s="1"/>
  <c r="P26" i="101" s="1"/>
  <c r="M261" i="97"/>
  <c r="O62" i="213" s="1"/>
  <c r="O26" i="101" s="1"/>
  <c r="L261" i="97"/>
  <c r="N62" i="213" s="1"/>
  <c r="N26" i="101" s="1"/>
  <c r="K261" i="97"/>
  <c r="M62" i="213" s="1"/>
  <c r="M26" i="101" s="1"/>
  <c r="J261" i="97"/>
  <c r="L62" i="213" s="1"/>
  <c r="L26" i="101" s="1"/>
  <c r="I261" i="97"/>
  <c r="K62" i="213" s="1"/>
  <c r="K26" i="101" s="1"/>
  <c r="H261" i="97"/>
  <c r="J62" i="213" s="1"/>
  <c r="J26" i="101" s="1"/>
  <c r="G261" i="97"/>
  <c r="I62" i="213" s="1"/>
  <c r="I26" i="101" s="1"/>
  <c r="F261" i="97"/>
  <c r="H62" i="213" s="1"/>
  <c r="H26" i="101" s="1"/>
  <c r="E261" i="97"/>
  <c r="G62" i="213" s="1"/>
  <c r="G26" i="101" s="1"/>
  <c r="D261" i="97"/>
  <c r="F62" i="213" s="1"/>
  <c r="F26" i="101" s="1"/>
  <c r="C261" i="97"/>
  <c r="E62" i="213" s="1"/>
  <c r="E26" i="101" s="1"/>
  <c r="B261" i="97"/>
  <c r="D62" i="213" s="1"/>
  <c r="D26" i="101" s="1"/>
  <c r="AB31" i="97"/>
  <c r="AD40" i="213" s="1"/>
  <c r="AD4" i="101" s="1"/>
  <c r="AA31" i="97"/>
  <c r="AC40" i="213" s="1"/>
  <c r="AC4" i="101" s="1"/>
  <c r="Z31" i="97"/>
  <c r="AB40" i="213" s="1"/>
  <c r="AB4" i="101" s="1"/>
  <c r="Y31" i="97"/>
  <c r="AA40" i="213" s="1"/>
  <c r="AA4" i="101" s="1"/>
  <c r="X31" i="97"/>
  <c r="Z40" i="213" s="1"/>
  <c r="Z4" i="101" s="1"/>
  <c r="W31" i="97"/>
  <c r="Y40" i="213" s="1"/>
  <c r="Y4" i="101" s="1"/>
  <c r="V31" i="97"/>
  <c r="X40" i="213" s="1"/>
  <c r="X4" i="101" s="1"/>
  <c r="U31" i="97"/>
  <c r="W40" i="213" s="1"/>
  <c r="W4" i="101" s="1"/>
  <c r="T31" i="97"/>
  <c r="V40" i="213" s="1"/>
  <c r="V4" i="101" s="1"/>
  <c r="S31" i="97"/>
  <c r="U40" i="213" s="1"/>
  <c r="U4" i="101" s="1"/>
  <c r="R31" i="97"/>
  <c r="T40" i="213" s="1"/>
  <c r="T4" i="101" s="1"/>
  <c r="Q31" i="97"/>
  <c r="S40" i="213" s="1"/>
  <c r="S4" i="101" s="1"/>
  <c r="P31" i="97"/>
  <c r="R40" i="213" s="1"/>
  <c r="R4" i="101" s="1"/>
  <c r="O31" i="97"/>
  <c r="Q40" i="213" s="1"/>
  <c r="Q4" i="101" s="1"/>
  <c r="N31" i="97"/>
  <c r="P40" i="213" s="1"/>
  <c r="P4" i="101" s="1"/>
  <c r="M31" i="97"/>
  <c r="O40" i="213" s="1"/>
  <c r="O4" i="101" s="1"/>
  <c r="L31" i="97"/>
  <c r="N40" i="213" s="1"/>
  <c r="N4" i="101" s="1"/>
  <c r="K31" i="97"/>
  <c r="M40" i="213" s="1"/>
  <c r="M4" i="101" s="1"/>
  <c r="J31" i="97"/>
  <c r="L40" i="213" s="1"/>
  <c r="L4" i="101" s="1"/>
  <c r="I31" i="97"/>
  <c r="K40" i="213" s="1"/>
  <c r="K4" i="101" s="1"/>
  <c r="H31" i="97"/>
  <c r="J40" i="213" s="1"/>
  <c r="J4" i="101" s="1"/>
  <c r="G31" i="97"/>
  <c r="I40" i="213" s="1"/>
  <c r="I4" i="101" s="1"/>
  <c r="F31" i="97"/>
  <c r="H40" i="213" s="1"/>
  <c r="H4" i="101" s="1"/>
  <c r="E31" i="97"/>
  <c r="G40" i="213" s="1"/>
  <c r="G4" i="101" s="1"/>
  <c r="D31" i="97"/>
  <c r="F40" i="213" s="1"/>
  <c r="F4" i="101" s="1"/>
  <c r="C31" i="97"/>
  <c r="E40" i="213" s="1"/>
  <c r="E4" i="101" s="1"/>
  <c r="B31" i="97"/>
  <c r="D40" i="213" s="1"/>
  <c r="D4" i="101" s="1"/>
  <c r="AB51" i="97"/>
  <c r="AD42" i="213" s="1"/>
  <c r="AD6" i="101" s="1"/>
  <c r="AA51" i="97"/>
  <c r="AC42" i="213" s="1"/>
  <c r="AC6" i="101" s="1"/>
  <c r="Z51" i="97"/>
  <c r="AB42" i="213" s="1"/>
  <c r="AB6" i="101" s="1"/>
  <c r="Y51" i="97"/>
  <c r="AA42" i="213" s="1"/>
  <c r="AA6" i="101" s="1"/>
  <c r="X51" i="97"/>
  <c r="Z42" i="213" s="1"/>
  <c r="Z6" i="101" s="1"/>
  <c r="W51" i="97"/>
  <c r="Y42" i="213" s="1"/>
  <c r="Y6" i="101" s="1"/>
  <c r="V51" i="97"/>
  <c r="X42" i="213" s="1"/>
  <c r="X6" i="101" s="1"/>
  <c r="U51" i="97"/>
  <c r="W42" i="213" s="1"/>
  <c r="W6" i="101" s="1"/>
  <c r="T51" i="97"/>
  <c r="V42" i="213" s="1"/>
  <c r="V6" i="101" s="1"/>
  <c r="S51" i="97"/>
  <c r="U42" i="213" s="1"/>
  <c r="U6" i="101" s="1"/>
  <c r="R51" i="97"/>
  <c r="T42" i="213" s="1"/>
  <c r="T6" i="101" s="1"/>
  <c r="Q51" i="97"/>
  <c r="S42" i="213" s="1"/>
  <c r="S6" i="101" s="1"/>
  <c r="P51" i="97"/>
  <c r="R42" i="213" s="1"/>
  <c r="R6" i="101" s="1"/>
  <c r="O51" i="97"/>
  <c r="Q42" i="213" s="1"/>
  <c r="Q6" i="101" s="1"/>
  <c r="N51" i="97"/>
  <c r="P42" i="213" s="1"/>
  <c r="P6" i="101" s="1"/>
  <c r="M51" i="97"/>
  <c r="O42" i="213" s="1"/>
  <c r="O6" i="101" s="1"/>
  <c r="L51" i="97"/>
  <c r="N42" i="213" s="1"/>
  <c r="N6" i="101" s="1"/>
  <c r="K51" i="97"/>
  <c r="M42" i="213" s="1"/>
  <c r="M6" i="101" s="1"/>
  <c r="J51" i="97"/>
  <c r="L42" i="213" s="1"/>
  <c r="L6" i="101" s="1"/>
  <c r="I51" i="97"/>
  <c r="K42" i="213" s="1"/>
  <c r="K6" i="101" s="1"/>
  <c r="H51" i="97"/>
  <c r="J42" i="213" s="1"/>
  <c r="J6" i="101" s="1"/>
  <c r="G51" i="97"/>
  <c r="I42" i="213" s="1"/>
  <c r="I6" i="101" s="1"/>
  <c r="F51" i="97"/>
  <c r="H42" i="213" s="1"/>
  <c r="H6" i="101" s="1"/>
  <c r="E51" i="97"/>
  <c r="G42" i="213" s="1"/>
  <c r="G6" i="101" s="1"/>
  <c r="D51" i="97"/>
  <c r="F42" i="213" s="1"/>
  <c r="F6" i="101" s="1"/>
  <c r="C51" i="97"/>
  <c r="E42" i="213" s="1"/>
  <c r="E6" i="101" s="1"/>
  <c r="B51" i="97"/>
  <c r="D42" i="213" s="1"/>
  <c r="D6" i="101" s="1"/>
  <c r="AB131" i="97"/>
  <c r="AD49" i="213" s="1"/>
  <c r="AD13" i="101" s="1"/>
  <c r="AA131" i="97"/>
  <c r="AC49" i="213" s="1"/>
  <c r="AC13" i="101" s="1"/>
  <c r="Z131" i="97"/>
  <c r="AB49" i="213" s="1"/>
  <c r="AB13" i="101" s="1"/>
  <c r="Y131" i="97"/>
  <c r="AA49" i="213" s="1"/>
  <c r="AA13" i="101" s="1"/>
  <c r="X131" i="97"/>
  <c r="Z49" i="213" s="1"/>
  <c r="Z13" i="101" s="1"/>
  <c r="W131" i="97"/>
  <c r="Y49" i="213" s="1"/>
  <c r="Y13" i="101" s="1"/>
  <c r="V131" i="97"/>
  <c r="X49" i="213" s="1"/>
  <c r="X13" i="101" s="1"/>
  <c r="U131" i="97"/>
  <c r="W49" i="213" s="1"/>
  <c r="W13" i="101" s="1"/>
  <c r="T131" i="97"/>
  <c r="V49" i="213" s="1"/>
  <c r="V13" i="101" s="1"/>
  <c r="S131" i="97"/>
  <c r="U49" i="213" s="1"/>
  <c r="U13" i="101" s="1"/>
  <c r="R131" i="97"/>
  <c r="T49" i="213" s="1"/>
  <c r="T13" i="101" s="1"/>
  <c r="Q131" i="97"/>
  <c r="S49" i="213" s="1"/>
  <c r="S13" i="101" s="1"/>
  <c r="P131" i="97"/>
  <c r="R49" i="213" s="1"/>
  <c r="R13" i="101" s="1"/>
  <c r="O131" i="97"/>
  <c r="Q49" i="213" s="1"/>
  <c r="Q13" i="101" s="1"/>
  <c r="N131" i="97"/>
  <c r="P49" i="213" s="1"/>
  <c r="P13" i="101" s="1"/>
  <c r="M131" i="97"/>
  <c r="O49" i="213" s="1"/>
  <c r="O13" i="101" s="1"/>
  <c r="L131" i="97"/>
  <c r="N49" i="213" s="1"/>
  <c r="N13" i="101" s="1"/>
  <c r="K131" i="97"/>
  <c r="M49" i="213" s="1"/>
  <c r="M13" i="101" s="1"/>
  <c r="J131" i="97"/>
  <c r="L49" i="213" s="1"/>
  <c r="L13" i="101" s="1"/>
  <c r="I131" i="97"/>
  <c r="K49" i="213" s="1"/>
  <c r="K13" i="101" s="1"/>
  <c r="H131" i="97"/>
  <c r="J49" i="213" s="1"/>
  <c r="J13" i="101" s="1"/>
  <c r="G131" i="97"/>
  <c r="I49" i="213" s="1"/>
  <c r="I13" i="101" s="1"/>
  <c r="F131" i="97"/>
  <c r="H49" i="213" s="1"/>
  <c r="H13" i="101" s="1"/>
  <c r="E131" i="97"/>
  <c r="G49" i="213" s="1"/>
  <c r="G13" i="101" s="1"/>
  <c r="D131" i="97"/>
  <c r="F49" i="213" s="1"/>
  <c r="F13" i="101" s="1"/>
  <c r="C131" i="97"/>
  <c r="E49" i="213" s="1"/>
  <c r="E13" i="101" s="1"/>
  <c r="B131" i="97"/>
  <c r="D49" i="213" s="1"/>
  <c r="D13" i="101" s="1"/>
  <c r="AB121" i="97"/>
  <c r="AD48" i="213" s="1"/>
  <c r="AD12" i="101" s="1"/>
  <c r="AA121" i="97"/>
  <c r="AC48" i="213" s="1"/>
  <c r="AC12" i="101" s="1"/>
  <c r="Z121" i="97"/>
  <c r="AB48" i="213" s="1"/>
  <c r="AB12" i="101" s="1"/>
  <c r="Y121" i="97"/>
  <c r="AA48" i="213" s="1"/>
  <c r="AA12" i="101" s="1"/>
  <c r="X121" i="97"/>
  <c r="Z48" i="213" s="1"/>
  <c r="Z12" i="101" s="1"/>
  <c r="W121" i="97"/>
  <c r="Y48" i="213" s="1"/>
  <c r="Y12" i="101" s="1"/>
  <c r="V121" i="97"/>
  <c r="X48" i="213" s="1"/>
  <c r="X12" i="101" s="1"/>
  <c r="U121" i="97"/>
  <c r="W48" i="213" s="1"/>
  <c r="W12" i="101" s="1"/>
  <c r="T121" i="97"/>
  <c r="V48" i="213" s="1"/>
  <c r="V12" i="101" s="1"/>
  <c r="S121" i="97"/>
  <c r="U48" i="213" s="1"/>
  <c r="U12" i="101" s="1"/>
  <c r="R121" i="97"/>
  <c r="T48" i="213" s="1"/>
  <c r="T12" i="101" s="1"/>
  <c r="Q121" i="97"/>
  <c r="S48" i="213" s="1"/>
  <c r="S12" i="101" s="1"/>
  <c r="P121" i="97"/>
  <c r="R48" i="213" s="1"/>
  <c r="R12" i="101" s="1"/>
  <c r="O121" i="97"/>
  <c r="Q48" i="213" s="1"/>
  <c r="Q12" i="101" s="1"/>
  <c r="N121" i="97"/>
  <c r="P48" i="213" s="1"/>
  <c r="P12" i="101" s="1"/>
  <c r="M121" i="97"/>
  <c r="O48" i="213" s="1"/>
  <c r="O12" i="101" s="1"/>
  <c r="L121" i="97"/>
  <c r="N48" i="213" s="1"/>
  <c r="N12" i="101" s="1"/>
  <c r="K121" i="97"/>
  <c r="M48" i="213" s="1"/>
  <c r="M12" i="101" s="1"/>
  <c r="J121" i="97"/>
  <c r="L48" i="213" s="1"/>
  <c r="L12" i="101" s="1"/>
  <c r="I121" i="97"/>
  <c r="K48" i="213" s="1"/>
  <c r="K12" i="101" s="1"/>
  <c r="H121" i="97"/>
  <c r="J48" i="213" s="1"/>
  <c r="J12" i="101" s="1"/>
  <c r="G121" i="97"/>
  <c r="I48" i="213" s="1"/>
  <c r="I12" i="101" s="1"/>
  <c r="F121" i="97"/>
  <c r="H48" i="213" s="1"/>
  <c r="H12" i="101" s="1"/>
  <c r="E121" i="97"/>
  <c r="G48" i="213" s="1"/>
  <c r="G12" i="101" s="1"/>
  <c r="D121" i="97"/>
  <c r="F48" i="213" s="1"/>
  <c r="F12" i="101" s="1"/>
  <c r="C121" i="97"/>
  <c r="E48" i="213" s="1"/>
  <c r="E12" i="101" s="1"/>
  <c r="B121" i="97"/>
  <c r="D48" i="213" s="1"/>
  <c r="D12" i="101" s="1"/>
  <c r="AB201" i="97"/>
  <c r="AD56" i="213" s="1"/>
  <c r="AD20" i="101" s="1"/>
  <c r="AA201" i="97"/>
  <c r="AC56" i="213" s="1"/>
  <c r="AC20" i="101" s="1"/>
  <c r="Z201" i="97"/>
  <c r="AB56" i="213" s="1"/>
  <c r="AB20" i="101" s="1"/>
  <c r="Y201" i="97"/>
  <c r="AA56" i="213" s="1"/>
  <c r="AA20" i="101" s="1"/>
  <c r="X201" i="97"/>
  <c r="Z56" i="213" s="1"/>
  <c r="Z20" i="101" s="1"/>
  <c r="W201" i="97"/>
  <c r="Y56" i="213" s="1"/>
  <c r="Y20" i="101" s="1"/>
  <c r="V201" i="97"/>
  <c r="X56" i="213" s="1"/>
  <c r="X20" i="101" s="1"/>
  <c r="U201" i="97"/>
  <c r="W56" i="213" s="1"/>
  <c r="W20" i="101" s="1"/>
  <c r="T201" i="97"/>
  <c r="V56" i="213" s="1"/>
  <c r="V20" i="101" s="1"/>
  <c r="S201" i="97"/>
  <c r="U56" i="213" s="1"/>
  <c r="U20" i="101" s="1"/>
  <c r="R201" i="97"/>
  <c r="T56" i="213" s="1"/>
  <c r="T20" i="101" s="1"/>
  <c r="Q201" i="97"/>
  <c r="S56" i="213" s="1"/>
  <c r="S20" i="101" s="1"/>
  <c r="P201" i="97"/>
  <c r="R56" i="213" s="1"/>
  <c r="R20" i="101" s="1"/>
  <c r="O201" i="97"/>
  <c r="Q56" i="213" s="1"/>
  <c r="Q20" i="101" s="1"/>
  <c r="N201" i="97"/>
  <c r="P56" i="213" s="1"/>
  <c r="P20" i="101" s="1"/>
  <c r="M201" i="97"/>
  <c r="O56" i="213" s="1"/>
  <c r="O20" i="101" s="1"/>
  <c r="L201" i="97"/>
  <c r="N56" i="213" s="1"/>
  <c r="N20" i="101" s="1"/>
  <c r="K201" i="97"/>
  <c r="M56" i="213" s="1"/>
  <c r="M20" i="101" s="1"/>
  <c r="J201" i="97"/>
  <c r="L56" i="213" s="1"/>
  <c r="L20" i="101" s="1"/>
  <c r="I201" i="97"/>
  <c r="K56" i="213" s="1"/>
  <c r="K20" i="101" s="1"/>
  <c r="H201" i="97"/>
  <c r="J56" i="213" s="1"/>
  <c r="J20" i="101" s="1"/>
  <c r="G201" i="97"/>
  <c r="I56" i="213" s="1"/>
  <c r="I20" i="101" s="1"/>
  <c r="F201" i="97"/>
  <c r="H56" i="213" s="1"/>
  <c r="H20" i="101" s="1"/>
  <c r="E201" i="97"/>
  <c r="G56" i="213" s="1"/>
  <c r="G20" i="101" s="1"/>
  <c r="D201" i="97"/>
  <c r="F56" i="213" s="1"/>
  <c r="F20" i="101" s="1"/>
  <c r="C201" i="97"/>
  <c r="E56" i="213" s="1"/>
  <c r="E20" i="101" s="1"/>
  <c r="B201" i="97"/>
  <c r="D56" i="213" s="1"/>
  <c r="D20" i="101" s="1"/>
  <c r="AB191" i="97"/>
  <c r="AD55" i="213" s="1"/>
  <c r="AD19" i="101" s="1"/>
  <c r="AA191" i="97"/>
  <c r="AC55" i="213" s="1"/>
  <c r="AC19" i="101" s="1"/>
  <c r="Z191" i="97"/>
  <c r="AB55" i="213" s="1"/>
  <c r="AB19" i="101" s="1"/>
  <c r="Y191" i="97"/>
  <c r="AA55" i="213" s="1"/>
  <c r="AA19" i="101" s="1"/>
  <c r="X191" i="97"/>
  <c r="Z55" i="213" s="1"/>
  <c r="Z19" i="101" s="1"/>
  <c r="W191" i="97"/>
  <c r="Y55" i="213" s="1"/>
  <c r="Y19" i="101" s="1"/>
  <c r="V191" i="97"/>
  <c r="X55" i="213" s="1"/>
  <c r="X19" i="101" s="1"/>
  <c r="U191" i="97"/>
  <c r="W55" i="213" s="1"/>
  <c r="W19" i="101" s="1"/>
  <c r="T191" i="97"/>
  <c r="V55" i="213" s="1"/>
  <c r="V19" i="101" s="1"/>
  <c r="S191" i="97"/>
  <c r="U55" i="213" s="1"/>
  <c r="U19" i="101" s="1"/>
  <c r="R191" i="97"/>
  <c r="T55" i="213" s="1"/>
  <c r="T19" i="101" s="1"/>
  <c r="Q191" i="97"/>
  <c r="S55" i="213" s="1"/>
  <c r="S19" i="101" s="1"/>
  <c r="P191" i="97"/>
  <c r="R55" i="213" s="1"/>
  <c r="R19" i="101" s="1"/>
  <c r="O191" i="97"/>
  <c r="Q55" i="213" s="1"/>
  <c r="Q19" i="101" s="1"/>
  <c r="N191" i="97"/>
  <c r="P55" i="213" s="1"/>
  <c r="P19" i="101" s="1"/>
  <c r="M191" i="97"/>
  <c r="O55" i="213" s="1"/>
  <c r="O19" i="101" s="1"/>
  <c r="L191" i="97"/>
  <c r="N55" i="213" s="1"/>
  <c r="N19" i="101" s="1"/>
  <c r="K191" i="97"/>
  <c r="M55" i="213" s="1"/>
  <c r="M19" i="101" s="1"/>
  <c r="J191" i="97"/>
  <c r="L55" i="213" s="1"/>
  <c r="L19" i="101" s="1"/>
  <c r="I191" i="97"/>
  <c r="K55" i="213" s="1"/>
  <c r="K19" i="101" s="1"/>
  <c r="H191" i="97"/>
  <c r="J55" i="213" s="1"/>
  <c r="J19" i="101" s="1"/>
  <c r="G191" i="97"/>
  <c r="I55" i="213" s="1"/>
  <c r="I19" i="101" s="1"/>
  <c r="F191" i="97"/>
  <c r="H55" i="213" s="1"/>
  <c r="H19" i="101" s="1"/>
  <c r="E191" i="97"/>
  <c r="G55" i="213" s="1"/>
  <c r="G19" i="101" s="1"/>
  <c r="D191" i="97"/>
  <c r="F55" i="213" s="1"/>
  <c r="F19" i="101" s="1"/>
  <c r="C191" i="97"/>
  <c r="E55" i="213" s="1"/>
  <c r="E19" i="101" s="1"/>
  <c r="B191" i="97"/>
  <c r="D55" i="213" s="1"/>
  <c r="D19" i="101" s="1"/>
  <c r="AB181" i="97"/>
  <c r="AD54" i="213" s="1"/>
  <c r="AD18" i="101" s="1"/>
  <c r="AA181" i="97"/>
  <c r="AC54" i="213" s="1"/>
  <c r="AC18" i="101" s="1"/>
  <c r="Z181" i="97"/>
  <c r="AB54" i="213" s="1"/>
  <c r="AB18" i="101" s="1"/>
  <c r="Y181" i="97"/>
  <c r="AA54" i="213" s="1"/>
  <c r="AA18" i="101" s="1"/>
  <c r="X181" i="97"/>
  <c r="Z54" i="213" s="1"/>
  <c r="Z18" i="101" s="1"/>
  <c r="W181" i="97"/>
  <c r="Y54" i="213" s="1"/>
  <c r="Y18" i="101" s="1"/>
  <c r="V181" i="97"/>
  <c r="X54" i="213" s="1"/>
  <c r="X18" i="101" s="1"/>
  <c r="U181" i="97"/>
  <c r="W54" i="213" s="1"/>
  <c r="W18" i="101" s="1"/>
  <c r="T181" i="97"/>
  <c r="V54" i="213" s="1"/>
  <c r="V18" i="101" s="1"/>
  <c r="S181" i="97"/>
  <c r="U54" i="213" s="1"/>
  <c r="U18" i="101" s="1"/>
  <c r="R181" i="97"/>
  <c r="T54" i="213" s="1"/>
  <c r="T18" i="101" s="1"/>
  <c r="Q181" i="97"/>
  <c r="S54" i="213" s="1"/>
  <c r="S18" i="101" s="1"/>
  <c r="P181" i="97"/>
  <c r="R54" i="213" s="1"/>
  <c r="R18" i="101" s="1"/>
  <c r="O181" i="97"/>
  <c r="Q54" i="213" s="1"/>
  <c r="Q18" i="101" s="1"/>
  <c r="N181" i="97"/>
  <c r="P54" i="213" s="1"/>
  <c r="P18" i="101" s="1"/>
  <c r="M181" i="97"/>
  <c r="O54" i="213" s="1"/>
  <c r="O18" i="101" s="1"/>
  <c r="L181" i="97"/>
  <c r="N54" i="213" s="1"/>
  <c r="N18" i="101" s="1"/>
  <c r="K181" i="97"/>
  <c r="M54" i="213" s="1"/>
  <c r="M18" i="101" s="1"/>
  <c r="J181" i="97"/>
  <c r="L54" i="213" s="1"/>
  <c r="L18" i="101" s="1"/>
  <c r="I181" i="97"/>
  <c r="K54" i="213" s="1"/>
  <c r="K18" i="101" s="1"/>
  <c r="H181" i="97"/>
  <c r="J54" i="213" s="1"/>
  <c r="J18" i="101" s="1"/>
  <c r="G181" i="97"/>
  <c r="I54" i="213" s="1"/>
  <c r="I18" i="101" s="1"/>
  <c r="F181" i="97"/>
  <c r="H54" i="213" s="1"/>
  <c r="H18" i="101" s="1"/>
  <c r="E181" i="97"/>
  <c r="G54" i="213" s="1"/>
  <c r="G18" i="101" s="1"/>
  <c r="D181" i="97"/>
  <c r="F54" i="213" s="1"/>
  <c r="F18" i="101" s="1"/>
  <c r="C181" i="97"/>
  <c r="E54" i="213" s="1"/>
  <c r="E18" i="101" s="1"/>
  <c r="B181" i="97"/>
  <c r="D54" i="213" s="1"/>
  <c r="D18" i="101" s="1"/>
  <c r="AB171" i="97"/>
  <c r="AD53" i="213" s="1"/>
  <c r="AD17" i="101" s="1"/>
  <c r="AA171" i="97"/>
  <c r="AC53" i="213" s="1"/>
  <c r="AC17" i="101" s="1"/>
  <c r="Z171" i="97"/>
  <c r="AB53" i="213" s="1"/>
  <c r="AB17" i="101" s="1"/>
  <c r="Y171" i="97"/>
  <c r="AA53" i="213" s="1"/>
  <c r="AA17" i="101" s="1"/>
  <c r="X171" i="97"/>
  <c r="Z53" i="213" s="1"/>
  <c r="Z17" i="101" s="1"/>
  <c r="W171" i="97"/>
  <c r="Y53" i="213" s="1"/>
  <c r="Y17" i="101" s="1"/>
  <c r="V171" i="97"/>
  <c r="X53" i="213" s="1"/>
  <c r="X17" i="101" s="1"/>
  <c r="U171" i="97"/>
  <c r="W53" i="213" s="1"/>
  <c r="W17" i="101" s="1"/>
  <c r="T171" i="97"/>
  <c r="V53" i="213" s="1"/>
  <c r="V17" i="101" s="1"/>
  <c r="S171" i="97"/>
  <c r="U53" i="213" s="1"/>
  <c r="U17" i="101" s="1"/>
  <c r="R171" i="97"/>
  <c r="T53" i="213" s="1"/>
  <c r="T17" i="101" s="1"/>
  <c r="Q171" i="97"/>
  <c r="S53" i="213" s="1"/>
  <c r="S17" i="101" s="1"/>
  <c r="P171" i="97"/>
  <c r="R53" i="213" s="1"/>
  <c r="R17" i="101" s="1"/>
  <c r="O171" i="97"/>
  <c r="Q53" i="213" s="1"/>
  <c r="Q17" i="101" s="1"/>
  <c r="N171" i="97"/>
  <c r="P53" i="213" s="1"/>
  <c r="P17" i="101" s="1"/>
  <c r="M171" i="97"/>
  <c r="O53" i="213" s="1"/>
  <c r="O17" i="101" s="1"/>
  <c r="L171" i="97"/>
  <c r="N53" i="213" s="1"/>
  <c r="N17" i="101" s="1"/>
  <c r="K171" i="97"/>
  <c r="M53" i="213" s="1"/>
  <c r="M17" i="101" s="1"/>
  <c r="J171" i="97"/>
  <c r="L53" i="213" s="1"/>
  <c r="L17" i="101" s="1"/>
  <c r="I171" i="97"/>
  <c r="K53" i="213" s="1"/>
  <c r="K17" i="101" s="1"/>
  <c r="H171" i="97"/>
  <c r="J53" i="213" s="1"/>
  <c r="J17" i="101" s="1"/>
  <c r="G171" i="97"/>
  <c r="I53" i="213" s="1"/>
  <c r="I17" i="101" s="1"/>
  <c r="F171" i="97"/>
  <c r="H53" i="213" s="1"/>
  <c r="H17" i="101" s="1"/>
  <c r="E171" i="97"/>
  <c r="G53" i="213" s="1"/>
  <c r="G17" i="101" s="1"/>
  <c r="D171" i="97"/>
  <c r="F53" i="213" s="1"/>
  <c r="F17" i="101" s="1"/>
  <c r="C171" i="97"/>
  <c r="E53" i="213" s="1"/>
  <c r="E17" i="101" s="1"/>
  <c r="B171" i="97"/>
  <c r="D53" i="213" s="1"/>
  <c r="D17" i="101" s="1"/>
  <c r="AB161" i="97"/>
  <c r="AD52" i="213" s="1"/>
  <c r="AD16" i="101" s="1"/>
  <c r="AA161" i="97"/>
  <c r="AC52" i="213" s="1"/>
  <c r="AC16" i="101" s="1"/>
  <c r="Z161" i="97"/>
  <c r="AB52" i="213" s="1"/>
  <c r="AB16" i="101" s="1"/>
  <c r="Y161" i="97"/>
  <c r="AA52" i="213" s="1"/>
  <c r="AA16" i="101" s="1"/>
  <c r="X161" i="97"/>
  <c r="Z52" i="213" s="1"/>
  <c r="Z16" i="101" s="1"/>
  <c r="W161" i="97"/>
  <c r="Y52" i="213" s="1"/>
  <c r="Y16" i="101" s="1"/>
  <c r="V161" i="97"/>
  <c r="X52" i="213" s="1"/>
  <c r="X16" i="101" s="1"/>
  <c r="U161" i="97"/>
  <c r="W52" i="213" s="1"/>
  <c r="W16" i="101" s="1"/>
  <c r="T161" i="97"/>
  <c r="V52" i="213" s="1"/>
  <c r="V16" i="101" s="1"/>
  <c r="S161" i="97"/>
  <c r="U52" i="213" s="1"/>
  <c r="U16" i="101" s="1"/>
  <c r="R161" i="97"/>
  <c r="T52" i="213" s="1"/>
  <c r="T16" i="101" s="1"/>
  <c r="Q161" i="97"/>
  <c r="S52" i="213" s="1"/>
  <c r="S16" i="101" s="1"/>
  <c r="P161" i="97"/>
  <c r="R52" i="213" s="1"/>
  <c r="R16" i="101" s="1"/>
  <c r="O161" i="97"/>
  <c r="Q52" i="213" s="1"/>
  <c r="Q16" i="101" s="1"/>
  <c r="N161" i="97"/>
  <c r="P52" i="213" s="1"/>
  <c r="P16" i="101" s="1"/>
  <c r="M161" i="97"/>
  <c r="O52" i="213" s="1"/>
  <c r="O16" i="101" s="1"/>
  <c r="L161" i="97"/>
  <c r="N52" i="213" s="1"/>
  <c r="N16" i="101" s="1"/>
  <c r="K161" i="97"/>
  <c r="M52" i="213" s="1"/>
  <c r="M16" i="101" s="1"/>
  <c r="J161" i="97"/>
  <c r="L52" i="213" s="1"/>
  <c r="L16" i="101" s="1"/>
  <c r="I161" i="97"/>
  <c r="K52" i="213" s="1"/>
  <c r="K16" i="101" s="1"/>
  <c r="H161" i="97"/>
  <c r="J52" i="213" s="1"/>
  <c r="J16" i="101" s="1"/>
  <c r="G161" i="97"/>
  <c r="I52" i="213" s="1"/>
  <c r="I16" i="101" s="1"/>
  <c r="F161" i="97"/>
  <c r="H52" i="213" s="1"/>
  <c r="H16" i="101" s="1"/>
  <c r="E161" i="97"/>
  <c r="G52" i="213" s="1"/>
  <c r="G16" i="101" s="1"/>
  <c r="D161" i="97"/>
  <c r="F52" i="213" s="1"/>
  <c r="F16" i="101" s="1"/>
  <c r="C161" i="97"/>
  <c r="E52" i="213" s="1"/>
  <c r="E16" i="101" s="1"/>
  <c r="B161" i="97"/>
  <c r="D52" i="213" s="1"/>
  <c r="D16" i="101" s="1"/>
  <c r="AB331" i="97"/>
  <c r="AD68" i="213" s="1"/>
  <c r="AD32" i="101" s="1"/>
  <c r="AA331" i="97"/>
  <c r="AC68" i="213" s="1"/>
  <c r="AC32" i="101" s="1"/>
  <c r="Z331" i="97"/>
  <c r="AB68" i="213" s="1"/>
  <c r="AB32" i="101" s="1"/>
  <c r="Y331" i="97"/>
  <c r="AA68" i="213" s="1"/>
  <c r="AA32" i="101" s="1"/>
  <c r="X331" i="97"/>
  <c r="Z68" i="213" s="1"/>
  <c r="Z32" i="101" s="1"/>
  <c r="W331" i="97"/>
  <c r="Y68" i="213" s="1"/>
  <c r="Y32" i="101" s="1"/>
  <c r="V331" i="97"/>
  <c r="X68" i="213" s="1"/>
  <c r="X32" i="101" s="1"/>
  <c r="U331" i="97"/>
  <c r="W68" i="213" s="1"/>
  <c r="W32" i="101" s="1"/>
  <c r="T331" i="97"/>
  <c r="V68" i="213" s="1"/>
  <c r="V32" i="101" s="1"/>
  <c r="S331" i="97"/>
  <c r="U68" i="213" s="1"/>
  <c r="U32" i="101" s="1"/>
  <c r="R331" i="97"/>
  <c r="T68" i="213" s="1"/>
  <c r="T32" i="101" s="1"/>
  <c r="Q331" i="97"/>
  <c r="S68" i="213" s="1"/>
  <c r="S32" i="101" s="1"/>
  <c r="P331" i="97"/>
  <c r="R68" i="213" s="1"/>
  <c r="R32" i="101" s="1"/>
  <c r="O331" i="97"/>
  <c r="Q68" i="213" s="1"/>
  <c r="Q32" i="101" s="1"/>
  <c r="N331" i="97"/>
  <c r="P68" i="213" s="1"/>
  <c r="P32" i="101" s="1"/>
  <c r="M331" i="97"/>
  <c r="O68" i="213" s="1"/>
  <c r="O32" i="101" s="1"/>
  <c r="L331" i="97"/>
  <c r="N68" i="213" s="1"/>
  <c r="N32" i="101" s="1"/>
  <c r="K331" i="97"/>
  <c r="M68" i="213" s="1"/>
  <c r="M32" i="101" s="1"/>
  <c r="J331" i="97"/>
  <c r="L68" i="213" s="1"/>
  <c r="L32" i="101" s="1"/>
  <c r="I331" i="97"/>
  <c r="K68" i="213" s="1"/>
  <c r="K32" i="101" s="1"/>
  <c r="H331" i="97"/>
  <c r="J68" i="213" s="1"/>
  <c r="J32" i="101" s="1"/>
  <c r="G331" i="97"/>
  <c r="I68" i="213" s="1"/>
  <c r="I32" i="101" s="1"/>
  <c r="F331" i="97"/>
  <c r="H68" i="213" s="1"/>
  <c r="H32" i="101" s="1"/>
  <c r="E331" i="97"/>
  <c r="G68" i="213" s="1"/>
  <c r="G32" i="101" s="1"/>
  <c r="D331" i="97"/>
  <c r="F68" i="213" s="1"/>
  <c r="F32" i="101" s="1"/>
  <c r="C331" i="97"/>
  <c r="E68" i="213" s="1"/>
  <c r="E32" i="101" s="1"/>
  <c r="B331" i="97"/>
  <c r="D68" i="213" s="1"/>
  <c r="D32" i="101" s="1"/>
  <c r="AB321" i="97"/>
  <c r="AD67" i="213" s="1"/>
  <c r="AD31" i="101" s="1"/>
  <c r="AA321" i="97"/>
  <c r="AC67" i="213" s="1"/>
  <c r="AC31" i="101" s="1"/>
  <c r="Z321" i="97"/>
  <c r="AB67" i="213" s="1"/>
  <c r="AB31" i="101" s="1"/>
  <c r="Y321" i="97"/>
  <c r="AA67" i="213" s="1"/>
  <c r="AA31" i="101" s="1"/>
  <c r="X321" i="97"/>
  <c r="Z67" i="213" s="1"/>
  <c r="Z31" i="101" s="1"/>
  <c r="W321" i="97"/>
  <c r="Y67" i="213" s="1"/>
  <c r="Y31" i="101" s="1"/>
  <c r="V321" i="97"/>
  <c r="X67" i="213" s="1"/>
  <c r="X31" i="101" s="1"/>
  <c r="U321" i="97"/>
  <c r="W67" i="213" s="1"/>
  <c r="W31" i="101" s="1"/>
  <c r="T321" i="97"/>
  <c r="V67" i="213" s="1"/>
  <c r="V31" i="101" s="1"/>
  <c r="S321" i="97"/>
  <c r="U67" i="213" s="1"/>
  <c r="U31" i="101" s="1"/>
  <c r="R321" i="97"/>
  <c r="T67" i="213" s="1"/>
  <c r="T31" i="101" s="1"/>
  <c r="Q321" i="97"/>
  <c r="S67" i="213" s="1"/>
  <c r="S31" i="101" s="1"/>
  <c r="P321" i="97"/>
  <c r="R67" i="213" s="1"/>
  <c r="R31" i="101" s="1"/>
  <c r="O321" i="97"/>
  <c r="Q67" i="213" s="1"/>
  <c r="Q31" i="101" s="1"/>
  <c r="N321" i="97"/>
  <c r="P67" i="213" s="1"/>
  <c r="P31" i="101" s="1"/>
  <c r="M321" i="97"/>
  <c r="O67" i="213" s="1"/>
  <c r="O31" i="101" s="1"/>
  <c r="L321" i="97"/>
  <c r="N67" i="213" s="1"/>
  <c r="N31" i="101" s="1"/>
  <c r="K321" i="97"/>
  <c r="M67" i="213" s="1"/>
  <c r="M31" i="101" s="1"/>
  <c r="J321" i="97"/>
  <c r="L67" i="213" s="1"/>
  <c r="L31" i="101" s="1"/>
  <c r="I321" i="97"/>
  <c r="K67" i="213" s="1"/>
  <c r="K31" i="101" s="1"/>
  <c r="H321" i="97"/>
  <c r="J67" i="213" s="1"/>
  <c r="J31" i="101" s="1"/>
  <c r="G321" i="97"/>
  <c r="I67" i="213" s="1"/>
  <c r="I31" i="101" s="1"/>
  <c r="F321" i="97"/>
  <c r="H67" i="213" s="1"/>
  <c r="H31" i="101" s="1"/>
  <c r="E321" i="97"/>
  <c r="G67" i="213" s="1"/>
  <c r="G31" i="101" s="1"/>
  <c r="D321" i="97"/>
  <c r="F67" i="213" s="1"/>
  <c r="F31" i="101" s="1"/>
  <c r="C321" i="97"/>
  <c r="E67" i="213" s="1"/>
  <c r="E31" i="101" s="1"/>
  <c r="B321" i="97"/>
  <c r="D67" i="213" s="1"/>
  <c r="D31" i="101" s="1"/>
  <c r="AU223" i="98"/>
  <c r="AT223" i="98"/>
  <c r="AS223" i="98"/>
  <c r="AR223" i="98"/>
  <c r="AQ223" i="98"/>
  <c r="AP223" i="98"/>
  <c r="AO223" i="98"/>
  <c r="AN223" i="98"/>
  <c r="AM223" i="98"/>
  <c r="AL223" i="98"/>
  <c r="AK223" i="98"/>
  <c r="AU222" i="98"/>
  <c r="AT222" i="98"/>
  <c r="AS222" i="98"/>
  <c r="AR222" i="98"/>
  <c r="AQ222" i="98"/>
  <c r="AP222" i="98"/>
  <c r="AO222" i="98"/>
  <c r="AN222" i="98"/>
  <c r="AM222" i="98"/>
  <c r="AL222" i="98"/>
  <c r="AK222" i="98"/>
  <c r="AU221" i="98"/>
  <c r="AT221" i="98"/>
  <c r="AS221" i="98"/>
  <c r="AR221" i="98"/>
  <c r="AQ221" i="98"/>
  <c r="AP221" i="98"/>
  <c r="AO221" i="98"/>
  <c r="AN221" i="98"/>
  <c r="AM221" i="98"/>
  <c r="AL221" i="98"/>
  <c r="AK221" i="98"/>
  <c r="AU220" i="98"/>
  <c r="AT220" i="98"/>
  <c r="AS220" i="98"/>
  <c r="AR220" i="98"/>
  <c r="AQ220" i="98"/>
  <c r="AP220" i="98"/>
  <c r="AO220" i="98"/>
  <c r="AN220" i="98"/>
  <c r="AM220" i="98"/>
  <c r="AL220" i="98"/>
  <c r="AK220" i="98"/>
  <c r="AU219" i="98"/>
  <c r="AT219" i="98"/>
  <c r="AS219" i="98"/>
  <c r="AR219" i="98"/>
  <c r="AQ219" i="98"/>
  <c r="AP219" i="98"/>
  <c r="AO219" i="98"/>
  <c r="AN219" i="98"/>
  <c r="AM219" i="98"/>
  <c r="AL219" i="98"/>
  <c r="AK219" i="98"/>
  <c r="AU218" i="98"/>
  <c r="AT218" i="98"/>
  <c r="AS218" i="98"/>
  <c r="AR218" i="98"/>
  <c r="AQ218" i="98"/>
  <c r="AP218" i="98"/>
  <c r="AO218" i="98"/>
  <c r="AN218" i="98"/>
  <c r="AM218" i="98"/>
  <c r="AL218" i="98"/>
  <c r="AK218" i="98"/>
  <c r="AU217" i="98"/>
  <c r="AT217" i="98"/>
  <c r="AS217" i="98"/>
  <c r="AR217" i="98"/>
  <c r="AQ217" i="98"/>
  <c r="AP217" i="98"/>
  <c r="AO217" i="98"/>
  <c r="AN217" i="98"/>
  <c r="AM217" i="98"/>
  <c r="AL217" i="98"/>
  <c r="AK217" i="98"/>
  <c r="AU216" i="98"/>
  <c r="AT216" i="98"/>
  <c r="AS216" i="98"/>
  <c r="AR216" i="98"/>
  <c r="AQ216" i="98"/>
  <c r="AP216" i="98"/>
  <c r="AO216" i="98"/>
  <c r="AN216" i="98"/>
  <c r="AM216" i="98"/>
  <c r="AL216" i="98"/>
  <c r="AK216" i="98"/>
  <c r="AU215" i="98"/>
  <c r="AT215" i="98"/>
  <c r="AS215" i="98"/>
  <c r="AR215" i="98"/>
  <c r="AQ215" i="98"/>
  <c r="AP215" i="98"/>
  <c r="AO215" i="98"/>
  <c r="AN215" i="98"/>
  <c r="AM215" i="98"/>
  <c r="AL215" i="98"/>
  <c r="AK215" i="98"/>
  <c r="AU214" i="98"/>
  <c r="AT214" i="98"/>
  <c r="AS214" i="98"/>
  <c r="AR214" i="98"/>
  <c r="AQ214" i="98"/>
  <c r="AP214" i="98"/>
  <c r="AO214" i="98"/>
  <c r="AN214" i="98"/>
  <c r="AM214" i="98"/>
  <c r="AL214" i="98"/>
  <c r="AK214" i="98"/>
  <c r="AU213" i="98"/>
  <c r="AT213" i="98"/>
  <c r="AS213" i="98"/>
  <c r="AR213" i="98"/>
  <c r="AQ213" i="98"/>
  <c r="AP213" i="98"/>
  <c r="AO213" i="98"/>
  <c r="AN213" i="98"/>
  <c r="AM213" i="98"/>
  <c r="AL213" i="98"/>
  <c r="AK213" i="98"/>
  <c r="AU212" i="98"/>
  <c r="AT212" i="98"/>
  <c r="AS212" i="98"/>
  <c r="AR212" i="98"/>
  <c r="AQ212" i="98"/>
  <c r="AP212" i="98"/>
  <c r="AO212" i="98"/>
  <c r="AN212" i="98"/>
  <c r="AM212" i="98"/>
  <c r="AL212" i="98"/>
  <c r="AK212" i="98"/>
  <c r="AU211" i="98"/>
  <c r="AT211" i="98"/>
  <c r="AS211" i="98"/>
  <c r="AR211" i="98"/>
  <c r="AQ211" i="98"/>
  <c r="AP211" i="98"/>
  <c r="AO211" i="98"/>
  <c r="AN211" i="98"/>
  <c r="AM211" i="98"/>
  <c r="AL211" i="98"/>
  <c r="AK211" i="98"/>
  <c r="AU210" i="98"/>
  <c r="AT210" i="98"/>
  <c r="AS210" i="98"/>
  <c r="AR210" i="98"/>
  <c r="AQ210" i="98"/>
  <c r="AP210" i="98"/>
  <c r="AO210" i="98"/>
  <c r="AN210" i="98"/>
  <c r="AM210" i="98"/>
  <c r="AL210" i="98"/>
  <c r="AK210" i="98"/>
  <c r="AU209" i="98"/>
  <c r="AT209" i="98"/>
  <c r="AS209" i="98"/>
  <c r="AR209" i="98"/>
  <c r="AQ209" i="98"/>
  <c r="AP209" i="98"/>
  <c r="AO209" i="98"/>
  <c r="AN209" i="98"/>
  <c r="AM209" i="98"/>
  <c r="AL209" i="98"/>
  <c r="AK209" i="98"/>
  <c r="AU208" i="98"/>
  <c r="AT208" i="98"/>
  <c r="AS208" i="98"/>
  <c r="AR208" i="98"/>
  <c r="AQ208" i="98"/>
  <c r="AP208" i="98"/>
  <c r="AO208" i="98"/>
  <c r="AN208" i="98"/>
  <c r="AM208" i="98"/>
  <c r="AL208" i="98"/>
  <c r="AK208" i="98"/>
  <c r="AU207" i="98"/>
  <c r="AT207" i="98"/>
  <c r="AS207" i="98"/>
  <c r="AR207" i="98"/>
  <c r="AQ207" i="98"/>
  <c r="AP207" i="98"/>
  <c r="AO207" i="98"/>
  <c r="AN207" i="98"/>
  <c r="AM207" i="98"/>
  <c r="AL207" i="98"/>
  <c r="AK207" i="98"/>
  <c r="AU206" i="98"/>
  <c r="AT206" i="98"/>
  <c r="AS206" i="98"/>
  <c r="AR206" i="98"/>
  <c r="AQ206" i="98"/>
  <c r="AP206" i="98"/>
  <c r="AO206" i="98"/>
  <c r="AN206" i="98"/>
  <c r="AM206" i="98"/>
  <c r="AL206" i="98"/>
  <c r="AK206" i="98"/>
  <c r="AU205" i="98"/>
  <c r="AT205" i="98"/>
  <c r="AS205" i="98"/>
  <c r="AR205" i="98"/>
  <c r="AQ205" i="98"/>
  <c r="AP205" i="98"/>
  <c r="AO205" i="98"/>
  <c r="AN205" i="98"/>
  <c r="AM205" i="98"/>
  <c r="AL205" i="98"/>
  <c r="AK205" i="98"/>
  <c r="AU204" i="98"/>
  <c r="AT204" i="98"/>
  <c r="AS204" i="98"/>
  <c r="AR204" i="98"/>
  <c r="AQ204" i="98"/>
  <c r="AP204" i="98"/>
  <c r="AO204" i="98"/>
  <c r="AN204" i="98"/>
  <c r="AM204" i="98"/>
  <c r="AL204" i="98"/>
  <c r="AK204" i="98"/>
  <c r="AU203" i="98"/>
  <c r="AT203" i="98"/>
  <c r="AS203" i="98"/>
  <c r="AR203" i="98"/>
  <c r="AQ203" i="98"/>
  <c r="AP203" i="98"/>
  <c r="AO203" i="98"/>
  <c r="AN203" i="98"/>
  <c r="BB203" i="98" s="1"/>
  <c r="AM203" i="98"/>
  <c r="AL203" i="98"/>
  <c r="AK203" i="98"/>
  <c r="AY203" i="98" s="1"/>
  <c r="AU202" i="98"/>
  <c r="AT202" i="98"/>
  <c r="AS202" i="98"/>
  <c r="AR202" i="98"/>
  <c r="AQ202" i="98"/>
  <c r="AP202" i="98"/>
  <c r="AO202" i="98"/>
  <c r="AN202" i="98"/>
  <c r="AM202" i="98"/>
  <c r="AL202" i="98"/>
  <c r="AK202" i="98"/>
  <c r="AU201" i="98"/>
  <c r="AT201" i="98"/>
  <c r="AS201" i="98"/>
  <c r="AR201" i="98"/>
  <c r="AQ201" i="98"/>
  <c r="AP201" i="98"/>
  <c r="AO201" i="98"/>
  <c r="AN201" i="98"/>
  <c r="AM201" i="98"/>
  <c r="AL201" i="98"/>
  <c r="AK201" i="98"/>
  <c r="AU200" i="98"/>
  <c r="AT200" i="98"/>
  <c r="AS200" i="98"/>
  <c r="AR200" i="98"/>
  <c r="AQ200" i="98"/>
  <c r="AP200" i="98"/>
  <c r="AO200" i="98"/>
  <c r="AN200" i="98"/>
  <c r="AM200" i="98"/>
  <c r="AL200" i="98"/>
  <c r="AK200" i="98"/>
  <c r="AU195" i="98"/>
  <c r="AT195" i="98"/>
  <c r="AS195" i="98"/>
  <c r="AR195" i="98"/>
  <c r="AQ195" i="98"/>
  <c r="AP195" i="98"/>
  <c r="AO195" i="98"/>
  <c r="AN195" i="98"/>
  <c r="AM195" i="98"/>
  <c r="AL195" i="98"/>
  <c r="AK195" i="98"/>
  <c r="AU194" i="98"/>
  <c r="AT194" i="98"/>
  <c r="AS194" i="98"/>
  <c r="AR194" i="98"/>
  <c r="AQ194" i="98"/>
  <c r="AP194" i="98"/>
  <c r="AO194" i="98"/>
  <c r="AN194" i="98"/>
  <c r="AM194" i="98"/>
  <c r="AL194" i="98"/>
  <c r="AK194" i="98"/>
  <c r="AU193" i="98"/>
  <c r="AT193" i="98"/>
  <c r="AS193" i="98"/>
  <c r="AR193" i="98"/>
  <c r="AQ193" i="98"/>
  <c r="AP193" i="98"/>
  <c r="AO193" i="98"/>
  <c r="AN193" i="98"/>
  <c r="AM193" i="98"/>
  <c r="AL193" i="98"/>
  <c r="AK193" i="98"/>
  <c r="AU192" i="98"/>
  <c r="AT192" i="98"/>
  <c r="AS192" i="98"/>
  <c r="AR192" i="98"/>
  <c r="AQ192" i="98"/>
  <c r="AP192" i="98"/>
  <c r="AO192" i="98"/>
  <c r="AN192" i="98"/>
  <c r="AM192" i="98"/>
  <c r="AL192" i="98"/>
  <c r="AK192" i="98"/>
  <c r="AU191" i="98"/>
  <c r="AT191" i="98"/>
  <c r="AS191" i="98"/>
  <c r="AR191" i="98"/>
  <c r="AQ191" i="98"/>
  <c r="AP191" i="98"/>
  <c r="AO191" i="98"/>
  <c r="AN191" i="98"/>
  <c r="AM191" i="98"/>
  <c r="AL191" i="98"/>
  <c r="AK191" i="98"/>
  <c r="AU190" i="98"/>
  <c r="AT190" i="98"/>
  <c r="AS190" i="98"/>
  <c r="AR190" i="98"/>
  <c r="AQ190" i="98"/>
  <c r="AP190" i="98"/>
  <c r="AO190" i="98"/>
  <c r="AN190" i="98"/>
  <c r="AM190" i="98"/>
  <c r="AL190" i="98"/>
  <c r="AK190" i="98"/>
  <c r="AU189" i="98"/>
  <c r="AT189" i="98"/>
  <c r="AS189" i="98"/>
  <c r="AR189" i="98"/>
  <c r="AQ189" i="98"/>
  <c r="AP189" i="98"/>
  <c r="AO189" i="98"/>
  <c r="AN189" i="98"/>
  <c r="AM189" i="98"/>
  <c r="AL189" i="98"/>
  <c r="AK189" i="98"/>
  <c r="AU188" i="98"/>
  <c r="AT188" i="98"/>
  <c r="AS188" i="98"/>
  <c r="AR188" i="98"/>
  <c r="AQ188" i="98"/>
  <c r="AP188" i="98"/>
  <c r="AO188" i="98"/>
  <c r="AN188" i="98"/>
  <c r="AM188" i="98"/>
  <c r="AL188" i="98"/>
  <c r="AK188" i="98"/>
  <c r="AU187" i="98"/>
  <c r="AT187" i="98"/>
  <c r="AS187" i="98"/>
  <c r="AR187" i="98"/>
  <c r="AQ187" i="98"/>
  <c r="AP187" i="98"/>
  <c r="AO187" i="98"/>
  <c r="AN187" i="98"/>
  <c r="AM187" i="98"/>
  <c r="AL187" i="98"/>
  <c r="AK187" i="98"/>
  <c r="AU186" i="98"/>
  <c r="AT186" i="98"/>
  <c r="AS186" i="98"/>
  <c r="AR186" i="98"/>
  <c r="AQ186" i="98"/>
  <c r="AP186" i="98"/>
  <c r="AO186" i="98"/>
  <c r="AN186" i="98"/>
  <c r="AM186" i="98"/>
  <c r="AL186" i="98"/>
  <c r="AK186" i="98"/>
  <c r="AU185" i="98"/>
  <c r="AT185" i="98"/>
  <c r="AS185" i="98"/>
  <c r="AR185" i="98"/>
  <c r="AQ185" i="98"/>
  <c r="AP185" i="98"/>
  <c r="AO185" i="98"/>
  <c r="AN185" i="98"/>
  <c r="AM185" i="98"/>
  <c r="AL185" i="98"/>
  <c r="AK185" i="98"/>
  <c r="AU184" i="98"/>
  <c r="AT184" i="98"/>
  <c r="AS184" i="98"/>
  <c r="AR184" i="98"/>
  <c r="AQ184" i="98"/>
  <c r="AP184" i="98"/>
  <c r="AO184" i="98"/>
  <c r="AN184" i="98"/>
  <c r="AM184" i="98"/>
  <c r="AL184" i="98"/>
  <c r="AK184" i="98"/>
  <c r="AU183" i="98"/>
  <c r="AT183" i="98"/>
  <c r="AS183" i="98"/>
  <c r="AR183" i="98"/>
  <c r="AQ183" i="98"/>
  <c r="AP183" i="98"/>
  <c r="AO183" i="98"/>
  <c r="AN183" i="98"/>
  <c r="AM183" i="98"/>
  <c r="AL183" i="98"/>
  <c r="AK183" i="98"/>
  <c r="AU182" i="98"/>
  <c r="AT182" i="98"/>
  <c r="AS182" i="98"/>
  <c r="AR182" i="98"/>
  <c r="AQ182" i="98"/>
  <c r="AP182" i="98"/>
  <c r="AO182" i="98"/>
  <c r="AN182" i="98"/>
  <c r="AM182" i="98"/>
  <c r="AL182" i="98"/>
  <c r="AK182" i="98"/>
  <c r="AU181" i="98"/>
  <c r="AT181" i="98"/>
  <c r="AS181" i="98"/>
  <c r="AR181" i="98"/>
  <c r="AQ181" i="98"/>
  <c r="AP181" i="98"/>
  <c r="AO181" i="98"/>
  <c r="AN181" i="98"/>
  <c r="AM181" i="98"/>
  <c r="AL181" i="98"/>
  <c r="AK181" i="98"/>
  <c r="AU180" i="98"/>
  <c r="AT180" i="98"/>
  <c r="AS180" i="98"/>
  <c r="AR180" i="98"/>
  <c r="AQ180" i="98"/>
  <c r="AP180" i="98"/>
  <c r="AO180" i="98"/>
  <c r="AN180" i="98"/>
  <c r="AM180" i="98"/>
  <c r="AL180" i="98"/>
  <c r="AK180" i="98"/>
  <c r="AU179" i="98"/>
  <c r="AT179" i="98"/>
  <c r="AS179" i="98"/>
  <c r="AR179" i="98"/>
  <c r="AQ179" i="98"/>
  <c r="AP179" i="98"/>
  <c r="AO179" i="98"/>
  <c r="AN179" i="98"/>
  <c r="AM179" i="98"/>
  <c r="AL179" i="98"/>
  <c r="AK179" i="98"/>
  <c r="AU178" i="98"/>
  <c r="AT178" i="98"/>
  <c r="AS178" i="98"/>
  <c r="AR178" i="98"/>
  <c r="AQ178" i="98"/>
  <c r="AP178" i="98"/>
  <c r="AO178" i="98"/>
  <c r="AN178" i="98"/>
  <c r="AM178" i="98"/>
  <c r="AL178" i="98"/>
  <c r="AK178" i="98"/>
  <c r="AU177" i="98"/>
  <c r="AT177" i="98"/>
  <c r="AS177" i="98"/>
  <c r="AR177" i="98"/>
  <c r="AQ177" i="98"/>
  <c r="AP177" i="98"/>
  <c r="AO177" i="98"/>
  <c r="AN177" i="98"/>
  <c r="AM177" i="98"/>
  <c r="AL177" i="98"/>
  <c r="AK177" i="98"/>
  <c r="AU176" i="98"/>
  <c r="AT176" i="98"/>
  <c r="AS176" i="98"/>
  <c r="AR176" i="98"/>
  <c r="AQ176" i="98"/>
  <c r="AP176" i="98"/>
  <c r="AO176" i="98"/>
  <c r="AN176" i="98"/>
  <c r="AM176" i="98"/>
  <c r="AL176" i="98"/>
  <c r="AK176" i="98"/>
  <c r="AU175" i="98"/>
  <c r="AT175" i="98"/>
  <c r="AS175" i="98"/>
  <c r="AR175" i="98"/>
  <c r="AQ175" i="98"/>
  <c r="AP175" i="98"/>
  <c r="AO175" i="98"/>
  <c r="AN175" i="98"/>
  <c r="AM175" i="98"/>
  <c r="AL175" i="98"/>
  <c r="AK175" i="98"/>
  <c r="AU174" i="98"/>
  <c r="AT174" i="98"/>
  <c r="AS174" i="98"/>
  <c r="AR174" i="98"/>
  <c r="AQ174" i="98"/>
  <c r="AP174" i="98"/>
  <c r="AO174" i="98"/>
  <c r="AN174" i="98"/>
  <c r="AM174" i="98"/>
  <c r="AL174" i="98"/>
  <c r="AK174" i="98"/>
  <c r="AU173" i="98"/>
  <c r="AT173" i="98"/>
  <c r="AS173" i="98"/>
  <c r="AR173" i="98"/>
  <c r="AQ173" i="98"/>
  <c r="AP173" i="98"/>
  <c r="AO173" i="98"/>
  <c r="AN173" i="98"/>
  <c r="AM173" i="98"/>
  <c r="AL173" i="98"/>
  <c r="AK173" i="98"/>
  <c r="AU172" i="98"/>
  <c r="AT172" i="98"/>
  <c r="AS172" i="98"/>
  <c r="AR172" i="98"/>
  <c r="AQ172" i="98"/>
  <c r="AP172" i="98"/>
  <c r="AO172" i="98"/>
  <c r="AN172" i="98"/>
  <c r="AM172" i="98"/>
  <c r="AL172" i="98"/>
  <c r="AK172" i="98"/>
  <c r="AU83" i="98"/>
  <c r="AT83" i="98"/>
  <c r="AS83" i="98"/>
  <c r="AR83" i="98"/>
  <c r="AQ83" i="98"/>
  <c r="AP83" i="98"/>
  <c r="AO83" i="98"/>
  <c r="AN83" i="98"/>
  <c r="AM83" i="98"/>
  <c r="AL83" i="98"/>
  <c r="AK83" i="98"/>
  <c r="AU82" i="98"/>
  <c r="AT82" i="98"/>
  <c r="AS82" i="98"/>
  <c r="AR82" i="98"/>
  <c r="AQ82" i="98"/>
  <c r="AP82" i="98"/>
  <c r="AO82" i="98"/>
  <c r="AN82" i="98"/>
  <c r="AM82" i="98"/>
  <c r="AL82" i="98"/>
  <c r="AK82" i="98"/>
  <c r="AU81" i="98"/>
  <c r="AT81" i="98"/>
  <c r="AS81" i="98"/>
  <c r="AR81" i="98"/>
  <c r="AQ81" i="98"/>
  <c r="AP81" i="98"/>
  <c r="AO81" i="98"/>
  <c r="AN81" i="98"/>
  <c r="AM81" i="98"/>
  <c r="AL81" i="98"/>
  <c r="AK81" i="98"/>
  <c r="AU80" i="98"/>
  <c r="AT80" i="98"/>
  <c r="AS80" i="98"/>
  <c r="AR80" i="98"/>
  <c r="AQ80" i="98"/>
  <c r="AP80" i="98"/>
  <c r="AO80" i="98"/>
  <c r="AN80" i="98"/>
  <c r="AM80" i="98"/>
  <c r="AL80" i="98"/>
  <c r="AK80" i="98"/>
  <c r="AU79" i="98"/>
  <c r="AT79" i="98"/>
  <c r="AS79" i="98"/>
  <c r="AR79" i="98"/>
  <c r="AQ79" i="98"/>
  <c r="AP79" i="98"/>
  <c r="AO79" i="98"/>
  <c r="AN79" i="98"/>
  <c r="AM79" i="98"/>
  <c r="AL79" i="98"/>
  <c r="AK79" i="98"/>
  <c r="AU78" i="98"/>
  <c r="AT78" i="98"/>
  <c r="AS78" i="98"/>
  <c r="AR78" i="98"/>
  <c r="AQ78" i="98"/>
  <c r="AP78" i="98"/>
  <c r="AO78" i="98"/>
  <c r="AN78" i="98"/>
  <c r="AM78" i="98"/>
  <c r="AL78" i="98"/>
  <c r="AK78" i="98"/>
  <c r="AU77" i="98"/>
  <c r="AT77" i="98"/>
  <c r="AS77" i="98"/>
  <c r="AR77" i="98"/>
  <c r="AQ77" i="98"/>
  <c r="AP77" i="98"/>
  <c r="AO77" i="98"/>
  <c r="AN77" i="98"/>
  <c r="AM77" i="98"/>
  <c r="AL77" i="98"/>
  <c r="AK77" i="98"/>
  <c r="AU76" i="98"/>
  <c r="AT76" i="98"/>
  <c r="AS76" i="98"/>
  <c r="AR76" i="98"/>
  <c r="AQ76" i="98"/>
  <c r="AP76" i="98"/>
  <c r="AO76" i="98"/>
  <c r="AN76" i="98"/>
  <c r="AM76" i="98"/>
  <c r="AL76" i="98"/>
  <c r="AK76" i="98"/>
  <c r="AU75" i="98"/>
  <c r="AT75" i="98"/>
  <c r="AS75" i="98"/>
  <c r="AR75" i="98"/>
  <c r="AQ75" i="98"/>
  <c r="AP75" i="98"/>
  <c r="AO75" i="98"/>
  <c r="AN75" i="98"/>
  <c r="AM75" i="98"/>
  <c r="AL75" i="98"/>
  <c r="AK75" i="98"/>
  <c r="AU74" i="98"/>
  <c r="AT74" i="98"/>
  <c r="AS74" i="98"/>
  <c r="AR74" i="98"/>
  <c r="AQ74" i="98"/>
  <c r="AP74" i="98"/>
  <c r="AO74" i="98"/>
  <c r="AN74" i="98"/>
  <c r="AM74" i="98"/>
  <c r="AL74" i="98"/>
  <c r="AK74" i="98"/>
  <c r="AU73" i="98"/>
  <c r="AT73" i="98"/>
  <c r="AS73" i="98"/>
  <c r="AR73" i="98"/>
  <c r="AQ73" i="98"/>
  <c r="AP73" i="98"/>
  <c r="AO73" i="98"/>
  <c r="AN73" i="98"/>
  <c r="AM73" i="98"/>
  <c r="AL73" i="98"/>
  <c r="AK73" i="98"/>
  <c r="AU72" i="98"/>
  <c r="AT72" i="98"/>
  <c r="AS72" i="98"/>
  <c r="AR72" i="98"/>
  <c r="AQ72" i="98"/>
  <c r="AP72" i="98"/>
  <c r="AO72" i="98"/>
  <c r="AN72" i="98"/>
  <c r="AM72" i="98"/>
  <c r="AL72" i="98"/>
  <c r="AK72" i="98"/>
  <c r="AU71" i="98"/>
  <c r="AT71" i="98"/>
  <c r="AS71" i="98"/>
  <c r="AR71" i="98"/>
  <c r="AQ71" i="98"/>
  <c r="AP71" i="98"/>
  <c r="AO71" i="98"/>
  <c r="AN71" i="98"/>
  <c r="AM71" i="98"/>
  <c r="AL71" i="98"/>
  <c r="AK71" i="98"/>
  <c r="AU70" i="98"/>
  <c r="AT70" i="98"/>
  <c r="AS70" i="98"/>
  <c r="AR70" i="98"/>
  <c r="AQ70" i="98"/>
  <c r="AP70" i="98"/>
  <c r="AO70" i="98"/>
  <c r="AN70" i="98"/>
  <c r="AM70" i="98"/>
  <c r="AL70" i="98"/>
  <c r="AK70" i="98"/>
  <c r="AU69" i="98"/>
  <c r="AT69" i="98"/>
  <c r="AS69" i="98"/>
  <c r="AR69" i="98"/>
  <c r="AQ69" i="98"/>
  <c r="AP69" i="98"/>
  <c r="AO69" i="98"/>
  <c r="AN69" i="98"/>
  <c r="AM69" i="98"/>
  <c r="AL69" i="98"/>
  <c r="AK69" i="98"/>
  <c r="AU68" i="98"/>
  <c r="AT68" i="98"/>
  <c r="AS68" i="98"/>
  <c r="AR68" i="98"/>
  <c r="AQ68" i="98"/>
  <c r="AP68" i="98"/>
  <c r="AO68" i="98"/>
  <c r="AN68" i="98"/>
  <c r="AM68" i="98"/>
  <c r="AL68" i="98"/>
  <c r="AK68" i="98"/>
  <c r="AU67" i="98"/>
  <c r="AT67" i="98"/>
  <c r="AS67" i="98"/>
  <c r="AR67" i="98"/>
  <c r="AQ67" i="98"/>
  <c r="AP67" i="98"/>
  <c r="AO67" i="98"/>
  <c r="AN67" i="98"/>
  <c r="AM67" i="98"/>
  <c r="AL67" i="98"/>
  <c r="AK67" i="98"/>
  <c r="AU66" i="98"/>
  <c r="AT66" i="98"/>
  <c r="AS66" i="98"/>
  <c r="AR66" i="98"/>
  <c r="AQ66" i="98"/>
  <c r="AP66" i="98"/>
  <c r="AO66" i="98"/>
  <c r="AN66" i="98"/>
  <c r="AM66" i="98"/>
  <c r="AL66" i="98"/>
  <c r="AK66" i="98"/>
  <c r="AU65" i="98"/>
  <c r="AT65" i="98"/>
  <c r="AS65" i="98"/>
  <c r="AR65" i="98"/>
  <c r="AQ65" i="98"/>
  <c r="AP65" i="98"/>
  <c r="AO65" i="98"/>
  <c r="AN65" i="98"/>
  <c r="AM65" i="98"/>
  <c r="AL65" i="98"/>
  <c r="AK65" i="98"/>
  <c r="AU64" i="98"/>
  <c r="AT64" i="98"/>
  <c r="AS64" i="98"/>
  <c r="AR64" i="98"/>
  <c r="AQ64" i="98"/>
  <c r="AP64" i="98"/>
  <c r="AO64" i="98"/>
  <c r="AN64" i="98"/>
  <c r="AM64" i="98"/>
  <c r="AL64" i="98"/>
  <c r="AK64" i="98"/>
  <c r="AU63" i="98"/>
  <c r="AT63" i="98"/>
  <c r="AS63" i="98"/>
  <c r="AR63" i="98"/>
  <c r="AQ63" i="98"/>
  <c r="AP63" i="98"/>
  <c r="AO63" i="98"/>
  <c r="AN63" i="98"/>
  <c r="AM63" i="98"/>
  <c r="AL63" i="98"/>
  <c r="AK63" i="98"/>
  <c r="AU62" i="98"/>
  <c r="AT62" i="98"/>
  <c r="AS62" i="98"/>
  <c r="AR62" i="98"/>
  <c r="AQ62" i="98"/>
  <c r="AP62" i="98"/>
  <c r="AO62" i="98"/>
  <c r="AN62" i="98"/>
  <c r="AM62" i="98"/>
  <c r="AL62" i="98"/>
  <c r="AK62" i="98"/>
  <c r="AU61" i="98"/>
  <c r="AT61" i="98"/>
  <c r="AS61" i="98"/>
  <c r="AR61" i="98"/>
  <c r="AQ61" i="98"/>
  <c r="AP61" i="98"/>
  <c r="AO61" i="98"/>
  <c r="AN61" i="98"/>
  <c r="AM61" i="98"/>
  <c r="AL61" i="98"/>
  <c r="AK61" i="98"/>
  <c r="AU60" i="98"/>
  <c r="AT60" i="98"/>
  <c r="AS60" i="98"/>
  <c r="AR60" i="98"/>
  <c r="AQ60" i="98"/>
  <c r="AP60" i="98"/>
  <c r="AO60" i="98"/>
  <c r="AN60" i="98"/>
  <c r="AM60" i="98"/>
  <c r="AL60" i="98"/>
  <c r="AK60" i="98"/>
  <c r="AU55" i="98"/>
  <c r="AT55" i="98"/>
  <c r="AS55" i="98"/>
  <c r="AR55" i="98"/>
  <c r="AQ55" i="98"/>
  <c r="AP55" i="98"/>
  <c r="AO55" i="98"/>
  <c r="AN55" i="98"/>
  <c r="AM55" i="98"/>
  <c r="AL55" i="98"/>
  <c r="AK55" i="98"/>
  <c r="AU54" i="98"/>
  <c r="AT54" i="98"/>
  <c r="AS54" i="98"/>
  <c r="AR54" i="98"/>
  <c r="AQ54" i="98"/>
  <c r="AP54" i="98"/>
  <c r="AO54" i="98"/>
  <c r="AN54" i="98"/>
  <c r="AM54" i="98"/>
  <c r="AL54" i="98"/>
  <c r="AK54" i="98"/>
  <c r="AU53" i="98"/>
  <c r="AT53" i="98"/>
  <c r="AS53" i="98"/>
  <c r="AR53" i="98"/>
  <c r="AQ53" i="98"/>
  <c r="AP53" i="98"/>
  <c r="AO53" i="98"/>
  <c r="AN53" i="98"/>
  <c r="AM53" i="98"/>
  <c r="AL53" i="98"/>
  <c r="AK53" i="98"/>
  <c r="AU52" i="98"/>
  <c r="AT52" i="98"/>
  <c r="AS52" i="98"/>
  <c r="AR52" i="98"/>
  <c r="AQ52" i="98"/>
  <c r="AP52" i="98"/>
  <c r="AO52" i="98"/>
  <c r="AN52" i="98"/>
  <c r="AM52" i="98"/>
  <c r="AL52" i="98"/>
  <c r="AK52" i="98"/>
  <c r="AU51" i="98"/>
  <c r="AT51" i="98"/>
  <c r="AS51" i="98"/>
  <c r="AR51" i="98"/>
  <c r="AQ51" i="98"/>
  <c r="AP51" i="98"/>
  <c r="AO51" i="98"/>
  <c r="AN51" i="98"/>
  <c r="AM51" i="98"/>
  <c r="AL51" i="98"/>
  <c r="AK51" i="98"/>
  <c r="AU50" i="98"/>
  <c r="AT50" i="98"/>
  <c r="AS50" i="98"/>
  <c r="AR50" i="98"/>
  <c r="AQ50" i="98"/>
  <c r="AP50" i="98"/>
  <c r="AO50" i="98"/>
  <c r="AN50" i="98"/>
  <c r="AM50" i="98"/>
  <c r="AL50" i="98"/>
  <c r="AK50" i="98"/>
  <c r="AU49" i="98"/>
  <c r="AT49" i="98"/>
  <c r="AS49" i="98"/>
  <c r="AR49" i="98"/>
  <c r="AQ49" i="98"/>
  <c r="AP49" i="98"/>
  <c r="AO49" i="98"/>
  <c r="AN49" i="98"/>
  <c r="AM49" i="98"/>
  <c r="AL49" i="98"/>
  <c r="AK49" i="98"/>
  <c r="AU48" i="98"/>
  <c r="AT48" i="98"/>
  <c r="AS48" i="98"/>
  <c r="AR48" i="98"/>
  <c r="AQ48" i="98"/>
  <c r="AP48" i="98"/>
  <c r="AO48" i="98"/>
  <c r="AN48" i="98"/>
  <c r="AM48" i="98"/>
  <c r="AL48" i="98"/>
  <c r="AK48" i="98"/>
  <c r="AU47" i="98"/>
  <c r="AT47" i="98"/>
  <c r="AS47" i="98"/>
  <c r="AR47" i="98"/>
  <c r="AQ47" i="98"/>
  <c r="AP47" i="98"/>
  <c r="AO47" i="98"/>
  <c r="AN47" i="98"/>
  <c r="AM47" i="98"/>
  <c r="AL47" i="98"/>
  <c r="AK47" i="98"/>
  <c r="AU46" i="98"/>
  <c r="AT46" i="98"/>
  <c r="AS46" i="98"/>
  <c r="AR46" i="98"/>
  <c r="AQ46" i="98"/>
  <c r="AP46" i="98"/>
  <c r="AO46" i="98"/>
  <c r="AN46" i="98"/>
  <c r="AM46" i="98"/>
  <c r="AL46" i="98"/>
  <c r="AK46" i="98"/>
  <c r="AU45" i="98"/>
  <c r="AT45" i="98"/>
  <c r="AS45" i="98"/>
  <c r="AR45" i="98"/>
  <c r="AQ45" i="98"/>
  <c r="AP45" i="98"/>
  <c r="AO45" i="98"/>
  <c r="AN45" i="98"/>
  <c r="AM45" i="98"/>
  <c r="AL45" i="98"/>
  <c r="AK45" i="98"/>
  <c r="AU44" i="98"/>
  <c r="AT44" i="98"/>
  <c r="AS44" i="98"/>
  <c r="AR44" i="98"/>
  <c r="AQ44" i="98"/>
  <c r="AP44" i="98"/>
  <c r="AO44" i="98"/>
  <c r="AN44" i="98"/>
  <c r="AM44" i="98"/>
  <c r="AL44" i="98"/>
  <c r="AK44" i="98"/>
  <c r="AU43" i="98"/>
  <c r="AT43" i="98"/>
  <c r="AS43" i="98"/>
  <c r="AR43" i="98"/>
  <c r="AQ43" i="98"/>
  <c r="AP43" i="98"/>
  <c r="AO43" i="98"/>
  <c r="AN43" i="98"/>
  <c r="AM43" i="98"/>
  <c r="AL43" i="98"/>
  <c r="AK43" i="98"/>
  <c r="AU42" i="98"/>
  <c r="AT42" i="98"/>
  <c r="AS42" i="98"/>
  <c r="AR42" i="98"/>
  <c r="AQ42" i="98"/>
  <c r="AP42" i="98"/>
  <c r="AO42" i="98"/>
  <c r="AN42" i="98"/>
  <c r="AM42" i="98"/>
  <c r="AL42" i="98"/>
  <c r="AK42" i="98"/>
  <c r="AU41" i="98"/>
  <c r="AT41" i="98"/>
  <c r="AS41" i="98"/>
  <c r="AR41" i="98"/>
  <c r="AQ41" i="98"/>
  <c r="AP41" i="98"/>
  <c r="AO41" i="98"/>
  <c r="AN41" i="98"/>
  <c r="AM41" i="98"/>
  <c r="AL41" i="98"/>
  <c r="AK41" i="98"/>
  <c r="AU40" i="98"/>
  <c r="AT40" i="98"/>
  <c r="AS40" i="98"/>
  <c r="AR40" i="98"/>
  <c r="AQ40" i="98"/>
  <c r="AP40" i="98"/>
  <c r="AO40" i="98"/>
  <c r="AN40" i="98"/>
  <c r="AM40" i="98"/>
  <c r="AL40" i="98"/>
  <c r="AK40" i="98"/>
  <c r="AU39" i="98"/>
  <c r="AT39" i="98"/>
  <c r="AS39" i="98"/>
  <c r="AR39" i="98"/>
  <c r="AQ39" i="98"/>
  <c r="AP39" i="98"/>
  <c r="AO39" i="98"/>
  <c r="AN39" i="98"/>
  <c r="AM39" i="98"/>
  <c r="AL39" i="98"/>
  <c r="AK39" i="98"/>
  <c r="AU38" i="98"/>
  <c r="AT38" i="98"/>
  <c r="AS38" i="98"/>
  <c r="AR38" i="98"/>
  <c r="AQ38" i="98"/>
  <c r="AP38" i="98"/>
  <c r="AO38" i="98"/>
  <c r="AN38" i="98"/>
  <c r="AM38" i="98"/>
  <c r="AL38" i="98"/>
  <c r="AK38" i="98"/>
  <c r="AU37" i="98"/>
  <c r="AT37" i="98"/>
  <c r="AS37" i="98"/>
  <c r="AR37" i="98"/>
  <c r="AQ37" i="98"/>
  <c r="AP37" i="98"/>
  <c r="AO37" i="98"/>
  <c r="AN37" i="98"/>
  <c r="AM37" i="98"/>
  <c r="AL37" i="98"/>
  <c r="AK37" i="98"/>
  <c r="AU36" i="98"/>
  <c r="AT36" i="98"/>
  <c r="AS36" i="98"/>
  <c r="AR36" i="98"/>
  <c r="AQ36" i="98"/>
  <c r="AP36" i="98"/>
  <c r="AO36" i="98"/>
  <c r="AN36" i="98"/>
  <c r="AM36" i="98"/>
  <c r="AL36" i="98"/>
  <c r="AK36" i="98"/>
  <c r="AU35" i="98"/>
  <c r="AT35" i="98"/>
  <c r="AS35" i="98"/>
  <c r="AR35" i="98"/>
  <c r="AQ35" i="98"/>
  <c r="AP35" i="98"/>
  <c r="AO35" i="98"/>
  <c r="AN35" i="98"/>
  <c r="AM35" i="98"/>
  <c r="AL35" i="98"/>
  <c r="AK35" i="98"/>
  <c r="AU34" i="98"/>
  <c r="AT34" i="98"/>
  <c r="AS34" i="98"/>
  <c r="AR34" i="98"/>
  <c r="AQ34" i="98"/>
  <c r="AP34" i="98"/>
  <c r="AO34" i="98"/>
  <c r="AN34" i="98"/>
  <c r="AM34" i="98"/>
  <c r="AL34" i="98"/>
  <c r="AK34" i="98"/>
  <c r="AU33" i="98"/>
  <c r="AT33" i="98"/>
  <c r="AS33" i="98"/>
  <c r="AR33" i="98"/>
  <c r="AQ33" i="98"/>
  <c r="AP33" i="98"/>
  <c r="AO33" i="98"/>
  <c r="AN33" i="98"/>
  <c r="AM33" i="98"/>
  <c r="AL33" i="98"/>
  <c r="AK33" i="98"/>
  <c r="AU32" i="98"/>
  <c r="AT32" i="98"/>
  <c r="AS32" i="98"/>
  <c r="AR32" i="98"/>
  <c r="AQ32" i="98"/>
  <c r="AP32" i="98"/>
  <c r="AO32" i="98"/>
  <c r="AN32" i="98"/>
  <c r="AM32" i="98"/>
  <c r="AL32" i="98"/>
  <c r="AK32" i="98"/>
  <c r="AU587" i="98"/>
  <c r="AT587" i="98"/>
  <c r="AS587" i="98"/>
  <c r="AR587" i="98"/>
  <c r="AQ587" i="98"/>
  <c r="AP587" i="98"/>
  <c r="AO587" i="98"/>
  <c r="AN587" i="98"/>
  <c r="AM587" i="98"/>
  <c r="AL587" i="98"/>
  <c r="AK587" i="98"/>
  <c r="AU586" i="98"/>
  <c r="AT586" i="98"/>
  <c r="AS586" i="98"/>
  <c r="AR586" i="98"/>
  <c r="AQ586" i="98"/>
  <c r="AP586" i="98"/>
  <c r="AO586" i="98"/>
  <c r="AN586" i="98"/>
  <c r="AM586" i="98"/>
  <c r="AL586" i="98"/>
  <c r="AK586" i="98"/>
  <c r="AU585" i="98"/>
  <c r="AT585" i="98"/>
  <c r="AS585" i="98"/>
  <c r="AR585" i="98"/>
  <c r="AQ585" i="98"/>
  <c r="AP585" i="98"/>
  <c r="AO585" i="98"/>
  <c r="AN585" i="98"/>
  <c r="AM585" i="98"/>
  <c r="AL585" i="98"/>
  <c r="AK585" i="98"/>
  <c r="AU584" i="98"/>
  <c r="AT584" i="98"/>
  <c r="AS584" i="98"/>
  <c r="AR584" i="98"/>
  <c r="AQ584" i="98"/>
  <c r="AP584" i="98"/>
  <c r="AO584" i="98"/>
  <c r="AN584" i="98"/>
  <c r="AM584" i="98"/>
  <c r="AL584" i="98"/>
  <c r="AK584" i="98"/>
  <c r="AU583" i="98"/>
  <c r="AT583" i="98"/>
  <c r="AS583" i="98"/>
  <c r="AR583" i="98"/>
  <c r="AQ583" i="98"/>
  <c r="AP583" i="98"/>
  <c r="AO583" i="98"/>
  <c r="AN583" i="98"/>
  <c r="AM583" i="98"/>
  <c r="AL583" i="98"/>
  <c r="AK583" i="98"/>
  <c r="AU582" i="98"/>
  <c r="AT582" i="98"/>
  <c r="AS582" i="98"/>
  <c r="AR582" i="98"/>
  <c r="AQ582" i="98"/>
  <c r="AP582" i="98"/>
  <c r="AO582" i="98"/>
  <c r="AN582" i="98"/>
  <c r="AM582" i="98"/>
  <c r="AL582" i="98"/>
  <c r="AK582" i="98"/>
  <c r="AU581" i="98"/>
  <c r="AT581" i="98"/>
  <c r="AS581" i="98"/>
  <c r="AR581" i="98"/>
  <c r="AQ581" i="98"/>
  <c r="AP581" i="98"/>
  <c r="AO581" i="98"/>
  <c r="AN581" i="98"/>
  <c r="AM581" i="98"/>
  <c r="AL581" i="98"/>
  <c r="AK581" i="98"/>
  <c r="AU580" i="98"/>
  <c r="AT580" i="98"/>
  <c r="AS580" i="98"/>
  <c r="AR580" i="98"/>
  <c r="AQ580" i="98"/>
  <c r="AP580" i="98"/>
  <c r="AO580" i="98"/>
  <c r="AN580" i="98"/>
  <c r="AM580" i="98"/>
  <c r="AL580" i="98"/>
  <c r="AK580" i="98"/>
  <c r="AU579" i="98"/>
  <c r="AT579" i="98"/>
  <c r="AS579" i="98"/>
  <c r="AR579" i="98"/>
  <c r="AQ579" i="98"/>
  <c r="AP579" i="98"/>
  <c r="AO579" i="98"/>
  <c r="AN579" i="98"/>
  <c r="AM579" i="98"/>
  <c r="AL579" i="98"/>
  <c r="AK579" i="98"/>
  <c r="AU578" i="98"/>
  <c r="AT578" i="98"/>
  <c r="AS578" i="98"/>
  <c r="AR578" i="98"/>
  <c r="AQ578" i="98"/>
  <c r="AP578" i="98"/>
  <c r="AO578" i="98"/>
  <c r="AN578" i="98"/>
  <c r="AM578" i="98"/>
  <c r="AL578" i="98"/>
  <c r="AK578" i="98"/>
  <c r="AU577" i="98"/>
  <c r="AT577" i="98"/>
  <c r="AS577" i="98"/>
  <c r="AR577" i="98"/>
  <c r="AQ577" i="98"/>
  <c r="AP577" i="98"/>
  <c r="AO577" i="98"/>
  <c r="AN577" i="98"/>
  <c r="AM577" i="98"/>
  <c r="AL577" i="98"/>
  <c r="AK577" i="98"/>
  <c r="AU576" i="98"/>
  <c r="AT576" i="98"/>
  <c r="AS576" i="98"/>
  <c r="AR576" i="98"/>
  <c r="AQ576" i="98"/>
  <c r="AP576" i="98"/>
  <c r="AO576" i="98"/>
  <c r="AN576" i="98"/>
  <c r="AM576" i="98"/>
  <c r="AL576" i="98"/>
  <c r="AK576" i="98"/>
  <c r="AU575" i="98"/>
  <c r="AT575" i="98"/>
  <c r="AS575" i="98"/>
  <c r="AR575" i="98"/>
  <c r="AQ575" i="98"/>
  <c r="AP575" i="98"/>
  <c r="AO575" i="98"/>
  <c r="AN575" i="98"/>
  <c r="AM575" i="98"/>
  <c r="AL575" i="98"/>
  <c r="AK575" i="98"/>
  <c r="AU574" i="98"/>
  <c r="AT574" i="98"/>
  <c r="AS574" i="98"/>
  <c r="AR574" i="98"/>
  <c r="AQ574" i="98"/>
  <c r="AP574" i="98"/>
  <c r="AO574" i="98"/>
  <c r="AN574" i="98"/>
  <c r="AM574" i="98"/>
  <c r="AL574" i="98"/>
  <c r="AK574" i="98"/>
  <c r="AU573" i="98"/>
  <c r="AT573" i="98"/>
  <c r="AS573" i="98"/>
  <c r="AR573" i="98"/>
  <c r="AQ573" i="98"/>
  <c r="AP573" i="98"/>
  <c r="AO573" i="98"/>
  <c r="AN573" i="98"/>
  <c r="AM573" i="98"/>
  <c r="AL573" i="98"/>
  <c r="AK573" i="98"/>
  <c r="AU572" i="98"/>
  <c r="AT572" i="98"/>
  <c r="AS572" i="98"/>
  <c r="AR572" i="98"/>
  <c r="AQ572" i="98"/>
  <c r="AP572" i="98"/>
  <c r="AO572" i="98"/>
  <c r="AN572" i="98"/>
  <c r="AM572" i="98"/>
  <c r="AL572" i="98"/>
  <c r="AK572" i="98"/>
  <c r="AU571" i="98"/>
  <c r="AT571" i="98"/>
  <c r="AS571" i="98"/>
  <c r="AR571" i="98"/>
  <c r="AQ571" i="98"/>
  <c r="AP571" i="98"/>
  <c r="AO571" i="98"/>
  <c r="AN571" i="98"/>
  <c r="AM571" i="98"/>
  <c r="AL571" i="98"/>
  <c r="AK571" i="98"/>
  <c r="AU570" i="98"/>
  <c r="AT570" i="98"/>
  <c r="AS570" i="98"/>
  <c r="AR570" i="98"/>
  <c r="AQ570" i="98"/>
  <c r="AP570" i="98"/>
  <c r="AO570" i="98"/>
  <c r="AN570" i="98"/>
  <c r="AM570" i="98"/>
  <c r="AL570" i="98"/>
  <c r="AK570" i="98"/>
  <c r="AU569" i="98"/>
  <c r="AT569" i="98"/>
  <c r="AS569" i="98"/>
  <c r="AR569" i="98"/>
  <c r="AQ569" i="98"/>
  <c r="AP569" i="98"/>
  <c r="AO569" i="98"/>
  <c r="AN569" i="98"/>
  <c r="AM569" i="98"/>
  <c r="AL569" i="98"/>
  <c r="AK569" i="98"/>
  <c r="AU568" i="98"/>
  <c r="AT568" i="98"/>
  <c r="AS568" i="98"/>
  <c r="AR568" i="98"/>
  <c r="AQ568" i="98"/>
  <c r="AP568" i="98"/>
  <c r="AO568" i="98"/>
  <c r="AN568" i="98"/>
  <c r="AM568" i="98"/>
  <c r="AL568" i="98"/>
  <c r="AK568" i="98"/>
  <c r="AU567" i="98"/>
  <c r="AT567" i="98"/>
  <c r="AS567" i="98"/>
  <c r="AR567" i="98"/>
  <c r="AQ567" i="98"/>
  <c r="AP567" i="98"/>
  <c r="AO567" i="98"/>
  <c r="AN567" i="98"/>
  <c r="AM567" i="98"/>
  <c r="AL567" i="98"/>
  <c r="AK567" i="98"/>
  <c r="AU566" i="98"/>
  <c r="AT566" i="98"/>
  <c r="AS566" i="98"/>
  <c r="AR566" i="98"/>
  <c r="AQ566" i="98"/>
  <c r="AP566" i="98"/>
  <c r="AO566" i="98"/>
  <c r="AN566" i="98"/>
  <c r="AM566" i="98"/>
  <c r="AL566" i="98"/>
  <c r="AK566" i="98"/>
  <c r="AU565" i="98"/>
  <c r="AT565" i="98"/>
  <c r="AS565" i="98"/>
  <c r="AR565" i="98"/>
  <c r="AQ565" i="98"/>
  <c r="AP565" i="98"/>
  <c r="AO565" i="98"/>
  <c r="AN565" i="98"/>
  <c r="AM565" i="98"/>
  <c r="AL565" i="98"/>
  <c r="AK565" i="98"/>
  <c r="AU564" i="98"/>
  <c r="AT564" i="98"/>
  <c r="AS564" i="98"/>
  <c r="AR564" i="98"/>
  <c r="AQ564" i="98"/>
  <c r="AP564" i="98"/>
  <c r="AO564" i="98"/>
  <c r="AN564" i="98"/>
  <c r="AM564" i="98"/>
  <c r="AL564" i="98"/>
  <c r="AK564" i="98"/>
  <c r="AU559" i="98"/>
  <c r="AT559" i="98"/>
  <c r="AS559" i="98"/>
  <c r="AR559" i="98"/>
  <c r="AQ559" i="98"/>
  <c r="AP559" i="98"/>
  <c r="AO559" i="98"/>
  <c r="AN559" i="98"/>
  <c r="AM559" i="98"/>
  <c r="AL559" i="98"/>
  <c r="AK559" i="98"/>
  <c r="AU558" i="98"/>
  <c r="AT558" i="98"/>
  <c r="AS558" i="98"/>
  <c r="AR558" i="98"/>
  <c r="AQ558" i="98"/>
  <c r="AP558" i="98"/>
  <c r="AO558" i="98"/>
  <c r="AN558" i="98"/>
  <c r="AM558" i="98"/>
  <c r="AL558" i="98"/>
  <c r="AK558" i="98"/>
  <c r="AU557" i="98"/>
  <c r="AT557" i="98"/>
  <c r="AS557" i="98"/>
  <c r="AR557" i="98"/>
  <c r="AQ557" i="98"/>
  <c r="AP557" i="98"/>
  <c r="AO557" i="98"/>
  <c r="AN557" i="98"/>
  <c r="AM557" i="98"/>
  <c r="AL557" i="98"/>
  <c r="AK557" i="98"/>
  <c r="AU556" i="98"/>
  <c r="AT556" i="98"/>
  <c r="AS556" i="98"/>
  <c r="AR556" i="98"/>
  <c r="AQ556" i="98"/>
  <c r="AP556" i="98"/>
  <c r="AO556" i="98"/>
  <c r="AN556" i="98"/>
  <c r="AM556" i="98"/>
  <c r="AL556" i="98"/>
  <c r="AK556" i="98"/>
  <c r="AU555" i="98"/>
  <c r="AT555" i="98"/>
  <c r="AS555" i="98"/>
  <c r="AR555" i="98"/>
  <c r="AQ555" i="98"/>
  <c r="AP555" i="98"/>
  <c r="AO555" i="98"/>
  <c r="AN555" i="98"/>
  <c r="AM555" i="98"/>
  <c r="AL555" i="98"/>
  <c r="AK555" i="98"/>
  <c r="AU554" i="98"/>
  <c r="AT554" i="98"/>
  <c r="AS554" i="98"/>
  <c r="AR554" i="98"/>
  <c r="AQ554" i="98"/>
  <c r="AP554" i="98"/>
  <c r="AO554" i="98"/>
  <c r="AN554" i="98"/>
  <c r="AM554" i="98"/>
  <c r="AL554" i="98"/>
  <c r="AK554" i="98"/>
  <c r="AU553" i="98"/>
  <c r="AT553" i="98"/>
  <c r="AS553" i="98"/>
  <c r="AR553" i="98"/>
  <c r="AQ553" i="98"/>
  <c r="AP553" i="98"/>
  <c r="AO553" i="98"/>
  <c r="AN553" i="98"/>
  <c r="AM553" i="98"/>
  <c r="AL553" i="98"/>
  <c r="AK553" i="98"/>
  <c r="AU552" i="98"/>
  <c r="AT552" i="98"/>
  <c r="AS552" i="98"/>
  <c r="AR552" i="98"/>
  <c r="AQ552" i="98"/>
  <c r="AP552" i="98"/>
  <c r="AO552" i="98"/>
  <c r="AN552" i="98"/>
  <c r="AM552" i="98"/>
  <c r="AL552" i="98"/>
  <c r="AK552" i="98"/>
  <c r="AU551" i="98"/>
  <c r="AT551" i="98"/>
  <c r="AS551" i="98"/>
  <c r="AR551" i="98"/>
  <c r="AQ551" i="98"/>
  <c r="AP551" i="98"/>
  <c r="AO551" i="98"/>
  <c r="AN551" i="98"/>
  <c r="AM551" i="98"/>
  <c r="AL551" i="98"/>
  <c r="AK551" i="98"/>
  <c r="AU550" i="98"/>
  <c r="AT550" i="98"/>
  <c r="AS550" i="98"/>
  <c r="AR550" i="98"/>
  <c r="AQ550" i="98"/>
  <c r="AP550" i="98"/>
  <c r="AO550" i="98"/>
  <c r="AN550" i="98"/>
  <c r="AM550" i="98"/>
  <c r="AL550" i="98"/>
  <c r="AK550" i="98"/>
  <c r="AU549" i="98"/>
  <c r="AT549" i="98"/>
  <c r="AS549" i="98"/>
  <c r="AR549" i="98"/>
  <c r="AQ549" i="98"/>
  <c r="AP549" i="98"/>
  <c r="AO549" i="98"/>
  <c r="AN549" i="98"/>
  <c r="AM549" i="98"/>
  <c r="AL549" i="98"/>
  <c r="AK549" i="98"/>
  <c r="AU548" i="98"/>
  <c r="AT548" i="98"/>
  <c r="AS548" i="98"/>
  <c r="AR548" i="98"/>
  <c r="AQ548" i="98"/>
  <c r="AP548" i="98"/>
  <c r="AO548" i="98"/>
  <c r="AN548" i="98"/>
  <c r="AM548" i="98"/>
  <c r="AL548" i="98"/>
  <c r="AK548" i="98"/>
  <c r="AU547" i="98"/>
  <c r="AT547" i="98"/>
  <c r="AS547" i="98"/>
  <c r="AR547" i="98"/>
  <c r="AQ547" i="98"/>
  <c r="AP547" i="98"/>
  <c r="AO547" i="98"/>
  <c r="AN547" i="98"/>
  <c r="AM547" i="98"/>
  <c r="AL547" i="98"/>
  <c r="AK547" i="98"/>
  <c r="AU546" i="98"/>
  <c r="AT546" i="98"/>
  <c r="AS546" i="98"/>
  <c r="AR546" i="98"/>
  <c r="AQ546" i="98"/>
  <c r="AP546" i="98"/>
  <c r="AO546" i="98"/>
  <c r="AN546" i="98"/>
  <c r="AM546" i="98"/>
  <c r="AL546" i="98"/>
  <c r="AK546" i="98"/>
  <c r="AU545" i="98"/>
  <c r="AT545" i="98"/>
  <c r="AS545" i="98"/>
  <c r="AR545" i="98"/>
  <c r="AQ545" i="98"/>
  <c r="AP545" i="98"/>
  <c r="AO545" i="98"/>
  <c r="AN545" i="98"/>
  <c r="AM545" i="98"/>
  <c r="AL545" i="98"/>
  <c r="AK545" i="98"/>
  <c r="AU544" i="98"/>
  <c r="AT544" i="98"/>
  <c r="AS544" i="98"/>
  <c r="AR544" i="98"/>
  <c r="AQ544" i="98"/>
  <c r="AP544" i="98"/>
  <c r="AO544" i="98"/>
  <c r="AN544" i="98"/>
  <c r="AM544" i="98"/>
  <c r="AL544" i="98"/>
  <c r="AK544" i="98"/>
  <c r="AU543" i="98"/>
  <c r="AT543" i="98"/>
  <c r="AS543" i="98"/>
  <c r="AR543" i="98"/>
  <c r="AQ543" i="98"/>
  <c r="AP543" i="98"/>
  <c r="AO543" i="98"/>
  <c r="AN543" i="98"/>
  <c r="AM543" i="98"/>
  <c r="AL543" i="98"/>
  <c r="AK543" i="98"/>
  <c r="AU542" i="98"/>
  <c r="AT542" i="98"/>
  <c r="AS542" i="98"/>
  <c r="AR542" i="98"/>
  <c r="AQ542" i="98"/>
  <c r="AP542" i="98"/>
  <c r="AO542" i="98"/>
  <c r="AN542" i="98"/>
  <c r="AM542" i="98"/>
  <c r="AL542" i="98"/>
  <c r="AK542" i="98"/>
  <c r="AU541" i="98"/>
  <c r="AT541" i="98"/>
  <c r="AS541" i="98"/>
  <c r="AR541" i="98"/>
  <c r="AQ541" i="98"/>
  <c r="AP541" i="98"/>
  <c r="AO541" i="98"/>
  <c r="AN541" i="98"/>
  <c r="AM541" i="98"/>
  <c r="AL541" i="98"/>
  <c r="AK541" i="98"/>
  <c r="AU540" i="98"/>
  <c r="AT540" i="98"/>
  <c r="AS540" i="98"/>
  <c r="AR540" i="98"/>
  <c r="AQ540" i="98"/>
  <c r="AP540" i="98"/>
  <c r="AO540" i="98"/>
  <c r="AN540" i="98"/>
  <c r="AM540" i="98"/>
  <c r="AL540" i="98"/>
  <c r="AK540" i="98"/>
  <c r="AU539" i="98"/>
  <c r="BI539" i="98" s="1"/>
  <c r="AT539" i="98"/>
  <c r="BH539" i="98" s="1"/>
  <c r="AS539" i="98"/>
  <c r="BG539" i="98" s="1"/>
  <c r="AR539" i="98"/>
  <c r="BF539" i="98" s="1"/>
  <c r="AQ539" i="98"/>
  <c r="BE539" i="98" s="1"/>
  <c r="AP539" i="98"/>
  <c r="BD539" i="98" s="1"/>
  <c r="AO539" i="98"/>
  <c r="BC539" i="98" s="1"/>
  <c r="AN539" i="98"/>
  <c r="BB539" i="98" s="1"/>
  <c r="AM539" i="98"/>
  <c r="BA539" i="98" s="1"/>
  <c r="AL539" i="98"/>
  <c r="AZ539" i="98" s="1"/>
  <c r="AK539" i="98"/>
  <c r="AY539" i="98" s="1"/>
  <c r="AU538" i="98"/>
  <c r="AT538" i="98"/>
  <c r="AS538" i="98"/>
  <c r="AR538" i="98"/>
  <c r="AQ538" i="98"/>
  <c r="AP538" i="98"/>
  <c r="AO538" i="98"/>
  <c r="AN538" i="98"/>
  <c r="AM538" i="98"/>
  <c r="AL538" i="98"/>
  <c r="AK538" i="98"/>
  <c r="AU537" i="98"/>
  <c r="AT537" i="98"/>
  <c r="AS537" i="98"/>
  <c r="AR537" i="98"/>
  <c r="AQ537" i="98"/>
  <c r="AP537" i="98"/>
  <c r="AO537" i="98"/>
  <c r="AN537" i="98"/>
  <c r="AM537" i="98"/>
  <c r="AL537" i="98"/>
  <c r="AK537" i="98"/>
  <c r="AU536" i="98"/>
  <c r="AT536" i="98"/>
  <c r="AS536" i="98"/>
  <c r="AR536" i="98"/>
  <c r="AQ536" i="98"/>
  <c r="AP536" i="98"/>
  <c r="AO536" i="98"/>
  <c r="AN536" i="98"/>
  <c r="AM536" i="98"/>
  <c r="AL536" i="98"/>
  <c r="AK536" i="98"/>
  <c r="AU531" i="98"/>
  <c r="AT531" i="98"/>
  <c r="AS531" i="98"/>
  <c r="AR531" i="98"/>
  <c r="AQ531" i="98"/>
  <c r="AP531" i="98"/>
  <c r="AO531" i="98"/>
  <c r="AN531" i="98"/>
  <c r="AM531" i="98"/>
  <c r="AL531" i="98"/>
  <c r="AK531" i="98"/>
  <c r="AU530" i="98"/>
  <c r="AT530" i="98"/>
  <c r="AS530" i="98"/>
  <c r="AR530" i="98"/>
  <c r="AQ530" i="98"/>
  <c r="AP530" i="98"/>
  <c r="AO530" i="98"/>
  <c r="AN530" i="98"/>
  <c r="AM530" i="98"/>
  <c r="AL530" i="98"/>
  <c r="AK530" i="98"/>
  <c r="AU529" i="98"/>
  <c r="AT529" i="98"/>
  <c r="AS529" i="98"/>
  <c r="AR529" i="98"/>
  <c r="AQ529" i="98"/>
  <c r="AP529" i="98"/>
  <c r="AO529" i="98"/>
  <c r="AN529" i="98"/>
  <c r="AM529" i="98"/>
  <c r="AL529" i="98"/>
  <c r="AK529" i="98"/>
  <c r="AU528" i="98"/>
  <c r="AT528" i="98"/>
  <c r="AS528" i="98"/>
  <c r="AR528" i="98"/>
  <c r="AQ528" i="98"/>
  <c r="AP528" i="98"/>
  <c r="AO528" i="98"/>
  <c r="AN528" i="98"/>
  <c r="AM528" i="98"/>
  <c r="AL528" i="98"/>
  <c r="AK528" i="98"/>
  <c r="AU527" i="98"/>
  <c r="AT527" i="98"/>
  <c r="AS527" i="98"/>
  <c r="AR527" i="98"/>
  <c r="AQ527" i="98"/>
  <c r="AP527" i="98"/>
  <c r="AO527" i="98"/>
  <c r="AN527" i="98"/>
  <c r="AM527" i="98"/>
  <c r="AL527" i="98"/>
  <c r="AK527" i="98"/>
  <c r="AU526" i="98"/>
  <c r="AT526" i="98"/>
  <c r="AS526" i="98"/>
  <c r="AR526" i="98"/>
  <c r="AQ526" i="98"/>
  <c r="AP526" i="98"/>
  <c r="AO526" i="98"/>
  <c r="AN526" i="98"/>
  <c r="AM526" i="98"/>
  <c r="AL526" i="98"/>
  <c r="AK526" i="98"/>
  <c r="AU525" i="98"/>
  <c r="AT525" i="98"/>
  <c r="AS525" i="98"/>
  <c r="AR525" i="98"/>
  <c r="AQ525" i="98"/>
  <c r="AP525" i="98"/>
  <c r="AO525" i="98"/>
  <c r="AN525" i="98"/>
  <c r="AM525" i="98"/>
  <c r="AL525" i="98"/>
  <c r="AK525" i="98"/>
  <c r="AU524" i="98"/>
  <c r="AT524" i="98"/>
  <c r="AS524" i="98"/>
  <c r="AR524" i="98"/>
  <c r="AQ524" i="98"/>
  <c r="AP524" i="98"/>
  <c r="AO524" i="98"/>
  <c r="AN524" i="98"/>
  <c r="AM524" i="98"/>
  <c r="AL524" i="98"/>
  <c r="AK524" i="98"/>
  <c r="AU523" i="98"/>
  <c r="AT523" i="98"/>
  <c r="AS523" i="98"/>
  <c r="AR523" i="98"/>
  <c r="AQ523" i="98"/>
  <c r="AP523" i="98"/>
  <c r="AO523" i="98"/>
  <c r="AN523" i="98"/>
  <c r="AM523" i="98"/>
  <c r="AL523" i="98"/>
  <c r="AK523" i="98"/>
  <c r="AU522" i="98"/>
  <c r="AT522" i="98"/>
  <c r="AS522" i="98"/>
  <c r="AR522" i="98"/>
  <c r="AQ522" i="98"/>
  <c r="AP522" i="98"/>
  <c r="AO522" i="98"/>
  <c r="AN522" i="98"/>
  <c r="AM522" i="98"/>
  <c r="AL522" i="98"/>
  <c r="AK522" i="98"/>
  <c r="AU521" i="98"/>
  <c r="AT521" i="98"/>
  <c r="AS521" i="98"/>
  <c r="AR521" i="98"/>
  <c r="AQ521" i="98"/>
  <c r="AP521" i="98"/>
  <c r="AO521" i="98"/>
  <c r="AN521" i="98"/>
  <c r="AM521" i="98"/>
  <c r="AL521" i="98"/>
  <c r="AK521" i="98"/>
  <c r="AU520" i="98"/>
  <c r="AT520" i="98"/>
  <c r="AS520" i="98"/>
  <c r="AR520" i="98"/>
  <c r="AQ520" i="98"/>
  <c r="AP520" i="98"/>
  <c r="AO520" i="98"/>
  <c r="AN520" i="98"/>
  <c r="AM520" i="98"/>
  <c r="AL520" i="98"/>
  <c r="AK520" i="98"/>
  <c r="AU519" i="98"/>
  <c r="AT519" i="98"/>
  <c r="AS519" i="98"/>
  <c r="AR519" i="98"/>
  <c r="AQ519" i="98"/>
  <c r="AP519" i="98"/>
  <c r="AO519" i="98"/>
  <c r="AN519" i="98"/>
  <c r="AM519" i="98"/>
  <c r="AL519" i="98"/>
  <c r="AK519" i="98"/>
  <c r="AU518" i="98"/>
  <c r="AT518" i="98"/>
  <c r="AS518" i="98"/>
  <c r="AR518" i="98"/>
  <c r="AQ518" i="98"/>
  <c r="AP518" i="98"/>
  <c r="AO518" i="98"/>
  <c r="AN518" i="98"/>
  <c r="AM518" i="98"/>
  <c r="AL518" i="98"/>
  <c r="AK518" i="98"/>
  <c r="AU517" i="98"/>
  <c r="AT517" i="98"/>
  <c r="AS517" i="98"/>
  <c r="AR517" i="98"/>
  <c r="AQ517" i="98"/>
  <c r="AP517" i="98"/>
  <c r="AO517" i="98"/>
  <c r="AN517" i="98"/>
  <c r="AM517" i="98"/>
  <c r="AL517" i="98"/>
  <c r="AK517" i="98"/>
  <c r="AU516" i="98"/>
  <c r="AT516" i="98"/>
  <c r="AS516" i="98"/>
  <c r="AR516" i="98"/>
  <c r="AQ516" i="98"/>
  <c r="AP516" i="98"/>
  <c r="AO516" i="98"/>
  <c r="AN516" i="98"/>
  <c r="AM516" i="98"/>
  <c r="AL516" i="98"/>
  <c r="AK516" i="98"/>
  <c r="AU515" i="98"/>
  <c r="AT515" i="98"/>
  <c r="AS515" i="98"/>
  <c r="AR515" i="98"/>
  <c r="AQ515" i="98"/>
  <c r="AP515" i="98"/>
  <c r="AO515" i="98"/>
  <c r="AN515" i="98"/>
  <c r="AM515" i="98"/>
  <c r="AL515" i="98"/>
  <c r="AK515" i="98"/>
  <c r="AU514" i="98"/>
  <c r="AT514" i="98"/>
  <c r="AS514" i="98"/>
  <c r="AR514" i="98"/>
  <c r="AQ514" i="98"/>
  <c r="AP514" i="98"/>
  <c r="AO514" i="98"/>
  <c r="AN514" i="98"/>
  <c r="AM514" i="98"/>
  <c r="AL514" i="98"/>
  <c r="AK514" i="98"/>
  <c r="AU513" i="98"/>
  <c r="AT513" i="98"/>
  <c r="AS513" i="98"/>
  <c r="AR513" i="98"/>
  <c r="AQ513" i="98"/>
  <c r="AP513" i="98"/>
  <c r="AO513" i="98"/>
  <c r="AN513" i="98"/>
  <c r="AM513" i="98"/>
  <c r="AL513" i="98"/>
  <c r="AK513" i="98"/>
  <c r="AU512" i="98"/>
  <c r="AT512" i="98"/>
  <c r="AS512" i="98"/>
  <c r="AR512" i="98"/>
  <c r="AQ512" i="98"/>
  <c r="AP512" i="98"/>
  <c r="AO512" i="98"/>
  <c r="AN512" i="98"/>
  <c r="AM512" i="98"/>
  <c r="AL512" i="98"/>
  <c r="AK512" i="98"/>
  <c r="AU511" i="98"/>
  <c r="BI511" i="98" s="1"/>
  <c r="AT511" i="98"/>
  <c r="BH511" i="98" s="1"/>
  <c r="AS511" i="98"/>
  <c r="BG511" i="98" s="1"/>
  <c r="AR511" i="98"/>
  <c r="BF511" i="98" s="1"/>
  <c r="AQ511" i="98"/>
  <c r="BE511" i="98" s="1"/>
  <c r="AP511" i="98"/>
  <c r="BD511" i="98" s="1"/>
  <c r="AO511" i="98"/>
  <c r="BC511" i="98" s="1"/>
  <c r="AN511" i="98"/>
  <c r="BB511" i="98" s="1"/>
  <c r="AM511" i="98"/>
  <c r="BA511" i="98" s="1"/>
  <c r="AL511" i="98"/>
  <c r="AZ511" i="98" s="1"/>
  <c r="AK511" i="98"/>
  <c r="AY511" i="98" s="1"/>
  <c r="AU510" i="98"/>
  <c r="AT510" i="98"/>
  <c r="AS510" i="98"/>
  <c r="AR510" i="98"/>
  <c r="AQ510" i="98"/>
  <c r="AP510" i="98"/>
  <c r="AO510" i="98"/>
  <c r="AN510" i="98"/>
  <c r="AM510" i="98"/>
  <c r="AL510" i="98"/>
  <c r="AK510" i="98"/>
  <c r="AU509" i="98"/>
  <c r="AT509" i="98"/>
  <c r="AS509" i="98"/>
  <c r="AR509" i="98"/>
  <c r="AQ509" i="98"/>
  <c r="AP509" i="98"/>
  <c r="AO509" i="98"/>
  <c r="AN509" i="98"/>
  <c r="AM509" i="98"/>
  <c r="AL509" i="98"/>
  <c r="AK509" i="98"/>
  <c r="AU508" i="98"/>
  <c r="AT508" i="98"/>
  <c r="AS508" i="98"/>
  <c r="AR508" i="98"/>
  <c r="AQ508" i="98"/>
  <c r="AP508" i="98"/>
  <c r="AO508" i="98"/>
  <c r="AN508" i="98"/>
  <c r="AM508" i="98"/>
  <c r="AL508" i="98"/>
  <c r="AK508" i="98"/>
  <c r="AU503" i="98"/>
  <c r="AT503" i="98"/>
  <c r="AS503" i="98"/>
  <c r="AR503" i="98"/>
  <c r="AQ503" i="98"/>
  <c r="AP503" i="98"/>
  <c r="AO503" i="98"/>
  <c r="AN503" i="98"/>
  <c r="AM503" i="98"/>
  <c r="AL503" i="98"/>
  <c r="AK503" i="98"/>
  <c r="AU502" i="98"/>
  <c r="AT502" i="98"/>
  <c r="AS502" i="98"/>
  <c r="AR502" i="98"/>
  <c r="AQ502" i="98"/>
  <c r="AP502" i="98"/>
  <c r="AO502" i="98"/>
  <c r="AN502" i="98"/>
  <c r="AM502" i="98"/>
  <c r="AL502" i="98"/>
  <c r="AK502" i="98"/>
  <c r="AU501" i="98"/>
  <c r="AT501" i="98"/>
  <c r="AS501" i="98"/>
  <c r="AR501" i="98"/>
  <c r="AQ501" i="98"/>
  <c r="AP501" i="98"/>
  <c r="AO501" i="98"/>
  <c r="AN501" i="98"/>
  <c r="AM501" i="98"/>
  <c r="AL501" i="98"/>
  <c r="AK501" i="98"/>
  <c r="AU500" i="98"/>
  <c r="AT500" i="98"/>
  <c r="AS500" i="98"/>
  <c r="AR500" i="98"/>
  <c r="AQ500" i="98"/>
  <c r="AP500" i="98"/>
  <c r="AO500" i="98"/>
  <c r="AN500" i="98"/>
  <c r="AM500" i="98"/>
  <c r="AL500" i="98"/>
  <c r="AK500" i="98"/>
  <c r="AU499" i="98"/>
  <c r="AT499" i="98"/>
  <c r="AS499" i="98"/>
  <c r="AR499" i="98"/>
  <c r="AQ499" i="98"/>
  <c r="AP499" i="98"/>
  <c r="AO499" i="98"/>
  <c r="AN499" i="98"/>
  <c r="AM499" i="98"/>
  <c r="AL499" i="98"/>
  <c r="AK499" i="98"/>
  <c r="AU498" i="98"/>
  <c r="AT498" i="98"/>
  <c r="AS498" i="98"/>
  <c r="AR498" i="98"/>
  <c r="AQ498" i="98"/>
  <c r="AP498" i="98"/>
  <c r="AO498" i="98"/>
  <c r="AN498" i="98"/>
  <c r="AM498" i="98"/>
  <c r="AL498" i="98"/>
  <c r="AK498" i="98"/>
  <c r="AU497" i="98"/>
  <c r="AT497" i="98"/>
  <c r="AS497" i="98"/>
  <c r="AR497" i="98"/>
  <c r="AQ497" i="98"/>
  <c r="AP497" i="98"/>
  <c r="AO497" i="98"/>
  <c r="AN497" i="98"/>
  <c r="AM497" i="98"/>
  <c r="AL497" i="98"/>
  <c r="AK497" i="98"/>
  <c r="AU496" i="98"/>
  <c r="AT496" i="98"/>
  <c r="AS496" i="98"/>
  <c r="AR496" i="98"/>
  <c r="AQ496" i="98"/>
  <c r="AP496" i="98"/>
  <c r="AO496" i="98"/>
  <c r="AN496" i="98"/>
  <c r="AM496" i="98"/>
  <c r="AL496" i="98"/>
  <c r="AK496" i="98"/>
  <c r="AU495" i="98"/>
  <c r="AT495" i="98"/>
  <c r="AS495" i="98"/>
  <c r="AR495" i="98"/>
  <c r="AQ495" i="98"/>
  <c r="AP495" i="98"/>
  <c r="AO495" i="98"/>
  <c r="AN495" i="98"/>
  <c r="AM495" i="98"/>
  <c r="AL495" i="98"/>
  <c r="AK495" i="98"/>
  <c r="AU494" i="98"/>
  <c r="AT494" i="98"/>
  <c r="AS494" i="98"/>
  <c r="AR494" i="98"/>
  <c r="AQ494" i="98"/>
  <c r="AP494" i="98"/>
  <c r="AO494" i="98"/>
  <c r="AN494" i="98"/>
  <c r="AM494" i="98"/>
  <c r="AL494" i="98"/>
  <c r="AK494" i="98"/>
  <c r="AU493" i="98"/>
  <c r="AT493" i="98"/>
  <c r="AS493" i="98"/>
  <c r="AR493" i="98"/>
  <c r="AQ493" i="98"/>
  <c r="AP493" i="98"/>
  <c r="AO493" i="98"/>
  <c r="AN493" i="98"/>
  <c r="AM493" i="98"/>
  <c r="AL493" i="98"/>
  <c r="AK493" i="98"/>
  <c r="AU492" i="98"/>
  <c r="AT492" i="98"/>
  <c r="AS492" i="98"/>
  <c r="AR492" i="98"/>
  <c r="AQ492" i="98"/>
  <c r="AP492" i="98"/>
  <c r="AO492" i="98"/>
  <c r="AN492" i="98"/>
  <c r="AM492" i="98"/>
  <c r="AL492" i="98"/>
  <c r="AK492" i="98"/>
  <c r="AU491" i="98"/>
  <c r="AT491" i="98"/>
  <c r="AS491" i="98"/>
  <c r="AR491" i="98"/>
  <c r="AQ491" i="98"/>
  <c r="AP491" i="98"/>
  <c r="AO491" i="98"/>
  <c r="AN491" i="98"/>
  <c r="AM491" i="98"/>
  <c r="AL491" i="98"/>
  <c r="AK491" i="98"/>
  <c r="AU490" i="98"/>
  <c r="AT490" i="98"/>
  <c r="AS490" i="98"/>
  <c r="AR490" i="98"/>
  <c r="AQ490" i="98"/>
  <c r="AP490" i="98"/>
  <c r="AO490" i="98"/>
  <c r="AN490" i="98"/>
  <c r="AM490" i="98"/>
  <c r="AL490" i="98"/>
  <c r="AK490" i="98"/>
  <c r="AU489" i="98"/>
  <c r="AT489" i="98"/>
  <c r="AS489" i="98"/>
  <c r="AR489" i="98"/>
  <c r="AQ489" i="98"/>
  <c r="AP489" i="98"/>
  <c r="AO489" i="98"/>
  <c r="AN489" i="98"/>
  <c r="AM489" i="98"/>
  <c r="AL489" i="98"/>
  <c r="AK489" i="98"/>
  <c r="AU488" i="98"/>
  <c r="AT488" i="98"/>
  <c r="AS488" i="98"/>
  <c r="AR488" i="98"/>
  <c r="AQ488" i="98"/>
  <c r="AP488" i="98"/>
  <c r="AO488" i="98"/>
  <c r="AN488" i="98"/>
  <c r="AM488" i="98"/>
  <c r="AL488" i="98"/>
  <c r="AK488" i="98"/>
  <c r="AU487" i="98"/>
  <c r="AT487" i="98"/>
  <c r="AS487" i="98"/>
  <c r="AR487" i="98"/>
  <c r="AQ487" i="98"/>
  <c r="AP487" i="98"/>
  <c r="AO487" i="98"/>
  <c r="AN487" i="98"/>
  <c r="AM487" i="98"/>
  <c r="AL487" i="98"/>
  <c r="AK487" i="98"/>
  <c r="AU486" i="98"/>
  <c r="AT486" i="98"/>
  <c r="AS486" i="98"/>
  <c r="AR486" i="98"/>
  <c r="AQ486" i="98"/>
  <c r="AP486" i="98"/>
  <c r="AO486" i="98"/>
  <c r="AN486" i="98"/>
  <c r="AM486" i="98"/>
  <c r="AL486" i="98"/>
  <c r="AK486" i="98"/>
  <c r="AU485" i="98"/>
  <c r="AT485" i="98"/>
  <c r="AS485" i="98"/>
  <c r="AR485" i="98"/>
  <c r="AQ485" i="98"/>
  <c r="AP485" i="98"/>
  <c r="AO485" i="98"/>
  <c r="AN485" i="98"/>
  <c r="AM485" i="98"/>
  <c r="AL485" i="98"/>
  <c r="AK485" i="98"/>
  <c r="AU484" i="98"/>
  <c r="AT484" i="98"/>
  <c r="AS484" i="98"/>
  <c r="AR484" i="98"/>
  <c r="AQ484" i="98"/>
  <c r="AP484" i="98"/>
  <c r="AO484" i="98"/>
  <c r="AN484" i="98"/>
  <c r="AM484" i="98"/>
  <c r="AL484" i="98"/>
  <c r="AK484" i="98"/>
  <c r="AU483" i="98"/>
  <c r="BI483" i="98" s="1"/>
  <c r="AT483" i="98"/>
  <c r="BH483" i="98" s="1"/>
  <c r="AS483" i="98"/>
  <c r="BG483" i="98" s="1"/>
  <c r="AR483" i="98"/>
  <c r="BF483" i="98" s="1"/>
  <c r="AQ483" i="98"/>
  <c r="BE483" i="98" s="1"/>
  <c r="AP483" i="98"/>
  <c r="BD483" i="98" s="1"/>
  <c r="AO483" i="98"/>
  <c r="BC483" i="98" s="1"/>
  <c r="AN483" i="98"/>
  <c r="BB483" i="98" s="1"/>
  <c r="AM483" i="98"/>
  <c r="BA483" i="98" s="1"/>
  <c r="AL483" i="98"/>
  <c r="AZ483" i="98" s="1"/>
  <c r="AK483" i="98"/>
  <c r="AY483" i="98" s="1"/>
  <c r="AU482" i="98"/>
  <c r="AT482" i="98"/>
  <c r="AS482" i="98"/>
  <c r="AR482" i="98"/>
  <c r="AQ482" i="98"/>
  <c r="AP482" i="98"/>
  <c r="AO482" i="98"/>
  <c r="AN482" i="98"/>
  <c r="AM482" i="98"/>
  <c r="AL482" i="98"/>
  <c r="AK482" i="98"/>
  <c r="AU481" i="98"/>
  <c r="AT481" i="98"/>
  <c r="AS481" i="98"/>
  <c r="AR481" i="98"/>
  <c r="AQ481" i="98"/>
  <c r="AP481" i="98"/>
  <c r="AO481" i="98"/>
  <c r="AN481" i="98"/>
  <c r="AM481" i="98"/>
  <c r="AL481" i="98"/>
  <c r="AK481" i="98"/>
  <c r="AU480" i="98"/>
  <c r="AT480" i="98"/>
  <c r="AS480" i="98"/>
  <c r="AR480" i="98"/>
  <c r="AQ480" i="98"/>
  <c r="AP480" i="98"/>
  <c r="AO480" i="98"/>
  <c r="AN480" i="98"/>
  <c r="AM480" i="98"/>
  <c r="AL480" i="98"/>
  <c r="AK480" i="98"/>
  <c r="AU475" i="98"/>
  <c r="AT475" i="98"/>
  <c r="AS475" i="98"/>
  <c r="AR475" i="98"/>
  <c r="AQ475" i="98"/>
  <c r="AP475" i="98"/>
  <c r="AO475" i="98"/>
  <c r="AN475" i="98"/>
  <c r="AM475" i="98"/>
  <c r="AL475" i="98"/>
  <c r="AK475" i="98"/>
  <c r="AU474" i="98"/>
  <c r="AT474" i="98"/>
  <c r="AS474" i="98"/>
  <c r="AR474" i="98"/>
  <c r="AQ474" i="98"/>
  <c r="AP474" i="98"/>
  <c r="AO474" i="98"/>
  <c r="AN474" i="98"/>
  <c r="AM474" i="98"/>
  <c r="AL474" i="98"/>
  <c r="AK474" i="98"/>
  <c r="AU473" i="98"/>
  <c r="AT473" i="98"/>
  <c r="AS473" i="98"/>
  <c r="AR473" i="98"/>
  <c r="AQ473" i="98"/>
  <c r="AP473" i="98"/>
  <c r="AO473" i="98"/>
  <c r="AN473" i="98"/>
  <c r="AM473" i="98"/>
  <c r="AL473" i="98"/>
  <c r="AK473" i="98"/>
  <c r="AU472" i="98"/>
  <c r="AT472" i="98"/>
  <c r="AS472" i="98"/>
  <c r="AR472" i="98"/>
  <c r="AQ472" i="98"/>
  <c r="AP472" i="98"/>
  <c r="AO472" i="98"/>
  <c r="AN472" i="98"/>
  <c r="AM472" i="98"/>
  <c r="AL472" i="98"/>
  <c r="AK472" i="98"/>
  <c r="AU471" i="98"/>
  <c r="AT471" i="98"/>
  <c r="AS471" i="98"/>
  <c r="AR471" i="98"/>
  <c r="AQ471" i="98"/>
  <c r="AP471" i="98"/>
  <c r="AO471" i="98"/>
  <c r="AN471" i="98"/>
  <c r="AM471" i="98"/>
  <c r="AL471" i="98"/>
  <c r="AK471" i="98"/>
  <c r="AU470" i="98"/>
  <c r="AT470" i="98"/>
  <c r="AS470" i="98"/>
  <c r="AR470" i="98"/>
  <c r="AQ470" i="98"/>
  <c r="AP470" i="98"/>
  <c r="AO470" i="98"/>
  <c r="AN470" i="98"/>
  <c r="AM470" i="98"/>
  <c r="AL470" i="98"/>
  <c r="AK470" i="98"/>
  <c r="AU469" i="98"/>
  <c r="AT469" i="98"/>
  <c r="AS469" i="98"/>
  <c r="AR469" i="98"/>
  <c r="AQ469" i="98"/>
  <c r="AP469" i="98"/>
  <c r="AO469" i="98"/>
  <c r="AN469" i="98"/>
  <c r="AM469" i="98"/>
  <c r="AL469" i="98"/>
  <c r="AK469" i="98"/>
  <c r="AU468" i="98"/>
  <c r="AT468" i="98"/>
  <c r="AS468" i="98"/>
  <c r="AR468" i="98"/>
  <c r="AQ468" i="98"/>
  <c r="AP468" i="98"/>
  <c r="AO468" i="98"/>
  <c r="AN468" i="98"/>
  <c r="AM468" i="98"/>
  <c r="AL468" i="98"/>
  <c r="AK468" i="98"/>
  <c r="AU467" i="98"/>
  <c r="AT467" i="98"/>
  <c r="AS467" i="98"/>
  <c r="AR467" i="98"/>
  <c r="AQ467" i="98"/>
  <c r="AP467" i="98"/>
  <c r="AO467" i="98"/>
  <c r="AN467" i="98"/>
  <c r="AM467" i="98"/>
  <c r="AL467" i="98"/>
  <c r="AK467" i="98"/>
  <c r="AU466" i="98"/>
  <c r="AT466" i="98"/>
  <c r="AS466" i="98"/>
  <c r="AR466" i="98"/>
  <c r="AQ466" i="98"/>
  <c r="AP466" i="98"/>
  <c r="AO466" i="98"/>
  <c r="AN466" i="98"/>
  <c r="AM466" i="98"/>
  <c r="AL466" i="98"/>
  <c r="AK466" i="98"/>
  <c r="AU465" i="98"/>
  <c r="AT465" i="98"/>
  <c r="AS465" i="98"/>
  <c r="AR465" i="98"/>
  <c r="AQ465" i="98"/>
  <c r="AP465" i="98"/>
  <c r="AO465" i="98"/>
  <c r="AN465" i="98"/>
  <c r="AM465" i="98"/>
  <c r="AL465" i="98"/>
  <c r="AK465" i="98"/>
  <c r="AU464" i="98"/>
  <c r="AT464" i="98"/>
  <c r="AS464" i="98"/>
  <c r="AR464" i="98"/>
  <c r="AQ464" i="98"/>
  <c r="AP464" i="98"/>
  <c r="AO464" i="98"/>
  <c r="AN464" i="98"/>
  <c r="AM464" i="98"/>
  <c r="AL464" i="98"/>
  <c r="AK464" i="98"/>
  <c r="AU463" i="98"/>
  <c r="AT463" i="98"/>
  <c r="AS463" i="98"/>
  <c r="AR463" i="98"/>
  <c r="AQ463" i="98"/>
  <c r="AP463" i="98"/>
  <c r="AO463" i="98"/>
  <c r="AN463" i="98"/>
  <c r="AM463" i="98"/>
  <c r="AL463" i="98"/>
  <c r="AK463" i="98"/>
  <c r="AU462" i="98"/>
  <c r="AT462" i="98"/>
  <c r="AS462" i="98"/>
  <c r="AR462" i="98"/>
  <c r="AQ462" i="98"/>
  <c r="AP462" i="98"/>
  <c r="AO462" i="98"/>
  <c r="AN462" i="98"/>
  <c r="AM462" i="98"/>
  <c r="AL462" i="98"/>
  <c r="AK462" i="98"/>
  <c r="AU461" i="98"/>
  <c r="AT461" i="98"/>
  <c r="AS461" i="98"/>
  <c r="AR461" i="98"/>
  <c r="AQ461" i="98"/>
  <c r="AP461" i="98"/>
  <c r="AO461" i="98"/>
  <c r="AN461" i="98"/>
  <c r="AM461" i="98"/>
  <c r="AL461" i="98"/>
  <c r="AK461" i="98"/>
  <c r="AU460" i="98"/>
  <c r="AT460" i="98"/>
  <c r="AS460" i="98"/>
  <c r="AR460" i="98"/>
  <c r="AQ460" i="98"/>
  <c r="AP460" i="98"/>
  <c r="AO460" i="98"/>
  <c r="AN460" i="98"/>
  <c r="AM460" i="98"/>
  <c r="AL460" i="98"/>
  <c r="AK460" i="98"/>
  <c r="AU459" i="98"/>
  <c r="AT459" i="98"/>
  <c r="AS459" i="98"/>
  <c r="AR459" i="98"/>
  <c r="AQ459" i="98"/>
  <c r="AP459" i="98"/>
  <c r="AO459" i="98"/>
  <c r="AN459" i="98"/>
  <c r="AM459" i="98"/>
  <c r="AL459" i="98"/>
  <c r="AK459" i="98"/>
  <c r="AU458" i="98"/>
  <c r="AT458" i="98"/>
  <c r="AS458" i="98"/>
  <c r="AR458" i="98"/>
  <c r="AQ458" i="98"/>
  <c r="AP458" i="98"/>
  <c r="AO458" i="98"/>
  <c r="AN458" i="98"/>
  <c r="AM458" i="98"/>
  <c r="AL458" i="98"/>
  <c r="AK458" i="98"/>
  <c r="AU457" i="98"/>
  <c r="AT457" i="98"/>
  <c r="AS457" i="98"/>
  <c r="AR457" i="98"/>
  <c r="AQ457" i="98"/>
  <c r="AP457" i="98"/>
  <c r="AO457" i="98"/>
  <c r="AN457" i="98"/>
  <c r="AM457" i="98"/>
  <c r="AL457" i="98"/>
  <c r="AK457" i="98"/>
  <c r="AU456" i="98"/>
  <c r="AT456" i="98"/>
  <c r="AS456" i="98"/>
  <c r="AR456" i="98"/>
  <c r="AQ456" i="98"/>
  <c r="AP456" i="98"/>
  <c r="AO456" i="98"/>
  <c r="AN456" i="98"/>
  <c r="AM456" i="98"/>
  <c r="AL456" i="98"/>
  <c r="AK456" i="98"/>
  <c r="AU455" i="98"/>
  <c r="BI455" i="98" s="1"/>
  <c r="BI460" i="98" s="1"/>
  <c r="AT455" i="98"/>
  <c r="BH455" i="98" s="1"/>
  <c r="AS455" i="98"/>
  <c r="BG455" i="98" s="1"/>
  <c r="AR455" i="98"/>
  <c r="BF455" i="98" s="1"/>
  <c r="AQ455" i="98"/>
  <c r="BE455" i="98" s="1"/>
  <c r="AP455" i="98"/>
  <c r="BD455" i="98" s="1"/>
  <c r="AO455" i="98"/>
  <c r="BC455" i="98" s="1"/>
  <c r="AN455" i="98"/>
  <c r="BB455" i="98" s="1"/>
  <c r="AM455" i="98"/>
  <c r="BA455" i="98" s="1"/>
  <c r="BA460" i="98" s="1"/>
  <c r="AL455" i="98"/>
  <c r="AZ455" i="98" s="1"/>
  <c r="AK455" i="98"/>
  <c r="AY455" i="98" s="1"/>
  <c r="AU454" i="98"/>
  <c r="AT454" i="98"/>
  <c r="AS454" i="98"/>
  <c r="AR454" i="98"/>
  <c r="AQ454" i="98"/>
  <c r="AP454" i="98"/>
  <c r="AO454" i="98"/>
  <c r="AN454" i="98"/>
  <c r="AM454" i="98"/>
  <c r="AL454" i="98"/>
  <c r="AK454" i="98"/>
  <c r="AU453" i="98"/>
  <c r="AT453" i="98"/>
  <c r="AS453" i="98"/>
  <c r="AR453" i="98"/>
  <c r="AQ453" i="98"/>
  <c r="AP453" i="98"/>
  <c r="AO453" i="98"/>
  <c r="AN453" i="98"/>
  <c r="AM453" i="98"/>
  <c r="AL453" i="98"/>
  <c r="AK453" i="98"/>
  <c r="AU452" i="98"/>
  <c r="AT452" i="98"/>
  <c r="AS452" i="98"/>
  <c r="AR452" i="98"/>
  <c r="AQ452" i="98"/>
  <c r="AP452" i="98"/>
  <c r="AO452" i="98"/>
  <c r="AN452" i="98"/>
  <c r="AM452" i="98"/>
  <c r="AL452" i="98"/>
  <c r="AK452" i="98"/>
  <c r="AU447" i="98"/>
  <c r="AT447" i="98"/>
  <c r="AS447" i="98"/>
  <c r="AR447" i="98"/>
  <c r="AQ447" i="98"/>
  <c r="AP447" i="98"/>
  <c r="AO447" i="98"/>
  <c r="AN447" i="98"/>
  <c r="AM447" i="98"/>
  <c r="AL447" i="98"/>
  <c r="AK447" i="98"/>
  <c r="AU446" i="98"/>
  <c r="AT446" i="98"/>
  <c r="AS446" i="98"/>
  <c r="AR446" i="98"/>
  <c r="AQ446" i="98"/>
  <c r="AP446" i="98"/>
  <c r="AO446" i="98"/>
  <c r="AN446" i="98"/>
  <c r="AM446" i="98"/>
  <c r="AL446" i="98"/>
  <c r="AK446" i="98"/>
  <c r="AU445" i="98"/>
  <c r="AT445" i="98"/>
  <c r="AS445" i="98"/>
  <c r="AR445" i="98"/>
  <c r="AQ445" i="98"/>
  <c r="AP445" i="98"/>
  <c r="AO445" i="98"/>
  <c r="AN445" i="98"/>
  <c r="AM445" i="98"/>
  <c r="AL445" i="98"/>
  <c r="AK445" i="98"/>
  <c r="AU444" i="98"/>
  <c r="AT444" i="98"/>
  <c r="AS444" i="98"/>
  <c r="AR444" i="98"/>
  <c r="AQ444" i="98"/>
  <c r="AP444" i="98"/>
  <c r="AO444" i="98"/>
  <c r="AN444" i="98"/>
  <c r="AM444" i="98"/>
  <c r="AL444" i="98"/>
  <c r="AK444" i="98"/>
  <c r="AU443" i="98"/>
  <c r="AT443" i="98"/>
  <c r="AS443" i="98"/>
  <c r="AR443" i="98"/>
  <c r="AQ443" i="98"/>
  <c r="AP443" i="98"/>
  <c r="AO443" i="98"/>
  <c r="AN443" i="98"/>
  <c r="AM443" i="98"/>
  <c r="AL443" i="98"/>
  <c r="AK443" i="98"/>
  <c r="AU442" i="98"/>
  <c r="AT442" i="98"/>
  <c r="AS442" i="98"/>
  <c r="AR442" i="98"/>
  <c r="AQ442" i="98"/>
  <c r="AP442" i="98"/>
  <c r="AO442" i="98"/>
  <c r="AN442" i="98"/>
  <c r="AM442" i="98"/>
  <c r="AL442" i="98"/>
  <c r="AK442" i="98"/>
  <c r="AU441" i="98"/>
  <c r="AT441" i="98"/>
  <c r="AS441" i="98"/>
  <c r="AR441" i="98"/>
  <c r="AQ441" i="98"/>
  <c r="AP441" i="98"/>
  <c r="AO441" i="98"/>
  <c r="AN441" i="98"/>
  <c r="AM441" i="98"/>
  <c r="AL441" i="98"/>
  <c r="AK441" i="98"/>
  <c r="AU440" i="98"/>
  <c r="AT440" i="98"/>
  <c r="AS440" i="98"/>
  <c r="AR440" i="98"/>
  <c r="AQ440" i="98"/>
  <c r="AP440" i="98"/>
  <c r="AO440" i="98"/>
  <c r="AN440" i="98"/>
  <c r="AM440" i="98"/>
  <c r="AL440" i="98"/>
  <c r="AK440" i="98"/>
  <c r="AU439" i="98"/>
  <c r="AT439" i="98"/>
  <c r="AS439" i="98"/>
  <c r="AR439" i="98"/>
  <c r="AQ439" i="98"/>
  <c r="AP439" i="98"/>
  <c r="AO439" i="98"/>
  <c r="AN439" i="98"/>
  <c r="AM439" i="98"/>
  <c r="AL439" i="98"/>
  <c r="AK439" i="98"/>
  <c r="AU438" i="98"/>
  <c r="AT438" i="98"/>
  <c r="AS438" i="98"/>
  <c r="AR438" i="98"/>
  <c r="AQ438" i="98"/>
  <c r="AP438" i="98"/>
  <c r="AO438" i="98"/>
  <c r="AN438" i="98"/>
  <c r="AM438" i="98"/>
  <c r="AL438" i="98"/>
  <c r="AK438" i="98"/>
  <c r="AU437" i="98"/>
  <c r="AT437" i="98"/>
  <c r="AS437" i="98"/>
  <c r="AR437" i="98"/>
  <c r="AQ437" i="98"/>
  <c r="AP437" i="98"/>
  <c r="AO437" i="98"/>
  <c r="AN437" i="98"/>
  <c r="AM437" i="98"/>
  <c r="AL437" i="98"/>
  <c r="AK437" i="98"/>
  <c r="AU436" i="98"/>
  <c r="AT436" i="98"/>
  <c r="AS436" i="98"/>
  <c r="AR436" i="98"/>
  <c r="AQ436" i="98"/>
  <c r="AP436" i="98"/>
  <c r="AO436" i="98"/>
  <c r="AN436" i="98"/>
  <c r="AM436" i="98"/>
  <c r="AL436" i="98"/>
  <c r="AK436" i="98"/>
  <c r="AU435" i="98"/>
  <c r="AT435" i="98"/>
  <c r="AS435" i="98"/>
  <c r="AR435" i="98"/>
  <c r="AQ435" i="98"/>
  <c r="AP435" i="98"/>
  <c r="AO435" i="98"/>
  <c r="AN435" i="98"/>
  <c r="AM435" i="98"/>
  <c r="AL435" i="98"/>
  <c r="AK435" i="98"/>
  <c r="AU434" i="98"/>
  <c r="AT434" i="98"/>
  <c r="AS434" i="98"/>
  <c r="AR434" i="98"/>
  <c r="AQ434" i="98"/>
  <c r="AP434" i="98"/>
  <c r="AO434" i="98"/>
  <c r="AN434" i="98"/>
  <c r="AM434" i="98"/>
  <c r="AL434" i="98"/>
  <c r="AK434" i="98"/>
  <c r="AU433" i="98"/>
  <c r="AT433" i="98"/>
  <c r="AS433" i="98"/>
  <c r="AR433" i="98"/>
  <c r="AQ433" i="98"/>
  <c r="AP433" i="98"/>
  <c r="AO433" i="98"/>
  <c r="AN433" i="98"/>
  <c r="AM433" i="98"/>
  <c r="AL433" i="98"/>
  <c r="AK433" i="98"/>
  <c r="AU432" i="98"/>
  <c r="AT432" i="98"/>
  <c r="AS432" i="98"/>
  <c r="AR432" i="98"/>
  <c r="AQ432" i="98"/>
  <c r="AP432" i="98"/>
  <c r="AO432" i="98"/>
  <c r="AN432" i="98"/>
  <c r="AM432" i="98"/>
  <c r="AL432" i="98"/>
  <c r="AK432" i="98"/>
  <c r="AU431" i="98"/>
  <c r="AT431" i="98"/>
  <c r="AS431" i="98"/>
  <c r="AR431" i="98"/>
  <c r="AQ431" i="98"/>
  <c r="AP431" i="98"/>
  <c r="AO431" i="98"/>
  <c r="AN431" i="98"/>
  <c r="AM431" i="98"/>
  <c r="AL431" i="98"/>
  <c r="AK431" i="98"/>
  <c r="AU430" i="98"/>
  <c r="AT430" i="98"/>
  <c r="AS430" i="98"/>
  <c r="AR430" i="98"/>
  <c r="AQ430" i="98"/>
  <c r="AP430" i="98"/>
  <c r="AO430" i="98"/>
  <c r="AN430" i="98"/>
  <c r="AM430" i="98"/>
  <c r="AL430" i="98"/>
  <c r="AK430" i="98"/>
  <c r="AU429" i="98"/>
  <c r="AT429" i="98"/>
  <c r="AS429" i="98"/>
  <c r="AR429" i="98"/>
  <c r="AQ429" i="98"/>
  <c r="AP429" i="98"/>
  <c r="AO429" i="98"/>
  <c r="AN429" i="98"/>
  <c r="AM429" i="98"/>
  <c r="AL429" i="98"/>
  <c r="AK429" i="98"/>
  <c r="AU428" i="98"/>
  <c r="AT428" i="98"/>
  <c r="AS428" i="98"/>
  <c r="AR428" i="98"/>
  <c r="AQ428" i="98"/>
  <c r="AP428" i="98"/>
  <c r="AO428" i="98"/>
  <c r="AN428" i="98"/>
  <c r="AM428" i="98"/>
  <c r="AL428" i="98"/>
  <c r="AK428" i="98"/>
  <c r="AU427" i="98"/>
  <c r="BI427" i="98" s="1"/>
  <c r="BI432" i="98" s="1"/>
  <c r="AT427" i="98"/>
  <c r="BH427" i="98" s="1"/>
  <c r="AS427" i="98"/>
  <c r="BG427" i="98" s="1"/>
  <c r="AR427" i="98"/>
  <c r="BF427" i="98" s="1"/>
  <c r="AQ427" i="98"/>
  <c r="BE427" i="98" s="1"/>
  <c r="AP427" i="98"/>
  <c r="BD427" i="98" s="1"/>
  <c r="AO427" i="98"/>
  <c r="BC427" i="98" s="1"/>
  <c r="AN427" i="98"/>
  <c r="BB427" i="98" s="1"/>
  <c r="AM427" i="98"/>
  <c r="BA427" i="98" s="1"/>
  <c r="BA432" i="98" s="1"/>
  <c r="AL427" i="98"/>
  <c r="AZ427" i="98" s="1"/>
  <c r="AK427" i="98"/>
  <c r="AY427" i="98" s="1"/>
  <c r="AU426" i="98"/>
  <c r="AT426" i="98"/>
  <c r="AS426" i="98"/>
  <c r="AR426" i="98"/>
  <c r="AQ426" i="98"/>
  <c r="AP426" i="98"/>
  <c r="AO426" i="98"/>
  <c r="AN426" i="98"/>
  <c r="AM426" i="98"/>
  <c r="AL426" i="98"/>
  <c r="AK426" i="98"/>
  <c r="AU425" i="98"/>
  <c r="AT425" i="98"/>
  <c r="AS425" i="98"/>
  <c r="AR425" i="98"/>
  <c r="AQ425" i="98"/>
  <c r="AP425" i="98"/>
  <c r="AO425" i="98"/>
  <c r="AN425" i="98"/>
  <c r="AM425" i="98"/>
  <c r="AL425" i="98"/>
  <c r="AK425" i="98"/>
  <c r="AU424" i="98"/>
  <c r="AT424" i="98"/>
  <c r="AS424" i="98"/>
  <c r="AR424" i="98"/>
  <c r="AQ424" i="98"/>
  <c r="AP424" i="98"/>
  <c r="AO424" i="98"/>
  <c r="AN424" i="98"/>
  <c r="AM424" i="98"/>
  <c r="AL424" i="98"/>
  <c r="AK424" i="98"/>
  <c r="AU363" i="98"/>
  <c r="AT363" i="98"/>
  <c r="AS363" i="98"/>
  <c r="AR363" i="98"/>
  <c r="AQ363" i="98"/>
  <c r="AP363" i="98"/>
  <c r="AO363" i="98"/>
  <c r="AN363" i="98"/>
  <c r="AM363" i="98"/>
  <c r="AL363" i="98"/>
  <c r="AK363" i="98"/>
  <c r="AU362" i="98"/>
  <c r="AT362" i="98"/>
  <c r="AS362" i="98"/>
  <c r="AR362" i="98"/>
  <c r="AQ362" i="98"/>
  <c r="AP362" i="98"/>
  <c r="AO362" i="98"/>
  <c r="AN362" i="98"/>
  <c r="AM362" i="98"/>
  <c r="AL362" i="98"/>
  <c r="AK362" i="98"/>
  <c r="AU361" i="98"/>
  <c r="AT361" i="98"/>
  <c r="AS361" i="98"/>
  <c r="AR361" i="98"/>
  <c r="AQ361" i="98"/>
  <c r="AP361" i="98"/>
  <c r="AO361" i="98"/>
  <c r="AN361" i="98"/>
  <c r="AM361" i="98"/>
  <c r="AL361" i="98"/>
  <c r="AK361" i="98"/>
  <c r="AU360" i="98"/>
  <c r="AT360" i="98"/>
  <c r="AS360" i="98"/>
  <c r="AR360" i="98"/>
  <c r="AQ360" i="98"/>
  <c r="AP360" i="98"/>
  <c r="AO360" i="98"/>
  <c r="AN360" i="98"/>
  <c r="AM360" i="98"/>
  <c r="AL360" i="98"/>
  <c r="AK360" i="98"/>
  <c r="AU359" i="98"/>
  <c r="AT359" i="98"/>
  <c r="AS359" i="98"/>
  <c r="AR359" i="98"/>
  <c r="AQ359" i="98"/>
  <c r="AP359" i="98"/>
  <c r="AO359" i="98"/>
  <c r="AN359" i="98"/>
  <c r="AM359" i="98"/>
  <c r="AL359" i="98"/>
  <c r="AK359" i="98"/>
  <c r="AU358" i="98"/>
  <c r="AT358" i="98"/>
  <c r="AS358" i="98"/>
  <c r="AR358" i="98"/>
  <c r="AQ358" i="98"/>
  <c r="AP358" i="98"/>
  <c r="AO358" i="98"/>
  <c r="AN358" i="98"/>
  <c r="AM358" i="98"/>
  <c r="AL358" i="98"/>
  <c r="AK358" i="98"/>
  <c r="AU357" i="98"/>
  <c r="AT357" i="98"/>
  <c r="AS357" i="98"/>
  <c r="AR357" i="98"/>
  <c r="AQ357" i="98"/>
  <c r="AP357" i="98"/>
  <c r="AO357" i="98"/>
  <c r="AN357" i="98"/>
  <c r="AM357" i="98"/>
  <c r="AL357" i="98"/>
  <c r="AK357" i="98"/>
  <c r="AU356" i="98"/>
  <c r="AT356" i="98"/>
  <c r="AS356" i="98"/>
  <c r="AR356" i="98"/>
  <c r="AQ356" i="98"/>
  <c r="AP356" i="98"/>
  <c r="AO356" i="98"/>
  <c r="AN356" i="98"/>
  <c r="AM356" i="98"/>
  <c r="AL356" i="98"/>
  <c r="AK356" i="98"/>
  <c r="AU355" i="98"/>
  <c r="AT355" i="98"/>
  <c r="AS355" i="98"/>
  <c r="AR355" i="98"/>
  <c r="AQ355" i="98"/>
  <c r="AP355" i="98"/>
  <c r="AO355" i="98"/>
  <c r="AN355" i="98"/>
  <c r="AM355" i="98"/>
  <c r="AL355" i="98"/>
  <c r="AK355" i="98"/>
  <c r="AU354" i="98"/>
  <c r="AT354" i="98"/>
  <c r="AS354" i="98"/>
  <c r="AR354" i="98"/>
  <c r="AQ354" i="98"/>
  <c r="AP354" i="98"/>
  <c r="AO354" i="98"/>
  <c r="AN354" i="98"/>
  <c r="AM354" i="98"/>
  <c r="AL354" i="98"/>
  <c r="AK354" i="98"/>
  <c r="AU353" i="98"/>
  <c r="AT353" i="98"/>
  <c r="AS353" i="98"/>
  <c r="AR353" i="98"/>
  <c r="AQ353" i="98"/>
  <c r="AP353" i="98"/>
  <c r="AO353" i="98"/>
  <c r="AN353" i="98"/>
  <c r="AM353" i="98"/>
  <c r="AL353" i="98"/>
  <c r="AK353" i="98"/>
  <c r="AU352" i="98"/>
  <c r="AT352" i="98"/>
  <c r="AS352" i="98"/>
  <c r="AR352" i="98"/>
  <c r="AQ352" i="98"/>
  <c r="AP352" i="98"/>
  <c r="AO352" i="98"/>
  <c r="AN352" i="98"/>
  <c r="AM352" i="98"/>
  <c r="AL352" i="98"/>
  <c r="AK352" i="98"/>
  <c r="AU351" i="98"/>
  <c r="AT351" i="98"/>
  <c r="AS351" i="98"/>
  <c r="AR351" i="98"/>
  <c r="AQ351" i="98"/>
  <c r="AP351" i="98"/>
  <c r="AO351" i="98"/>
  <c r="AN351" i="98"/>
  <c r="AM351" i="98"/>
  <c r="AL351" i="98"/>
  <c r="AK351" i="98"/>
  <c r="AU350" i="98"/>
  <c r="AT350" i="98"/>
  <c r="AS350" i="98"/>
  <c r="AR350" i="98"/>
  <c r="AQ350" i="98"/>
  <c r="AP350" i="98"/>
  <c r="AO350" i="98"/>
  <c r="AN350" i="98"/>
  <c r="AM350" i="98"/>
  <c r="AL350" i="98"/>
  <c r="AK350" i="98"/>
  <c r="AU349" i="98"/>
  <c r="AT349" i="98"/>
  <c r="AS349" i="98"/>
  <c r="AR349" i="98"/>
  <c r="AQ349" i="98"/>
  <c r="AP349" i="98"/>
  <c r="AO349" i="98"/>
  <c r="AN349" i="98"/>
  <c r="AM349" i="98"/>
  <c r="AL349" i="98"/>
  <c r="AK349" i="98"/>
  <c r="AU348" i="98"/>
  <c r="AT348" i="98"/>
  <c r="AS348" i="98"/>
  <c r="AR348" i="98"/>
  <c r="AQ348" i="98"/>
  <c r="AP348" i="98"/>
  <c r="AO348" i="98"/>
  <c r="AN348" i="98"/>
  <c r="AM348" i="98"/>
  <c r="AL348" i="98"/>
  <c r="AK348" i="98"/>
  <c r="AU347" i="98"/>
  <c r="AT347" i="98"/>
  <c r="AS347" i="98"/>
  <c r="AR347" i="98"/>
  <c r="AQ347" i="98"/>
  <c r="AP347" i="98"/>
  <c r="AO347" i="98"/>
  <c r="AN347" i="98"/>
  <c r="AM347" i="98"/>
  <c r="AL347" i="98"/>
  <c r="AK347" i="98"/>
  <c r="AU346" i="98"/>
  <c r="AT346" i="98"/>
  <c r="AS346" i="98"/>
  <c r="AR346" i="98"/>
  <c r="AQ346" i="98"/>
  <c r="AP346" i="98"/>
  <c r="AO346" i="98"/>
  <c r="AN346" i="98"/>
  <c r="AM346" i="98"/>
  <c r="AL346" i="98"/>
  <c r="AK346" i="98"/>
  <c r="AU345" i="98"/>
  <c r="AT345" i="98"/>
  <c r="AS345" i="98"/>
  <c r="AR345" i="98"/>
  <c r="AQ345" i="98"/>
  <c r="AP345" i="98"/>
  <c r="AO345" i="98"/>
  <c r="AN345" i="98"/>
  <c r="AM345" i="98"/>
  <c r="AL345" i="98"/>
  <c r="AK345" i="98"/>
  <c r="AU344" i="98"/>
  <c r="AT344" i="98"/>
  <c r="AS344" i="98"/>
  <c r="AR344" i="98"/>
  <c r="AQ344" i="98"/>
  <c r="AP344" i="98"/>
  <c r="AO344" i="98"/>
  <c r="AN344" i="98"/>
  <c r="AM344" i="98"/>
  <c r="AL344" i="98"/>
  <c r="AK344" i="98"/>
  <c r="AU343" i="98"/>
  <c r="BI343" i="98" s="1"/>
  <c r="AT343" i="98"/>
  <c r="BH343" i="98" s="1"/>
  <c r="AS343" i="98"/>
  <c r="BG343" i="98" s="1"/>
  <c r="AR343" i="98"/>
  <c r="BF343" i="98" s="1"/>
  <c r="AQ343" i="98"/>
  <c r="BE343" i="98" s="1"/>
  <c r="AP343" i="98"/>
  <c r="BD343" i="98" s="1"/>
  <c r="AO343" i="98"/>
  <c r="BC343" i="98" s="1"/>
  <c r="AN343" i="98"/>
  <c r="BB343" i="98" s="1"/>
  <c r="AM343" i="98"/>
  <c r="BA343" i="98" s="1"/>
  <c r="AL343" i="98"/>
  <c r="AZ343" i="98" s="1"/>
  <c r="AK343" i="98"/>
  <c r="AY343" i="98" s="1"/>
  <c r="AU342" i="98"/>
  <c r="AT342" i="98"/>
  <c r="AS342" i="98"/>
  <c r="AR342" i="98"/>
  <c r="AQ342" i="98"/>
  <c r="AP342" i="98"/>
  <c r="AO342" i="98"/>
  <c r="AN342" i="98"/>
  <c r="AM342" i="98"/>
  <c r="AL342" i="98"/>
  <c r="AK342" i="98"/>
  <c r="AU341" i="98"/>
  <c r="AT341" i="98"/>
  <c r="AS341" i="98"/>
  <c r="AR341" i="98"/>
  <c r="AQ341" i="98"/>
  <c r="AP341" i="98"/>
  <c r="AO341" i="98"/>
  <c r="AN341" i="98"/>
  <c r="AM341" i="98"/>
  <c r="AL341" i="98"/>
  <c r="AK341" i="98"/>
  <c r="AU340" i="98"/>
  <c r="AT340" i="98"/>
  <c r="AS340" i="98"/>
  <c r="AR340" i="98"/>
  <c r="AQ340" i="98"/>
  <c r="AP340" i="98"/>
  <c r="AO340" i="98"/>
  <c r="AN340" i="98"/>
  <c r="AM340" i="98"/>
  <c r="AL340" i="98"/>
  <c r="AK340" i="98"/>
  <c r="AU335" i="98"/>
  <c r="AT335" i="98"/>
  <c r="AS335" i="98"/>
  <c r="AR335" i="98"/>
  <c r="AQ335" i="98"/>
  <c r="AP335" i="98"/>
  <c r="AO335" i="98"/>
  <c r="AN335" i="98"/>
  <c r="AM335" i="98"/>
  <c r="AL335" i="98"/>
  <c r="AK335" i="98"/>
  <c r="AU334" i="98"/>
  <c r="AT334" i="98"/>
  <c r="AS334" i="98"/>
  <c r="AR334" i="98"/>
  <c r="AQ334" i="98"/>
  <c r="AP334" i="98"/>
  <c r="AO334" i="98"/>
  <c r="AN334" i="98"/>
  <c r="AM334" i="98"/>
  <c r="AL334" i="98"/>
  <c r="AK334" i="98"/>
  <c r="AU333" i="98"/>
  <c r="AT333" i="98"/>
  <c r="AS333" i="98"/>
  <c r="AR333" i="98"/>
  <c r="AQ333" i="98"/>
  <c r="AP333" i="98"/>
  <c r="AO333" i="98"/>
  <c r="AN333" i="98"/>
  <c r="AM333" i="98"/>
  <c r="AL333" i="98"/>
  <c r="AK333" i="98"/>
  <c r="AU332" i="98"/>
  <c r="AT332" i="98"/>
  <c r="AS332" i="98"/>
  <c r="AR332" i="98"/>
  <c r="AQ332" i="98"/>
  <c r="AP332" i="98"/>
  <c r="AO332" i="98"/>
  <c r="AN332" i="98"/>
  <c r="AM332" i="98"/>
  <c r="AL332" i="98"/>
  <c r="AK332" i="98"/>
  <c r="AU331" i="98"/>
  <c r="AT331" i="98"/>
  <c r="AS331" i="98"/>
  <c r="AR331" i="98"/>
  <c r="AQ331" i="98"/>
  <c r="AP331" i="98"/>
  <c r="AO331" i="98"/>
  <c r="AN331" i="98"/>
  <c r="AM331" i="98"/>
  <c r="AL331" i="98"/>
  <c r="AK331" i="98"/>
  <c r="AU330" i="98"/>
  <c r="AT330" i="98"/>
  <c r="AS330" i="98"/>
  <c r="AR330" i="98"/>
  <c r="AQ330" i="98"/>
  <c r="AP330" i="98"/>
  <c r="AO330" i="98"/>
  <c r="AN330" i="98"/>
  <c r="AM330" i="98"/>
  <c r="AL330" i="98"/>
  <c r="AK330" i="98"/>
  <c r="AU329" i="98"/>
  <c r="AT329" i="98"/>
  <c r="AS329" i="98"/>
  <c r="AR329" i="98"/>
  <c r="AQ329" i="98"/>
  <c r="AP329" i="98"/>
  <c r="AO329" i="98"/>
  <c r="AN329" i="98"/>
  <c r="AM329" i="98"/>
  <c r="AL329" i="98"/>
  <c r="AK329" i="98"/>
  <c r="AU328" i="98"/>
  <c r="AT328" i="98"/>
  <c r="AS328" i="98"/>
  <c r="AR328" i="98"/>
  <c r="AQ328" i="98"/>
  <c r="AP328" i="98"/>
  <c r="AO328" i="98"/>
  <c r="AN328" i="98"/>
  <c r="AM328" i="98"/>
  <c r="AL328" i="98"/>
  <c r="AK328" i="98"/>
  <c r="AU327" i="98"/>
  <c r="AT327" i="98"/>
  <c r="AS327" i="98"/>
  <c r="AR327" i="98"/>
  <c r="AQ327" i="98"/>
  <c r="AP327" i="98"/>
  <c r="AO327" i="98"/>
  <c r="AN327" i="98"/>
  <c r="AM327" i="98"/>
  <c r="AL327" i="98"/>
  <c r="AK327" i="98"/>
  <c r="AU326" i="98"/>
  <c r="AT326" i="98"/>
  <c r="AS326" i="98"/>
  <c r="AR326" i="98"/>
  <c r="AQ326" i="98"/>
  <c r="AP326" i="98"/>
  <c r="AO326" i="98"/>
  <c r="AN326" i="98"/>
  <c r="AM326" i="98"/>
  <c r="AL326" i="98"/>
  <c r="AK326" i="98"/>
  <c r="AU325" i="98"/>
  <c r="AT325" i="98"/>
  <c r="AS325" i="98"/>
  <c r="AR325" i="98"/>
  <c r="AQ325" i="98"/>
  <c r="AP325" i="98"/>
  <c r="AO325" i="98"/>
  <c r="AN325" i="98"/>
  <c r="AM325" i="98"/>
  <c r="AL325" i="98"/>
  <c r="AK325" i="98"/>
  <c r="AU324" i="98"/>
  <c r="AT324" i="98"/>
  <c r="AS324" i="98"/>
  <c r="AR324" i="98"/>
  <c r="AQ324" i="98"/>
  <c r="AP324" i="98"/>
  <c r="AO324" i="98"/>
  <c r="AN324" i="98"/>
  <c r="AM324" i="98"/>
  <c r="AL324" i="98"/>
  <c r="AK324" i="98"/>
  <c r="AU323" i="98"/>
  <c r="AT323" i="98"/>
  <c r="AS323" i="98"/>
  <c r="AR323" i="98"/>
  <c r="AQ323" i="98"/>
  <c r="AP323" i="98"/>
  <c r="AO323" i="98"/>
  <c r="AN323" i="98"/>
  <c r="AM323" i="98"/>
  <c r="AL323" i="98"/>
  <c r="AK323" i="98"/>
  <c r="AU322" i="98"/>
  <c r="AT322" i="98"/>
  <c r="AS322" i="98"/>
  <c r="AR322" i="98"/>
  <c r="AQ322" i="98"/>
  <c r="AP322" i="98"/>
  <c r="AO322" i="98"/>
  <c r="AN322" i="98"/>
  <c r="AM322" i="98"/>
  <c r="AL322" i="98"/>
  <c r="AK322" i="98"/>
  <c r="AU321" i="98"/>
  <c r="AT321" i="98"/>
  <c r="AS321" i="98"/>
  <c r="AR321" i="98"/>
  <c r="AQ321" i="98"/>
  <c r="AP321" i="98"/>
  <c r="AO321" i="98"/>
  <c r="AN321" i="98"/>
  <c r="AM321" i="98"/>
  <c r="AL321" i="98"/>
  <c r="AK321" i="98"/>
  <c r="AU320" i="98"/>
  <c r="AT320" i="98"/>
  <c r="AS320" i="98"/>
  <c r="AR320" i="98"/>
  <c r="AQ320" i="98"/>
  <c r="AP320" i="98"/>
  <c r="AO320" i="98"/>
  <c r="AN320" i="98"/>
  <c r="AM320" i="98"/>
  <c r="AL320" i="98"/>
  <c r="AK320" i="98"/>
  <c r="AU319" i="98"/>
  <c r="AT319" i="98"/>
  <c r="AS319" i="98"/>
  <c r="AR319" i="98"/>
  <c r="AQ319" i="98"/>
  <c r="AP319" i="98"/>
  <c r="AO319" i="98"/>
  <c r="AN319" i="98"/>
  <c r="AM319" i="98"/>
  <c r="AL319" i="98"/>
  <c r="AK319" i="98"/>
  <c r="AU318" i="98"/>
  <c r="AT318" i="98"/>
  <c r="AS318" i="98"/>
  <c r="AR318" i="98"/>
  <c r="AQ318" i="98"/>
  <c r="AP318" i="98"/>
  <c r="AO318" i="98"/>
  <c r="AN318" i="98"/>
  <c r="AM318" i="98"/>
  <c r="AL318" i="98"/>
  <c r="AK318" i="98"/>
  <c r="AU317" i="98"/>
  <c r="AT317" i="98"/>
  <c r="AS317" i="98"/>
  <c r="AR317" i="98"/>
  <c r="AQ317" i="98"/>
  <c r="AP317" i="98"/>
  <c r="AO317" i="98"/>
  <c r="AN317" i="98"/>
  <c r="AM317" i="98"/>
  <c r="AL317" i="98"/>
  <c r="AK317" i="98"/>
  <c r="AU316" i="98"/>
  <c r="AT316" i="98"/>
  <c r="AS316" i="98"/>
  <c r="AR316" i="98"/>
  <c r="AQ316" i="98"/>
  <c r="AP316" i="98"/>
  <c r="AO316" i="98"/>
  <c r="AN316" i="98"/>
  <c r="AM316" i="98"/>
  <c r="AL316" i="98"/>
  <c r="AK316" i="98"/>
  <c r="AU315" i="98"/>
  <c r="BI315" i="98" s="1"/>
  <c r="AT315" i="98"/>
  <c r="BH315" i="98" s="1"/>
  <c r="AS315" i="98"/>
  <c r="BG315" i="98" s="1"/>
  <c r="AR315" i="98"/>
  <c r="BF315" i="98" s="1"/>
  <c r="AQ315" i="98"/>
  <c r="BE315" i="98" s="1"/>
  <c r="AP315" i="98"/>
  <c r="BD315" i="98" s="1"/>
  <c r="AO315" i="98"/>
  <c r="BC315" i="98" s="1"/>
  <c r="AN315" i="98"/>
  <c r="BB315" i="98" s="1"/>
  <c r="AM315" i="98"/>
  <c r="BA315" i="98" s="1"/>
  <c r="AL315" i="98"/>
  <c r="AZ315" i="98" s="1"/>
  <c r="AK315" i="98"/>
  <c r="AY315" i="98" s="1"/>
  <c r="AU314" i="98"/>
  <c r="AT314" i="98"/>
  <c r="AS314" i="98"/>
  <c r="AR314" i="98"/>
  <c r="AQ314" i="98"/>
  <c r="AP314" i="98"/>
  <c r="AO314" i="98"/>
  <c r="AN314" i="98"/>
  <c r="AM314" i="98"/>
  <c r="AL314" i="98"/>
  <c r="AK314" i="98"/>
  <c r="AU313" i="98"/>
  <c r="AT313" i="98"/>
  <c r="AS313" i="98"/>
  <c r="AR313" i="98"/>
  <c r="AQ313" i="98"/>
  <c r="AP313" i="98"/>
  <c r="AO313" i="98"/>
  <c r="AN313" i="98"/>
  <c r="AM313" i="98"/>
  <c r="AL313" i="98"/>
  <c r="AK313" i="98"/>
  <c r="AU312" i="98"/>
  <c r="AT312" i="98"/>
  <c r="AS312" i="98"/>
  <c r="AR312" i="98"/>
  <c r="AQ312" i="98"/>
  <c r="AP312" i="98"/>
  <c r="AO312" i="98"/>
  <c r="AN312" i="98"/>
  <c r="AM312" i="98"/>
  <c r="AL312" i="98"/>
  <c r="AK312" i="98"/>
  <c r="AU923" i="98"/>
  <c r="AT923" i="98"/>
  <c r="AS923" i="98"/>
  <c r="AR923" i="98"/>
  <c r="AQ923" i="98"/>
  <c r="AP923" i="98"/>
  <c r="AO923" i="98"/>
  <c r="AN923" i="98"/>
  <c r="AM923" i="98"/>
  <c r="AL923" i="98"/>
  <c r="AK923" i="98"/>
  <c r="AU922" i="98"/>
  <c r="AT922" i="98"/>
  <c r="AS922" i="98"/>
  <c r="AR922" i="98"/>
  <c r="AQ922" i="98"/>
  <c r="AP922" i="98"/>
  <c r="AO922" i="98"/>
  <c r="AN922" i="98"/>
  <c r="AM922" i="98"/>
  <c r="AL922" i="98"/>
  <c r="AK922" i="98"/>
  <c r="AU921" i="98"/>
  <c r="AT921" i="98"/>
  <c r="AS921" i="98"/>
  <c r="AR921" i="98"/>
  <c r="AQ921" i="98"/>
  <c r="AP921" i="98"/>
  <c r="AO921" i="98"/>
  <c r="AN921" i="98"/>
  <c r="AM921" i="98"/>
  <c r="AL921" i="98"/>
  <c r="AK921" i="98"/>
  <c r="AU920" i="98"/>
  <c r="AT920" i="98"/>
  <c r="AS920" i="98"/>
  <c r="AR920" i="98"/>
  <c r="AQ920" i="98"/>
  <c r="AP920" i="98"/>
  <c r="AO920" i="98"/>
  <c r="AN920" i="98"/>
  <c r="AM920" i="98"/>
  <c r="AL920" i="98"/>
  <c r="AK920" i="98"/>
  <c r="AU919" i="98"/>
  <c r="AT919" i="98"/>
  <c r="AS919" i="98"/>
  <c r="AR919" i="98"/>
  <c r="AQ919" i="98"/>
  <c r="AP919" i="98"/>
  <c r="AO919" i="98"/>
  <c r="AN919" i="98"/>
  <c r="AM919" i="98"/>
  <c r="AL919" i="98"/>
  <c r="AK919" i="98"/>
  <c r="AU918" i="98"/>
  <c r="AT918" i="98"/>
  <c r="AS918" i="98"/>
  <c r="AR918" i="98"/>
  <c r="AQ918" i="98"/>
  <c r="AP918" i="98"/>
  <c r="AO918" i="98"/>
  <c r="AN918" i="98"/>
  <c r="AM918" i="98"/>
  <c r="AL918" i="98"/>
  <c r="AK918" i="98"/>
  <c r="AU917" i="98"/>
  <c r="AT917" i="98"/>
  <c r="AS917" i="98"/>
  <c r="AR917" i="98"/>
  <c r="AQ917" i="98"/>
  <c r="AP917" i="98"/>
  <c r="AO917" i="98"/>
  <c r="AN917" i="98"/>
  <c r="AM917" i="98"/>
  <c r="AL917" i="98"/>
  <c r="AK917" i="98"/>
  <c r="AU916" i="98"/>
  <c r="AT916" i="98"/>
  <c r="AS916" i="98"/>
  <c r="AR916" i="98"/>
  <c r="AQ916" i="98"/>
  <c r="AP916" i="98"/>
  <c r="AO916" i="98"/>
  <c r="AN916" i="98"/>
  <c r="AM916" i="98"/>
  <c r="AL916" i="98"/>
  <c r="AK916" i="98"/>
  <c r="AU915" i="98"/>
  <c r="AT915" i="98"/>
  <c r="AS915" i="98"/>
  <c r="AR915" i="98"/>
  <c r="AQ915" i="98"/>
  <c r="AP915" i="98"/>
  <c r="AO915" i="98"/>
  <c r="AN915" i="98"/>
  <c r="AM915" i="98"/>
  <c r="AL915" i="98"/>
  <c r="AK915" i="98"/>
  <c r="AU914" i="98"/>
  <c r="AT914" i="98"/>
  <c r="AS914" i="98"/>
  <c r="AR914" i="98"/>
  <c r="AQ914" i="98"/>
  <c r="AP914" i="98"/>
  <c r="AO914" i="98"/>
  <c r="AN914" i="98"/>
  <c r="AM914" i="98"/>
  <c r="AL914" i="98"/>
  <c r="AK914" i="98"/>
  <c r="AU913" i="98"/>
  <c r="AT913" i="98"/>
  <c r="AS913" i="98"/>
  <c r="AR913" i="98"/>
  <c r="AQ913" i="98"/>
  <c r="AP913" i="98"/>
  <c r="AO913" i="98"/>
  <c r="AN913" i="98"/>
  <c r="AM913" i="98"/>
  <c r="AL913" i="98"/>
  <c r="AK913" i="98"/>
  <c r="AU912" i="98"/>
  <c r="AT912" i="98"/>
  <c r="AS912" i="98"/>
  <c r="AR912" i="98"/>
  <c r="AQ912" i="98"/>
  <c r="AP912" i="98"/>
  <c r="AO912" i="98"/>
  <c r="AN912" i="98"/>
  <c r="AM912" i="98"/>
  <c r="AL912" i="98"/>
  <c r="AK912" i="98"/>
  <c r="AU911" i="98"/>
  <c r="AT911" i="98"/>
  <c r="AS911" i="98"/>
  <c r="AR911" i="98"/>
  <c r="AQ911" i="98"/>
  <c r="AP911" i="98"/>
  <c r="AO911" i="98"/>
  <c r="AN911" i="98"/>
  <c r="AM911" i="98"/>
  <c r="AL911" i="98"/>
  <c r="AK911" i="98"/>
  <c r="AU910" i="98"/>
  <c r="AT910" i="98"/>
  <c r="AS910" i="98"/>
  <c r="AR910" i="98"/>
  <c r="AQ910" i="98"/>
  <c r="AP910" i="98"/>
  <c r="AO910" i="98"/>
  <c r="AN910" i="98"/>
  <c r="AM910" i="98"/>
  <c r="AL910" i="98"/>
  <c r="AK910" i="98"/>
  <c r="AU909" i="98"/>
  <c r="AT909" i="98"/>
  <c r="AS909" i="98"/>
  <c r="AR909" i="98"/>
  <c r="AQ909" i="98"/>
  <c r="AP909" i="98"/>
  <c r="AO909" i="98"/>
  <c r="AN909" i="98"/>
  <c r="AM909" i="98"/>
  <c r="AL909" i="98"/>
  <c r="AK909" i="98"/>
  <c r="AU908" i="98"/>
  <c r="AT908" i="98"/>
  <c r="AS908" i="98"/>
  <c r="AR908" i="98"/>
  <c r="AQ908" i="98"/>
  <c r="AP908" i="98"/>
  <c r="AO908" i="98"/>
  <c r="AN908" i="98"/>
  <c r="AM908" i="98"/>
  <c r="AL908" i="98"/>
  <c r="AK908" i="98"/>
  <c r="AU907" i="98"/>
  <c r="AT907" i="98"/>
  <c r="AS907" i="98"/>
  <c r="AR907" i="98"/>
  <c r="AQ907" i="98"/>
  <c r="AP907" i="98"/>
  <c r="AO907" i="98"/>
  <c r="AN907" i="98"/>
  <c r="AM907" i="98"/>
  <c r="AL907" i="98"/>
  <c r="AK907" i="98"/>
  <c r="AU906" i="98"/>
  <c r="AT906" i="98"/>
  <c r="AS906" i="98"/>
  <c r="AR906" i="98"/>
  <c r="AQ906" i="98"/>
  <c r="AP906" i="98"/>
  <c r="AO906" i="98"/>
  <c r="AN906" i="98"/>
  <c r="AM906" i="98"/>
  <c r="AL906" i="98"/>
  <c r="AK906" i="98"/>
  <c r="AU905" i="98"/>
  <c r="AT905" i="98"/>
  <c r="AS905" i="98"/>
  <c r="AR905" i="98"/>
  <c r="AQ905" i="98"/>
  <c r="AP905" i="98"/>
  <c r="AO905" i="98"/>
  <c r="AN905" i="98"/>
  <c r="AM905" i="98"/>
  <c r="AL905" i="98"/>
  <c r="AK905" i="98"/>
  <c r="AU904" i="98"/>
  <c r="AT904" i="98"/>
  <c r="AS904" i="98"/>
  <c r="AR904" i="98"/>
  <c r="AQ904" i="98"/>
  <c r="AP904" i="98"/>
  <c r="AO904" i="98"/>
  <c r="AN904" i="98"/>
  <c r="AM904" i="98"/>
  <c r="AL904" i="98"/>
  <c r="AK904" i="98"/>
  <c r="AU903" i="98"/>
  <c r="BI903" i="98" s="1"/>
  <c r="AT903" i="98"/>
  <c r="BH903" i="98" s="1"/>
  <c r="AS903" i="98"/>
  <c r="BG903" i="98" s="1"/>
  <c r="AR903" i="98"/>
  <c r="BF903" i="98" s="1"/>
  <c r="AQ903" i="98"/>
  <c r="BE903" i="98" s="1"/>
  <c r="AP903" i="98"/>
  <c r="BD903" i="98" s="1"/>
  <c r="AO903" i="98"/>
  <c r="BC903" i="98" s="1"/>
  <c r="AN903" i="98"/>
  <c r="BB903" i="98" s="1"/>
  <c r="AM903" i="98"/>
  <c r="BA903" i="98" s="1"/>
  <c r="AL903" i="98"/>
  <c r="AZ903" i="98" s="1"/>
  <c r="AK903" i="98"/>
  <c r="AY903" i="98" s="1"/>
  <c r="AU902" i="98"/>
  <c r="AT902" i="98"/>
  <c r="AS902" i="98"/>
  <c r="AR902" i="98"/>
  <c r="AQ902" i="98"/>
  <c r="AP902" i="98"/>
  <c r="AO902" i="98"/>
  <c r="AN902" i="98"/>
  <c r="AM902" i="98"/>
  <c r="AL902" i="98"/>
  <c r="AK902" i="98"/>
  <c r="AU901" i="98"/>
  <c r="AT901" i="98"/>
  <c r="AS901" i="98"/>
  <c r="AR901" i="98"/>
  <c r="AQ901" i="98"/>
  <c r="AP901" i="98"/>
  <c r="AO901" i="98"/>
  <c r="AN901" i="98"/>
  <c r="AM901" i="98"/>
  <c r="AL901" i="98"/>
  <c r="AK901" i="98"/>
  <c r="AU900" i="98"/>
  <c r="AT900" i="98"/>
  <c r="AS900" i="98"/>
  <c r="AR900" i="98"/>
  <c r="AQ900" i="98"/>
  <c r="AP900" i="98"/>
  <c r="AO900" i="98"/>
  <c r="AN900" i="98"/>
  <c r="AM900" i="98"/>
  <c r="AL900" i="98"/>
  <c r="AK900" i="98"/>
  <c r="AK895" i="98"/>
  <c r="AU895" i="98"/>
  <c r="AT895" i="98"/>
  <c r="AS895" i="98"/>
  <c r="AR895" i="98"/>
  <c r="AQ895" i="98"/>
  <c r="AP895" i="98"/>
  <c r="AO895" i="98"/>
  <c r="AN895" i="98"/>
  <c r="AM895" i="98"/>
  <c r="AL895" i="98"/>
  <c r="AU894" i="98"/>
  <c r="AT894" i="98"/>
  <c r="AS894" i="98"/>
  <c r="AR894" i="98"/>
  <c r="AQ894" i="98"/>
  <c r="AP894" i="98"/>
  <c r="AO894" i="98"/>
  <c r="AN894" i="98"/>
  <c r="AM894" i="98"/>
  <c r="AL894" i="98"/>
  <c r="AK894" i="98"/>
  <c r="AU893" i="98"/>
  <c r="AT893" i="98"/>
  <c r="AS893" i="98"/>
  <c r="AR893" i="98"/>
  <c r="AQ893" i="98"/>
  <c r="AP893" i="98"/>
  <c r="AO893" i="98"/>
  <c r="AN893" i="98"/>
  <c r="AM893" i="98"/>
  <c r="AL893" i="98"/>
  <c r="AK893" i="98"/>
  <c r="AU892" i="98"/>
  <c r="AT892" i="98"/>
  <c r="AS892" i="98"/>
  <c r="AR892" i="98"/>
  <c r="AQ892" i="98"/>
  <c r="AP892" i="98"/>
  <c r="AO892" i="98"/>
  <c r="AN892" i="98"/>
  <c r="AM892" i="98"/>
  <c r="AL892" i="98"/>
  <c r="AK892" i="98"/>
  <c r="AU891" i="98"/>
  <c r="AT891" i="98"/>
  <c r="AS891" i="98"/>
  <c r="AR891" i="98"/>
  <c r="AQ891" i="98"/>
  <c r="AP891" i="98"/>
  <c r="AO891" i="98"/>
  <c r="AN891" i="98"/>
  <c r="AM891" i="98"/>
  <c r="AL891" i="98"/>
  <c r="AK891" i="98"/>
  <c r="AU890" i="98"/>
  <c r="AT890" i="98"/>
  <c r="AS890" i="98"/>
  <c r="AR890" i="98"/>
  <c r="AQ890" i="98"/>
  <c r="AP890" i="98"/>
  <c r="AO890" i="98"/>
  <c r="AN890" i="98"/>
  <c r="AM890" i="98"/>
  <c r="AL890" i="98"/>
  <c r="AK890" i="98"/>
  <c r="AU889" i="98"/>
  <c r="AT889" i="98"/>
  <c r="AS889" i="98"/>
  <c r="AR889" i="98"/>
  <c r="AQ889" i="98"/>
  <c r="AP889" i="98"/>
  <c r="AO889" i="98"/>
  <c r="AN889" i="98"/>
  <c r="AM889" i="98"/>
  <c r="AL889" i="98"/>
  <c r="AK889" i="98"/>
  <c r="AU888" i="98"/>
  <c r="AT888" i="98"/>
  <c r="AS888" i="98"/>
  <c r="AR888" i="98"/>
  <c r="AQ888" i="98"/>
  <c r="AP888" i="98"/>
  <c r="AO888" i="98"/>
  <c r="AN888" i="98"/>
  <c r="AM888" i="98"/>
  <c r="AL888" i="98"/>
  <c r="AK888" i="98"/>
  <c r="AU887" i="98"/>
  <c r="AT887" i="98"/>
  <c r="AS887" i="98"/>
  <c r="AR887" i="98"/>
  <c r="AQ887" i="98"/>
  <c r="AP887" i="98"/>
  <c r="AO887" i="98"/>
  <c r="AN887" i="98"/>
  <c r="AM887" i="98"/>
  <c r="AL887" i="98"/>
  <c r="AK887" i="98"/>
  <c r="AU886" i="98"/>
  <c r="AT886" i="98"/>
  <c r="AS886" i="98"/>
  <c r="AR886" i="98"/>
  <c r="AQ886" i="98"/>
  <c r="AP886" i="98"/>
  <c r="AO886" i="98"/>
  <c r="AN886" i="98"/>
  <c r="AM886" i="98"/>
  <c r="AL886" i="98"/>
  <c r="AK886" i="98"/>
  <c r="AU885" i="98"/>
  <c r="AT885" i="98"/>
  <c r="AS885" i="98"/>
  <c r="AR885" i="98"/>
  <c r="AQ885" i="98"/>
  <c r="AP885" i="98"/>
  <c r="AO885" i="98"/>
  <c r="AN885" i="98"/>
  <c r="AM885" i="98"/>
  <c r="AL885" i="98"/>
  <c r="AK885" i="98"/>
  <c r="AU884" i="98"/>
  <c r="AT884" i="98"/>
  <c r="AS884" i="98"/>
  <c r="AR884" i="98"/>
  <c r="AQ884" i="98"/>
  <c r="AP884" i="98"/>
  <c r="AO884" i="98"/>
  <c r="AN884" i="98"/>
  <c r="AM884" i="98"/>
  <c r="AL884" i="98"/>
  <c r="AK884" i="98"/>
  <c r="AU883" i="98"/>
  <c r="AT883" i="98"/>
  <c r="AS883" i="98"/>
  <c r="AR883" i="98"/>
  <c r="AQ883" i="98"/>
  <c r="AP883" i="98"/>
  <c r="AO883" i="98"/>
  <c r="AN883" i="98"/>
  <c r="AM883" i="98"/>
  <c r="AL883" i="98"/>
  <c r="AK883" i="98"/>
  <c r="AU882" i="98"/>
  <c r="AT882" i="98"/>
  <c r="AS882" i="98"/>
  <c r="AR882" i="98"/>
  <c r="AQ882" i="98"/>
  <c r="AP882" i="98"/>
  <c r="AO882" i="98"/>
  <c r="AN882" i="98"/>
  <c r="AM882" i="98"/>
  <c r="AL882" i="98"/>
  <c r="AK882" i="98"/>
  <c r="AU881" i="98"/>
  <c r="AT881" i="98"/>
  <c r="AS881" i="98"/>
  <c r="AR881" i="98"/>
  <c r="AQ881" i="98"/>
  <c r="AP881" i="98"/>
  <c r="AO881" i="98"/>
  <c r="AN881" i="98"/>
  <c r="AM881" i="98"/>
  <c r="AL881" i="98"/>
  <c r="AK881" i="98"/>
  <c r="AU880" i="98"/>
  <c r="AT880" i="98"/>
  <c r="AS880" i="98"/>
  <c r="AR880" i="98"/>
  <c r="AQ880" i="98"/>
  <c r="AP880" i="98"/>
  <c r="AO880" i="98"/>
  <c r="AN880" i="98"/>
  <c r="AM880" i="98"/>
  <c r="AL880" i="98"/>
  <c r="AK880" i="98"/>
  <c r="AU879" i="98"/>
  <c r="AT879" i="98"/>
  <c r="AS879" i="98"/>
  <c r="AR879" i="98"/>
  <c r="AQ879" i="98"/>
  <c r="AP879" i="98"/>
  <c r="AO879" i="98"/>
  <c r="AN879" i="98"/>
  <c r="AM879" i="98"/>
  <c r="AL879" i="98"/>
  <c r="AK879" i="98"/>
  <c r="AU878" i="98"/>
  <c r="AT878" i="98"/>
  <c r="AS878" i="98"/>
  <c r="AR878" i="98"/>
  <c r="AQ878" i="98"/>
  <c r="AP878" i="98"/>
  <c r="AO878" i="98"/>
  <c r="AN878" i="98"/>
  <c r="AM878" i="98"/>
  <c r="AL878" i="98"/>
  <c r="AK878" i="98"/>
  <c r="AU877" i="98"/>
  <c r="AT877" i="98"/>
  <c r="AS877" i="98"/>
  <c r="AR877" i="98"/>
  <c r="AQ877" i="98"/>
  <c r="AP877" i="98"/>
  <c r="AO877" i="98"/>
  <c r="AN877" i="98"/>
  <c r="AM877" i="98"/>
  <c r="AL877" i="98"/>
  <c r="AK877" i="98"/>
  <c r="AU876" i="98"/>
  <c r="AT876" i="98"/>
  <c r="AS876" i="98"/>
  <c r="AR876" i="98"/>
  <c r="AQ876" i="98"/>
  <c r="AP876" i="98"/>
  <c r="AO876" i="98"/>
  <c r="AN876" i="98"/>
  <c r="AM876" i="98"/>
  <c r="AL876" i="98"/>
  <c r="AK876" i="98"/>
  <c r="AU875" i="98"/>
  <c r="BI875" i="98" s="1"/>
  <c r="AT875" i="98"/>
  <c r="BH875" i="98" s="1"/>
  <c r="AS875" i="98"/>
  <c r="BG875" i="98" s="1"/>
  <c r="AR875" i="98"/>
  <c r="BF875" i="98" s="1"/>
  <c r="AQ875" i="98"/>
  <c r="BE875" i="98" s="1"/>
  <c r="AP875" i="98"/>
  <c r="BD875" i="98" s="1"/>
  <c r="AO875" i="98"/>
  <c r="BC875" i="98" s="1"/>
  <c r="AN875" i="98"/>
  <c r="BB875" i="98" s="1"/>
  <c r="AM875" i="98"/>
  <c r="BA875" i="98" s="1"/>
  <c r="AL875" i="98"/>
  <c r="AZ875" i="98" s="1"/>
  <c r="AK875" i="98"/>
  <c r="AY875" i="98" s="1"/>
  <c r="AU874" i="98"/>
  <c r="AT874" i="98"/>
  <c r="AS874" i="98"/>
  <c r="AR874" i="98"/>
  <c r="AQ874" i="98"/>
  <c r="AP874" i="98"/>
  <c r="AO874" i="98"/>
  <c r="AN874" i="98"/>
  <c r="AM874" i="98"/>
  <c r="AL874" i="98"/>
  <c r="AK874" i="98"/>
  <c r="AU873" i="98"/>
  <c r="AT873" i="98"/>
  <c r="AS873" i="98"/>
  <c r="AR873" i="98"/>
  <c r="AQ873" i="98"/>
  <c r="AP873" i="98"/>
  <c r="AO873" i="98"/>
  <c r="AN873" i="98"/>
  <c r="AM873" i="98"/>
  <c r="AL873" i="98"/>
  <c r="AK873" i="98"/>
  <c r="AU872" i="98"/>
  <c r="AT872" i="98"/>
  <c r="AS872" i="98"/>
  <c r="AR872" i="98"/>
  <c r="AQ872" i="98"/>
  <c r="AP872" i="98"/>
  <c r="AO872" i="98"/>
  <c r="AN872" i="98"/>
  <c r="AM872" i="98"/>
  <c r="AL872" i="98"/>
  <c r="AK872" i="98"/>
  <c r="B41" i="97"/>
  <c r="D41" i="213" s="1"/>
  <c r="D5" i="101" s="1"/>
  <c r="AB111" i="97"/>
  <c r="AD47" i="213" s="1"/>
  <c r="AD11" i="101" s="1"/>
  <c r="AA111" i="97"/>
  <c r="AC47" i="213" s="1"/>
  <c r="AC11" i="101" s="1"/>
  <c r="Z111" i="97"/>
  <c r="AB47" i="213" s="1"/>
  <c r="AB11" i="101" s="1"/>
  <c r="Y111" i="97"/>
  <c r="AA47" i="213" s="1"/>
  <c r="AA11" i="101" s="1"/>
  <c r="X111" i="97"/>
  <c r="Z47" i="213" s="1"/>
  <c r="Z11" i="101" s="1"/>
  <c r="W111" i="97"/>
  <c r="Y47" i="213" s="1"/>
  <c r="Y11" i="101" s="1"/>
  <c r="V111" i="97"/>
  <c r="X47" i="213" s="1"/>
  <c r="X11" i="101" s="1"/>
  <c r="U111" i="97"/>
  <c r="W47" i="213" s="1"/>
  <c r="W11" i="101" s="1"/>
  <c r="T111" i="97"/>
  <c r="V47" i="213" s="1"/>
  <c r="V11" i="101" s="1"/>
  <c r="S111" i="97"/>
  <c r="U47" i="213" s="1"/>
  <c r="U11" i="101" s="1"/>
  <c r="R111" i="97"/>
  <c r="T47" i="213" s="1"/>
  <c r="T11" i="101" s="1"/>
  <c r="Q111" i="97"/>
  <c r="S47" i="213" s="1"/>
  <c r="S11" i="101" s="1"/>
  <c r="P111" i="97"/>
  <c r="R47" i="213" s="1"/>
  <c r="R11" i="101" s="1"/>
  <c r="O111" i="97"/>
  <c r="Q47" i="213" s="1"/>
  <c r="Q11" i="101" s="1"/>
  <c r="N111" i="97"/>
  <c r="P47" i="213" s="1"/>
  <c r="P11" i="101" s="1"/>
  <c r="M111" i="97"/>
  <c r="O47" i="213" s="1"/>
  <c r="O11" i="101" s="1"/>
  <c r="L111" i="97"/>
  <c r="N47" i="213" s="1"/>
  <c r="N11" i="101" s="1"/>
  <c r="K111" i="97"/>
  <c r="M47" i="213" s="1"/>
  <c r="M11" i="101" s="1"/>
  <c r="J111" i="97"/>
  <c r="L47" i="213" s="1"/>
  <c r="L11" i="101" s="1"/>
  <c r="I111" i="97"/>
  <c r="K47" i="213" s="1"/>
  <c r="K11" i="101" s="1"/>
  <c r="H111" i="97"/>
  <c r="J47" i="213" s="1"/>
  <c r="J11" i="101" s="1"/>
  <c r="G111" i="97"/>
  <c r="I47" i="213" s="1"/>
  <c r="I11" i="101" s="1"/>
  <c r="F111" i="97"/>
  <c r="H47" i="213" s="1"/>
  <c r="H11" i="101" s="1"/>
  <c r="E111" i="97"/>
  <c r="G47" i="213" s="1"/>
  <c r="G11" i="101" s="1"/>
  <c r="D111" i="97"/>
  <c r="F47" i="213" s="1"/>
  <c r="F11" i="101" s="1"/>
  <c r="C111" i="97"/>
  <c r="E47" i="213" s="1"/>
  <c r="E11" i="101" s="1"/>
  <c r="B111" i="97"/>
  <c r="D47" i="213" s="1"/>
  <c r="D11" i="101" s="1"/>
  <c r="AB101" i="97"/>
  <c r="AD46" i="213" s="1"/>
  <c r="AD10" i="101" s="1"/>
  <c r="AA101" i="97"/>
  <c r="AC46" i="213" s="1"/>
  <c r="AC10" i="101" s="1"/>
  <c r="Z101" i="97"/>
  <c r="AB46" i="213" s="1"/>
  <c r="AB10" i="101" s="1"/>
  <c r="Y101" i="97"/>
  <c r="AA46" i="213" s="1"/>
  <c r="AA10" i="101" s="1"/>
  <c r="X101" i="97"/>
  <c r="Z46" i="213" s="1"/>
  <c r="Z10" i="101" s="1"/>
  <c r="W101" i="97"/>
  <c r="Y46" i="213" s="1"/>
  <c r="Y10" i="101" s="1"/>
  <c r="V101" i="97"/>
  <c r="X46" i="213" s="1"/>
  <c r="X10" i="101" s="1"/>
  <c r="U101" i="97"/>
  <c r="W46" i="213" s="1"/>
  <c r="W10" i="101" s="1"/>
  <c r="T101" i="97"/>
  <c r="V46" i="213" s="1"/>
  <c r="V10" i="101" s="1"/>
  <c r="S101" i="97"/>
  <c r="U46" i="213" s="1"/>
  <c r="U10" i="101" s="1"/>
  <c r="R101" i="97"/>
  <c r="T46" i="213" s="1"/>
  <c r="T10" i="101" s="1"/>
  <c r="Q101" i="97"/>
  <c r="S46" i="213" s="1"/>
  <c r="S10" i="101" s="1"/>
  <c r="P101" i="97"/>
  <c r="R46" i="213" s="1"/>
  <c r="R10" i="101" s="1"/>
  <c r="O101" i="97"/>
  <c r="Q46" i="213" s="1"/>
  <c r="Q10" i="101" s="1"/>
  <c r="N101" i="97"/>
  <c r="P46" i="213" s="1"/>
  <c r="P10" i="101" s="1"/>
  <c r="M101" i="97"/>
  <c r="O46" i="213" s="1"/>
  <c r="O10" i="101" s="1"/>
  <c r="L101" i="97"/>
  <c r="N46" i="213" s="1"/>
  <c r="N10" i="101" s="1"/>
  <c r="K101" i="97"/>
  <c r="M46" i="213" s="1"/>
  <c r="M10" i="101" s="1"/>
  <c r="J101" i="97"/>
  <c r="L46" i="213" s="1"/>
  <c r="L10" i="101" s="1"/>
  <c r="I101" i="97"/>
  <c r="K46" i="213" s="1"/>
  <c r="K10" i="101" s="1"/>
  <c r="H101" i="97"/>
  <c r="J46" i="213" s="1"/>
  <c r="J10" i="101" s="1"/>
  <c r="G101" i="97"/>
  <c r="I46" i="213" s="1"/>
  <c r="I10" i="101" s="1"/>
  <c r="F101" i="97"/>
  <c r="H46" i="213" s="1"/>
  <c r="H10" i="101" s="1"/>
  <c r="E101" i="97"/>
  <c r="G46" i="213" s="1"/>
  <c r="G10" i="101" s="1"/>
  <c r="D101" i="97"/>
  <c r="F46" i="213" s="1"/>
  <c r="F10" i="101" s="1"/>
  <c r="C101" i="97"/>
  <c r="E46" i="213" s="1"/>
  <c r="E10" i="101" s="1"/>
  <c r="B101" i="97"/>
  <c r="D46" i="213" s="1"/>
  <c r="D10" i="101" s="1"/>
  <c r="AB351" i="97"/>
  <c r="AD69" i="213" s="1"/>
  <c r="AD33" i="101" s="1"/>
  <c r="AA351" i="97"/>
  <c r="AC69" i="213" s="1"/>
  <c r="AC33" i="101" s="1"/>
  <c r="Z351" i="97"/>
  <c r="AB69" i="213" s="1"/>
  <c r="AB33" i="101" s="1"/>
  <c r="Y351" i="97"/>
  <c r="AA69" i="213" s="1"/>
  <c r="AA33" i="101" s="1"/>
  <c r="X351" i="97"/>
  <c r="Z69" i="213" s="1"/>
  <c r="Z33" i="101" s="1"/>
  <c r="W351" i="97"/>
  <c r="Y69" i="213" s="1"/>
  <c r="Y33" i="101" s="1"/>
  <c r="V351" i="97"/>
  <c r="X69" i="213" s="1"/>
  <c r="X33" i="101" s="1"/>
  <c r="U351" i="97"/>
  <c r="W69" i="213" s="1"/>
  <c r="W33" i="101" s="1"/>
  <c r="T351" i="97"/>
  <c r="V69" i="213" s="1"/>
  <c r="V33" i="101" s="1"/>
  <c r="S351" i="97"/>
  <c r="U69" i="213" s="1"/>
  <c r="U33" i="101" s="1"/>
  <c r="R351" i="97"/>
  <c r="T69" i="213" s="1"/>
  <c r="T33" i="101" s="1"/>
  <c r="Q351" i="97"/>
  <c r="S69" i="213" s="1"/>
  <c r="S33" i="101" s="1"/>
  <c r="P351" i="97"/>
  <c r="R69" i="213" s="1"/>
  <c r="R33" i="101" s="1"/>
  <c r="O351" i="97"/>
  <c r="Q69" i="213" s="1"/>
  <c r="Q33" i="101" s="1"/>
  <c r="N351" i="97"/>
  <c r="P69" i="213" s="1"/>
  <c r="P33" i="101" s="1"/>
  <c r="M351" i="97"/>
  <c r="O69" i="213" s="1"/>
  <c r="O33" i="101" s="1"/>
  <c r="L351" i="97"/>
  <c r="N69" i="213" s="1"/>
  <c r="N33" i="101" s="1"/>
  <c r="K351" i="97"/>
  <c r="M69" i="213" s="1"/>
  <c r="M33" i="101" s="1"/>
  <c r="J351" i="97"/>
  <c r="L69" i="213" s="1"/>
  <c r="L33" i="101" s="1"/>
  <c r="I351" i="97"/>
  <c r="K69" i="213" s="1"/>
  <c r="K33" i="101" s="1"/>
  <c r="H351" i="97"/>
  <c r="J69" i="213" s="1"/>
  <c r="J33" i="101" s="1"/>
  <c r="G351" i="97"/>
  <c r="I69" i="213" s="1"/>
  <c r="I33" i="101" s="1"/>
  <c r="F351" i="97"/>
  <c r="H69" i="213" s="1"/>
  <c r="H33" i="101" s="1"/>
  <c r="E351" i="97"/>
  <c r="G69" i="213" s="1"/>
  <c r="G33" i="101" s="1"/>
  <c r="D351" i="97"/>
  <c r="F69" i="213" s="1"/>
  <c r="F33" i="101" s="1"/>
  <c r="C351" i="97"/>
  <c r="E69" i="213" s="1"/>
  <c r="E33" i="101" s="1"/>
  <c r="B351" i="97"/>
  <c r="D69" i="213" s="1"/>
  <c r="D33" i="101" s="1"/>
  <c r="AB41" i="97"/>
  <c r="AD41" i="213" s="1"/>
  <c r="AD5" i="101" s="1"/>
  <c r="AA41" i="97"/>
  <c r="AC41" i="213" s="1"/>
  <c r="AC5" i="101" s="1"/>
  <c r="Z41" i="97"/>
  <c r="AB41" i="213" s="1"/>
  <c r="AB5" i="101" s="1"/>
  <c r="Y41" i="97"/>
  <c r="AA41" i="213" s="1"/>
  <c r="AA5" i="101" s="1"/>
  <c r="X41" i="97"/>
  <c r="Z41" i="213" s="1"/>
  <c r="Z5" i="101" s="1"/>
  <c r="W41" i="97"/>
  <c r="Y41" i="213" s="1"/>
  <c r="Y5" i="101" s="1"/>
  <c r="V41" i="97"/>
  <c r="X41" i="213" s="1"/>
  <c r="X5" i="101" s="1"/>
  <c r="U41" i="97"/>
  <c r="W41" i="213" s="1"/>
  <c r="W5" i="101" s="1"/>
  <c r="T41" i="97"/>
  <c r="V41" i="213" s="1"/>
  <c r="V5" i="101" s="1"/>
  <c r="S41" i="97"/>
  <c r="U41" i="213" s="1"/>
  <c r="U5" i="101" s="1"/>
  <c r="R41" i="97"/>
  <c r="T41" i="213" s="1"/>
  <c r="T5" i="101" s="1"/>
  <c r="Q41" i="97"/>
  <c r="S41" i="213" s="1"/>
  <c r="S5" i="101" s="1"/>
  <c r="P41" i="97"/>
  <c r="R41" i="213" s="1"/>
  <c r="R5" i="101" s="1"/>
  <c r="O41" i="97"/>
  <c r="Q41" i="213" s="1"/>
  <c r="Q5" i="101" s="1"/>
  <c r="N41" i="97"/>
  <c r="P41" i="213" s="1"/>
  <c r="P5" i="101" s="1"/>
  <c r="M41" i="97"/>
  <c r="O41" i="213" s="1"/>
  <c r="O5" i="101" s="1"/>
  <c r="L41" i="97"/>
  <c r="N41" i="213" s="1"/>
  <c r="N5" i="101" s="1"/>
  <c r="K41" i="97"/>
  <c r="M41" i="213" s="1"/>
  <c r="M5" i="101" s="1"/>
  <c r="J41" i="97"/>
  <c r="L41" i="213" s="1"/>
  <c r="L5" i="101" s="1"/>
  <c r="I41" i="97"/>
  <c r="K41" i="213" s="1"/>
  <c r="K5" i="101" s="1"/>
  <c r="H41" i="97"/>
  <c r="J41" i="213" s="1"/>
  <c r="J5" i="101" s="1"/>
  <c r="G41" i="97"/>
  <c r="I41" i="213" s="1"/>
  <c r="I5" i="101" s="1"/>
  <c r="F41" i="97"/>
  <c r="H41" i="213" s="1"/>
  <c r="H5" i="101" s="1"/>
  <c r="E41" i="97"/>
  <c r="G41" i="213" s="1"/>
  <c r="G5" i="101" s="1"/>
  <c r="D41" i="97"/>
  <c r="F41" i="213" s="1"/>
  <c r="F5" i="101" s="1"/>
  <c r="C41" i="97"/>
  <c r="E41" i="213" s="1"/>
  <c r="E5" i="101" s="1"/>
  <c r="AB361" i="97"/>
  <c r="AD70" i="213" s="1"/>
  <c r="AD34" i="101" s="1"/>
  <c r="AA361" i="97"/>
  <c r="AC70" i="213" s="1"/>
  <c r="AC34" i="101" s="1"/>
  <c r="Z361" i="97"/>
  <c r="AB70" i="213" s="1"/>
  <c r="AB34" i="101" s="1"/>
  <c r="Y361" i="97"/>
  <c r="AA70" i="213" s="1"/>
  <c r="AA34" i="101" s="1"/>
  <c r="X361" i="97"/>
  <c r="Z70" i="213" s="1"/>
  <c r="Z34" i="101" s="1"/>
  <c r="W361" i="97"/>
  <c r="Y70" i="213" s="1"/>
  <c r="Y34" i="101" s="1"/>
  <c r="V361" i="97"/>
  <c r="X70" i="213" s="1"/>
  <c r="X34" i="101" s="1"/>
  <c r="U361" i="97"/>
  <c r="W70" i="213" s="1"/>
  <c r="W34" i="101" s="1"/>
  <c r="T361" i="97"/>
  <c r="V70" i="213" s="1"/>
  <c r="V34" i="101" s="1"/>
  <c r="S361" i="97"/>
  <c r="U70" i="213" s="1"/>
  <c r="U34" i="101" s="1"/>
  <c r="R361" i="97"/>
  <c r="T70" i="213" s="1"/>
  <c r="T34" i="101" s="1"/>
  <c r="Q361" i="97"/>
  <c r="S70" i="213" s="1"/>
  <c r="S34" i="101" s="1"/>
  <c r="P361" i="97"/>
  <c r="R70" i="213" s="1"/>
  <c r="R34" i="101" s="1"/>
  <c r="O361" i="97"/>
  <c r="Q70" i="213" s="1"/>
  <c r="Q34" i="101" s="1"/>
  <c r="N361" i="97"/>
  <c r="P70" i="213" s="1"/>
  <c r="P34" i="101" s="1"/>
  <c r="M361" i="97"/>
  <c r="O70" i="213" s="1"/>
  <c r="O34" i="101" s="1"/>
  <c r="L361" i="97"/>
  <c r="N70" i="213" s="1"/>
  <c r="N34" i="101" s="1"/>
  <c r="K361" i="97"/>
  <c r="M70" i="213" s="1"/>
  <c r="M34" i="101" s="1"/>
  <c r="J361" i="97"/>
  <c r="L70" i="213" s="1"/>
  <c r="L34" i="101" s="1"/>
  <c r="I361" i="97"/>
  <c r="K70" i="213" s="1"/>
  <c r="K34" i="101" s="1"/>
  <c r="H361" i="97"/>
  <c r="J70" i="213" s="1"/>
  <c r="J34" i="101" s="1"/>
  <c r="G361" i="97"/>
  <c r="I70" i="213" s="1"/>
  <c r="I34" i="101" s="1"/>
  <c r="F361" i="97"/>
  <c r="H70" i="213" s="1"/>
  <c r="H34" i="101" s="1"/>
  <c r="E361" i="97"/>
  <c r="G70" i="213" s="1"/>
  <c r="G34" i="101" s="1"/>
  <c r="D361" i="97"/>
  <c r="F70" i="213" s="1"/>
  <c r="F34" i="101" s="1"/>
  <c r="C361" i="97"/>
  <c r="E70" i="213" s="1"/>
  <c r="E34" i="101" s="1"/>
  <c r="B361" i="97"/>
  <c r="D70" i="213" s="1"/>
  <c r="D34" i="101" s="1"/>
  <c r="AB91" i="97"/>
  <c r="AD45" i="213" s="1"/>
  <c r="AD9" i="101" s="1"/>
  <c r="AA91" i="97"/>
  <c r="AC45" i="213" s="1"/>
  <c r="AC9" i="101" s="1"/>
  <c r="Z91" i="97"/>
  <c r="AB45" i="213" s="1"/>
  <c r="AB9" i="101" s="1"/>
  <c r="Y91" i="97"/>
  <c r="AA45" i="213" s="1"/>
  <c r="AA9" i="101" s="1"/>
  <c r="X91" i="97"/>
  <c r="Z45" i="213" s="1"/>
  <c r="Z9" i="101" s="1"/>
  <c r="W91" i="97"/>
  <c r="Y45" i="213" s="1"/>
  <c r="Y9" i="101" s="1"/>
  <c r="V91" i="97"/>
  <c r="X45" i="213" s="1"/>
  <c r="X9" i="101" s="1"/>
  <c r="U91" i="97"/>
  <c r="W45" i="213" s="1"/>
  <c r="W9" i="101" s="1"/>
  <c r="T91" i="97"/>
  <c r="V45" i="213" s="1"/>
  <c r="V9" i="101" s="1"/>
  <c r="S91" i="97"/>
  <c r="U45" i="213" s="1"/>
  <c r="U9" i="101" s="1"/>
  <c r="R91" i="97"/>
  <c r="T45" i="213" s="1"/>
  <c r="T9" i="101" s="1"/>
  <c r="Q91" i="97"/>
  <c r="S45" i="213" s="1"/>
  <c r="S9" i="101" s="1"/>
  <c r="P91" i="97"/>
  <c r="R45" i="213" s="1"/>
  <c r="R9" i="101" s="1"/>
  <c r="O91" i="97"/>
  <c r="Q45" i="213" s="1"/>
  <c r="Q9" i="101" s="1"/>
  <c r="N91" i="97"/>
  <c r="P45" i="213" s="1"/>
  <c r="P9" i="101" s="1"/>
  <c r="M91" i="97"/>
  <c r="O45" i="213" s="1"/>
  <c r="O9" i="101" s="1"/>
  <c r="L91" i="97"/>
  <c r="N45" i="213" s="1"/>
  <c r="N9" i="101" s="1"/>
  <c r="K91" i="97"/>
  <c r="M45" i="213" s="1"/>
  <c r="M9" i="101" s="1"/>
  <c r="J91" i="97"/>
  <c r="L45" i="213" s="1"/>
  <c r="L9" i="101" s="1"/>
  <c r="I91" i="97"/>
  <c r="K45" i="213" s="1"/>
  <c r="K9" i="101" s="1"/>
  <c r="H91" i="97"/>
  <c r="J45" i="213" s="1"/>
  <c r="J9" i="101" s="1"/>
  <c r="G91" i="97"/>
  <c r="I45" i="213" s="1"/>
  <c r="I9" i="101" s="1"/>
  <c r="F91" i="97"/>
  <c r="H45" i="213" s="1"/>
  <c r="H9" i="101" s="1"/>
  <c r="E91" i="97"/>
  <c r="G45" i="213" s="1"/>
  <c r="G9" i="101" s="1"/>
  <c r="D91" i="97"/>
  <c r="F45" i="213" s="1"/>
  <c r="F9" i="101" s="1"/>
  <c r="C91" i="97"/>
  <c r="E45" i="213" s="1"/>
  <c r="E9" i="101" s="1"/>
  <c r="B91" i="97"/>
  <c r="D45" i="213" s="1"/>
  <c r="D9" i="101" s="1"/>
  <c r="AB291" i="97"/>
  <c r="AD64" i="213" s="1"/>
  <c r="AD28" i="101" s="1"/>
  <c r="AA291" i="97"/>
  <c r="AC64" i="213" s="1"/>
  <c r="AC28" i="101" s="1"/>
  <c r="Z291" i="97"/>
  <c r="AB64" i="213" s="1"/>
  <c r="AB28" i="101" s="1"/>
  <c r="Y291" i="97"/>
  <c r="AA64" i="213" s="1"/>
  <c r="AA28" i="101" s="1"/>
  <c r="X291" i="97"/>
  <c r="Z64" i="213" s="1"/>
  <c r="Z28" i="101" s="1"/>
  <c r="W291" i="97"/>
  <c r="Y64" i="213" s="1"/>
  <c r="Y28" i="101" s="1"/>
  <c r="V291" i="97"/>
  <c r="X64" i="213" s="1"/>
  <c r="X28" i="101" s="1"/>
  <c r="U291" i="97"/>
  <c r="W64" i="213" s="1"/>
  <c r="W28" i="101" s="1"/>
  <c r="T291" i="97"/>
  <c r="V64" i="213" s="1"/>
  <c r="V28" i="101" s="1"/>
  <c r="S291" i="97"/>
  <c r="U64" i="213" s="1"/>
  <c r="U28" i="101" s="1"/>
  <c r="R291" i="97"/>
  <c r="T64" i="213" s="1"/>
  <c r="T28" i="101" s="1"/>
  <c r="Q291" i="97"/>
  <c r="S64" i="213" s="1"/>
  <c r="S28" i="101" s="1"/>
  <c r="P291" i="97"/>
  <c r="R64" i="213" s="1"/>
  <c r="R28" i="101" s="1"/>
  <c r="O291" i="97"/>
  <c r="Q64" i="213" s="1"/>
  <c r="Q28" i="101" s="1"/>
  <c r="N291" i="97"/>
  <c r="P64" i="213" s="1"/>
  <c r="P28" i="101" s="1"/>
  <c r="M291" i="97"/>
  <c r="O64" i="213" s="1"/>
  <c r="O28" i="101" s="1"/>
  <c r="L291" i="97"/>
  <c r="N64" i="213" s="1"/>
  <c r="N28" i="101" s="1"/>
  <c r="K291" i="97"/>
  <c r="M64" i="213" s="1"/>
  <c r="M28" i="101" s="1"/>
  <c r="J291" i="97"/>
  <c r="L64" i="213" s="1"/>
  <c r="L28" i="101" s="1"/>
  <c r="I291" i="97"/>
  <c r="K64" i="213" s="1"/>
  <c r="K28" i="101" s="1"/>
  <c r="H291" i="97"/>
  <c r="J64" i="213" s="1"/>
  <c r="J28" i="101" s="1"/>
  <c r="G291" i="97"/>
  <c r="I64" i="213" s="1"/>
  <c r="I28" i="101" s="1"/>
  <c r="F291" i="97"/>
  <c r="H64" i="213" s="1"/>
  <c r="H28" i="101" s="1"/>
  <c r="E291" i="97"/>
  <c r="G64" i="213" s="1"/>
  <c r="G28" i="101" s="1"/>
  <c r="D291" i="97"/>
  <c r="F64" i="213" s="1"/>
  <c r="F28" i="101" s="1"/>
  <c r="C291" i="97"/>
  <c r="E64" i="213" s="1"/>
  <c r="E28" i="101" s="1"/>
  <c r="B291" i="97"/>
  <c r="D64" i="213" s="1"/>
  <c r="D28" i="101" s="1"/>
  <c r="AB311" i="97"/>
  <c r="AD66" i="213" s="1"/>
  <c r="AD30" i="101" s="1"/>
  <c r="AA311" i="97"/>
  <c r="AC66" i="213" s="1"/>
  <c r="AC30" i="101" s="1"/>
  <c r="Z311" i="97"/>
  <c r="AB66" i="213" s="1"/>
  <c r="AB30" i="101" s="1"/>
  <c r="Y311" i="97"/>
  <c r="AA66" i="213" s="1"/>
  <c r="AA30" i="101" s="1"/>
  <c r="X311" i="97"/>
  <c r="Z66" i="213" s="1"/>
  <c r="Z30" i="101" s="1"/>
  <c r="W311" i="97"/>
  <c r="Y66" i="213" s="1"/>
  <c r="Y30" i="101" s="1"/>
  <c r="V311" i="97"/>
  <c r="X66" i="213" s="1"/>
  <c r="X30" i="101" s="1"/>
  <c r="U311" i="97"/>
  <c r="W66" i="213" s="1"/>
  <c r="W30" i="101" s="1"/>
  <c r="T311" i="97"/>
  <c r="V66" i="213" s="1"/>
  <c r="V30" i="101" s="1"/>
  <c r="S311" i="97"/>
  <c r="U66" i="213" s="1"/>
  <c r="U30" i="101" s="1"/>
  <c r="R311" i="97"/>
  <c r="T66" i="213" s="1"/>
  <c r="T30" i="101" s="1"/>
  <c r="Q311" i="97"/>
  <c r="S66" i="213" s="1"/>
  <c r="S30" i="101" s="1"/>
  <c r="P311" i="97"/>
  <c r="R66" i="213" s="1"/>
  <c r="R30" i="101" s="1"/>
  <c r="O311" i="97"/>
  <c r="Q66" i="213" s="1"/>
  <c r="Q30" i="101" s="1"/>
  <c r="N311" i="97"/>
  <c r="P66" i="213" s="1"/>
  <c r="P30" i="101" s="1"/>
  <c r="M311" i="97"/>
  <c r="O66" i="213" s="1"/>
  <c r="O30" i="101" s="1"/>
  <c r="L311" i="97"/>
  <c r="N66" i="213" s="1"/>
  <c r="N30" i="101" s="1"/>
  <c r="K311" i="97"/>
  <c r="M66" i="213" s="1"/>
  <c r="M30" i="101" s="1"/>
  <c r="J311" i="97"/>
  <c r="L66" i="213" s="1"/>
  <c r="L30" i="101" s="1"/>
  <c r="I311" i="97"/>
  <c r="K66" i="213" s="1"/>
  <c r="K30" i="101" s="1"/>
  <c r="H311" i="97"/>
  <c r="J66" i="213" s="1"/>
  <c r="J30" i="101" s="1"/>
  <c r="G311" i="97"/>
  <c r="I66" i="213" s="1"/>
  <c r="I30" i="101" s="1"/>
  <c r="F311" i="97"/>
  <c r="H66" i="213" s="1"/>
  <c r="H30" i="101" s="1"/>
  <c r="E311" i="97"/>
  <c r="G66" i="213" s="1"/>
  <c r="G30" i="101" s="1"/>
  <c r="D311" i="97"/>
  <c r="F66" i="213" s="1"/>
  <c r="F30" i="101" s="1"/>
  <c r="C311" i="97"/>
  <c r="E66" i="213" s="1"/>
  <c r="E30" i="101" s="1"/>
  <c r="B311" i="97"/>
  <c r="D66" i="213" s="1"/>
  <c r="D30" i="101" s="1"/>
  <c r="AB301" i="97"/>
  <c r="AD65" i="213" s="1"/>
  <c r="AD29" i="101" s="1"/>
  <c r="AA301" i="97"/>
  <c r="AC65" i="213" s="1"/>
  <c r="AC29" i="101" s="1"/>
  <c r="Z301" i="97"/>
  <c r="AB65" i="213" s="1"/>
  <c r="AB29" i="101" s="1"/>
  <c r="Y301" i="97"/>
  <c r="AA65" i="213" s="1"/>
  <c r="AA29" i="101" s="1"/>
  <c r="X301" i="97"/>
  <c r="Z65" i="213" s="1"/>
  <c r="Z29" i="101" s="1"/>
  <c r="W301" i="97"/>
  <c r="Y65" i="213" s="1"/>
  <c r="Y29" i="101" s="1"/>
  <c r="V301" i="97"/>
  <c r="X65" i="213" s="1"/>
  <c r="X29" i="101" s="1"/>
  <c r="U301" i="97"/>
  <c r="W65" i="213" s="1"/>
  <c r="W29" i="101" s="1"/>
  <c r="T301" i="97"/>
  <c r="V65" i="213" s="1"/>
  <c r="V29" i="101" s="1"/>
  <c r="S301" i="97"/>
  <c r="U65" i="213" s="1"/>
  <c r="U29" i="101" s="1"/>
  <c r="R301" i="97"/>
  <c r="T65" i="213" s="1"/>
  <c r="T29" i="101" s="1"/>
  <c r="Q301" i="97"/>
  <c r="S65" i="213" s="1"/>
  <c r="S29" i="101" s="1"/>
  <c r="P301" i="97"/>
  <c r="R65" i="213" s="1"/>
  <c r="R29" i="101" s="1"/>
  <c r="O301" i="97"/>
  <c r="Q65" i="213" s="1"/>
  <c r="Q29" i="101" s="1"/>
  <c r="N301" i="97"/>
  <c r="P65" i="213" s="1"/>
  <c r="P29" i="101" s="1"/>
  <c r="M301" i="97"/>
  <c r="O65" i="213" s="1"/>
  <c r="O29" i="101" s="1"/>
  <c r="L301" i="97"/>
  <c r="N65" i="213" s="1"/>
  <c r="N29" i="101" s="1"/>
  <c r="K301" i="97"/>
  <c r="M65" i="213" s="1"/>
  <c r="M29" i="101" s="1"/>
  <c r="J301" i="97"/>
  <c r="L65" i="213" s="1"/>
  <c r="L29" i="101" s="1"/>
  <c r="I301" i="97"/>
  <c r="K65" i="213" s="1"/>
  <c r="K29" i="101" s="1"/>
  <c r="H301" i="97"/>
  <c r="J65" i="213" s="1"/>
  <c r="J29" i="101" s="1"/>
  <c r="G301" i="97"/>
  <c r="I65" i="213" s="1"/>
  <c r="I29" i="101" s="1"/>
  <c r="F301" i="97"/>
  <c r="H65" i="213" s="1"/>
  <c r="H29" i="101" s="1"/>
  <c r="E301" i="97"/>
  <c r="G65" i="213" s="1"/>
  <c r="G29" i="101" s="1"/>
  <c r="D301" i="97"/>
  <c r="F65" i="213" s="1"/>
  <c r="F29" i="101" s="1"/>
  <c r="C301" i="97"/>
  <c r="E65" i="213" s="1"/>
  <c r="E29" i="101" s="1"/>
  <c r="B301" i="97"/>
  <c r="D65" i="213" s="1"/>
  <c r="D29" i="101" s="1"/>
  <c r="AB271" i="97"/>
  <c r="AD63" i="213" s="1"/>
  <c r="AD27" i="101" s="1"/>
  <c r="AA271" i="97"/>
  <c r="AC63" i="213" s="1"/>
  <c r="AC27" i="101" s="1"/>
  <c r="Z271" i="97"/>
  <c r="AB63" i="213" s="1"/>
  <c r="AB27" i="101" s="1"/>
  <c r="Y271" i="97"/>
  <c r="AA63" i="213" s="1"/>
  <c r="AA27" i="101" s="1"/>
  <c r="X271" i="97"/>
  <c r="Z63" i="213" s="1"/>
  <c r="Z27" i="101" s="1"/>
  <c r="W271" i="97"/>
  <c r="Y63" i="213" s="1"/>
  <c r="Y27" i="101" s="1"/>
  <c r="V271" i="97"/>
  <c r="X63" i="213" s="1"/>
  <c r="X27" i="101" s="1"/>
  <c r="U271" i="97"/>
  <c r="W63" i="213" s="1"/>
  <c r="W27" i="101" s="1"/>
  <c r="T271" i="97"/>
  <c r="V63" i="213" s="1"/>
  <c r="V27" i="101" s="1"/>
  <c r="S271" i="97"/>
  <c r="U63" i="213" s="1"/>
  <c r="U27" i="101" s="1"/>
  <c r="R271" i="97"/>
  <c r="T63" i="213" s="1"/>
  <c r="T27" i="101" s="1"/>
  <c r="Q271" i="97"/>
  <c r="S63" i="213" s="1"/>
  <c r="S27" i="101" s="1"/>
  <c r="P271" i="97"/>
  <c r="R63" i="213" s="1"/>
  <c r="R27" i="101" s="1"/>
  <c r="O271" i="97"/>
  <c r="Q63" i="213" s="1"/>
  <c r="Q27" i="101" s="1"/>
  <c r="N271" i="97"/>
  <c r="P63" i="213" s="1"/>
  <c r="P27" i="101" s="1"/>
  <c r="M271" i="97"/>
  <c r="O63" i="213" s="1"/>
  <c r="O27" i="101" s="1"/>
  <c r="L271" i="97"/>
  <c r="N63" i="213" s="1"/>
  <c r="N27" i="101" s="1"/>
  <c r="K271" i="97"/>
  <c r="M63" i="213" s="1"/>
  <c r="M27" i="101" s="1"/>
  <c r="J271" i="97"/>
  <c r="L63" i="213" s="1"/>
  <c r="L27" i="101" s="1"/>
  <c r="I271" i="97"/>
  <c r="K63" i="213" s="1"/>
  <c r="K27" i="101" s="1"/>
  <c r="H271" i="97"/>
  <c r="J63" i="213" s="1"/>
  <c r="J27" i="101" s="1"/>
  <c r="G271" i="97"/>
  <c r="I63" i="213" s="1"/>
  <c r="I27" i="101" s="1"/>
  <c r="F271" i="97"/>
  <c r="H63" i="213" s="1"/>
  <c r="H27" i="101" s="1"/>
  <c r="E271" i="97"/>
  <c r="G63" i="213" s="1"/>
  <c r="G27" i="101" s="1"/>
  <c r="D271" i="97"/>
  <c r="F63" i="213" s="1"/>
  <c r="F27" i="101" s="1"/>
  <c r="C271" i="97"/>
  <c r="E63" i="213" s="1"/>
  <c r="E27" i="101" s="1"/>
  <c r="B271" i="97"/>
  <c r="D63" i="213" s="1"/>
  <c r="D27" i="101" s="1"/>
  <c r="B61" i="97"/>
  <c r="D43" i="213" s="1"/>
  <c r="D7" i="101" s="1"/>
  <c r="C61" i="97"/>
  <c r="E43" i="213" s="1"/>
  <c r="E7" i="101" s="1"/>
  <c r="D61" i="97"/>
  <c r="F43" i="213" s="1"/>
  <c r="F7" i="101" s="1"/>
  <c r="E61" i="97"/>
  <c r="G43" i="213" s="1"/>
  <c r="G7" i="101" s="1"/>
  <c r="F61" i="97"/>
  <c r="H43" i="213" s="1"/>
  <c r="H7" i="101" s="1"/>
  <c r="G61" i="97"/>
  <c r="I43" i="213" s="1"/>
  <c r="I7" i="101" s="1"/>
  <c r="H61" i="97"/>
  <c r="J43" i="213" s="1"/>
  <c r="J7" i="101" s="1"/>
  <c r="I61" i="97"/>
  <c r="K43" i="213" s="1"/>
  <c r="K7" i="101" s="1"/>
  <c r="J61" i="97"/>
  <c r="L43" i="213" s="1"/>
  <c r="L7" i="101" s="1"/>
  <c r="K61" i="97"/>
  <c r="M43" i="213" s="1"/>
  <c r="M7" i="101" s="1"/>
  <c r="L61" i="97"/>
  <c r="N43" i="213" s="1"/>
  <c r="N7" i="101" s="1"/>
  <c r="M61" i="97"/>
  <c r="O43" i="213" s="1"/>
  <c r="O7" i="101" s="1"/>
  <c r="N61" i="97"/>
  <c r="P43" i="213" s="1"/>
  <c r="P7" i="101" s="1"/>
  <c r="O61" i="97"/>
  <c r="Q43" i="213" s="1"/>
  <c r="Q7" i="101" s="1"/>
  <c r="P61" i="97"/>
  <c r="R43" i="213" s="1"/>
  <c r="R7" i="101" s="1"/>
  <c r="Q61" i="97"/>
  <c r="S43" i="213" s="1"/>
  <c r="S7" i="101" s="1"/>
  <c r="R61" i="97"/>
  <c r="T43" i="213" s="1"/>
  <c r="T7" i="101" s="1"/>
  <c r="S61" i="97"/>
  <c r="U43" i="213" s="1"/>
  <c r="U7" i="101" s="1"/>
  <c r="T61" i="97"/>
  <c r="V43" i="213" s="1"/>
  <c r="V7" i="101" s="1"/>
  <c r="U61" i="97"/>
  <c r="W43" i="213" s="1"/>
  <c r="W7" i="101" s="1"/>
  <c r="V61" i="97"/>
  <c r="X43" i="213" s="1"/>
  <c r="X7" i="101" s="1"/>
  <c r="W61" i="97"/>
  <c r="Y43" i="213" s="1"/>
  <c r="Y7" i="101" s="1"/>
  <c r="X61" i="97"/>
  <c r="Z43" i="213" s="1"/>
  <c r="Z7" i="101" s="1"/>
  <c r="Y61" i="97"/>
  <c r="AA43" i="213" s="1"/>
  <c r="AA7" i="101" s="1"/>
  <c r="Z61" i="97"/>
  <c r="AB43" i="213" s="1"/>
  <c r="AB7" i="101" s="1"/>
  <c r="AA61" i="97"/>
  <c r="AC43" i="213" s="1"/>
  <c r="AC7" i="101" s="1"/>
  <c r="AB61" i="97"/>
  <c r="AD43" i="213" s="1"/>
  <c r="AD7" i="101" s="1"/>
  <c r="C11" i="97"/>
  <c r="E38" i="213" s="1"/>
  <c r="E2" i="101" s="1"/>
  <c r="D11" i="97"/>
  <c r="F38" i="213" s="1"/>
  <c r="F2" i="101" s="1"/>
  <c r="E11" i="97"/>
  <c r="G38" i="213" s="1"/>
  <c r="G2" i="101" s="1"/>
  <c r="F11" i="97"/>
  <c r="H38" i="213" s="1"/>
  <c r="H2" i="101" s="1"/>
  <c r="G11" i="97"/>
  <c r="I38" i="213" s="1"/>
  <c r="I2" i="101" s="1"/>
  <c r="H11" i="97"/>
  <c r="J38" i="213" s="1"/>
  <c r="J2" i="101" s="1"/>
  <c r="I11" i="97"/>
  <c r="K38" i="213" s="1"/>
  <c r="K2" i="101" s="1"/>
  <c r="J11" i="97"/>
  <c r="L38" i="213" s="1"/>
  <c r="L2" i="101" s="1"/>
  <c r="K11" i="97"/>
  <c r="M38" i="213" s="1"/>
  <c r="M2" i="101" s="1"/>
  <c r="L11" i="97"/>
  <c r="N38" i="213" s="1"/>
  <c r="N2" i="101" s="1"/>
  <c r="M11" i="97"/>
  <c r="O38" i="213" s="1"/>
  <c r="O2" i="101" s="1"/>
  <c r="N11" i="97"/>
  <c r="P38" i="213" s="1"/>
  <c r="P2" i="101" s="1"/>
  <c r="O11" i="97"/>
  <c r="Q38" i="213" s="1"/>
  <c r="Q2" i="101" s="1"/>
  <c r="P11" i="97"/>
  <c r="R38" i="213" s="1"/>
  <c r="R2" i="101" s="1"/>
  <c r="Q11" i="97"/>
  <c r="S38" i="213" s="1"/>
  <c r="S2" i="101" s="1"/>
  <c r="R11" i="97"/>
  <c r="T38" i="213" s="1"/>
  <c r="T2" i="101" s="1"/>
  <c r="S11" i="97"/>
  <c r="U38" i="213" s="1"/>
  <c r="U2" i="101" s="1"/>
  <c r="T11" i="97"/>
  <c r="V38" i="213" s="1"/>
  <c r="V2" i="101" s="1"/>
  <c r="U11" i="97"/>
  <c r="W38" i="213" s="1"/>
  <c r="W2" i="101" s="1"/>
  <c r="V11" i="97"/>
  <c r="X38" i="213" s="1"/>
  <c r="X2" i="101" s="1"/>
  <c r="W11" i="97"/>
  <c r="Y38" i="213" s="1"/>
  <c r="Y2" i="101" s="1"/>
  <c r="X11" i="97"/>
  <c r="Z38" i="213" s="1"/>
  <c r="Z2" i="101" s="1"/>
  <c r="Y11" i="97"/>
  <c r="AA38" i="213" s="1"/>
  <c r="AA2" i="101" s="1"/>
  <c r="Z11" i="97"/>
  <c r="AB38" i="213" s="1"/>
  <c r="AB2" i="101" s="1"/>
  <c r="AA11" i="97"/>
  <c r="AC38" i="213" s="1"/>
  <c r="AC2" i="101" s="1"/>
  <c r="AB11" i="97"/>
  <c r="AD38" i="213" s="1"/>
  <c r="AD2" i="101" s="1"/>
  <c r="B11" i="97"/>
  <c r="D38" i="213" s="1"/>
  <c r="D2" i="101" s="1"/>
  <c r="D38" i="95"/>
  <c r="C70" i="213" s="1"/>
  <c r="D37" i="95"/>
  <c r="C69" i="213" s="1"/>
  <c r="D36" i="95"/>
  <c r="D35" i="95"/>
  <c r="C68" i="213" s="1"/>
  <c r="D34" i="95"/>
  <c r="C67" i="213" s="1"/>
  <c r="D33" i="95"/>
  <c r="C66" i="213" s="1"/>
  <c r="D32" i="95"/>
  <c r="C65" i="213" s="1"/>
  <c r="D31" i="95"/>
  <c r="C64" i="213" s="1"/>
  <c r="D30" i="95"/>
  <c r="D29" i="95"/>
  <c r="C63" i="213" s="1"/>
  <c r="D28" i="95"/>
  <c r="C62" i="213" s="1"/>
  <c r="D27" i="95"/>
  <c r="C61" i="213" s="1"/>
  <c r="D26" i="95"/>
  <c r="C60" i="213" s="1"/>
  <c r="D23" i="95"/>
  <c r="C57" i="213" s="1"/>
  <c r="D21" i="95"/>
  <c r="C55" i="213" s="1"/>
  <c r="D19" i="95"/>
  <c r="C53" i="213" s="1"/>
  <c r="D18" i="95"/>
  <c r="C52" i="213" s="1"/>
  <c r="D17" i="95"/>
  <c r="C51" i="213" s="1"/>
  <c r="D16" i="95"/>
  <c r="C50" i="213" s="1"/>
  <c r="D15" i="95"/>
  <c r="C49" i="213" s="1"/>
  <c r="D14" i="95"/>
  <c r="C48" i="213" s="1"/>
  <c r="D13" i="95"/>
  <c r="C47" i="213" s="1"/>
  <c r="D12" i="95"/>
  <c r="C46" i="213" s="1"/>
  <c r="D11" i="95"/>
  <c r="C45" i="213" s="1"/>
  <c r="D10" i="95"/>
  <c r="D9" i="95"/>
  <c r="C44" i="213" s="1"/>
  <c r="D8" i="95"/>
  <c r="C43" i="213" s="1"/>
  <c r="D7" i="95"/>
  <c r="C42" i="213" s="1"/>
  <c r="D6" i="95"/>
  <c r="C41" i="213" s="1"/>
  <c r="D5" i="95"/>
  <c r="C40" i="213" s="1"/>
  <c r="D4" i="95"/>
  <c r="C39" i="213" s="1"/>
  <c r="D3" i="95"/>
  <c r="C38" i="213" s="1"/>
  <c r="H41" i="101"/>
  <c r="R35" i="134" l="1"/>
  <c r="BD880" i="98"/>
  <c r="BD320" i="98"/>
  <c r="BD432" i="98"/>
  <c r="BD488" i="98"/>
  <c r="BD516" i="98"/>
  <c r="B53" i="213"/>
  <c r="C17" i="101"/>
  <c r="B39" i="213"/>
  <c r="C3" i="101"/>
  <c r="B64" i="213"/>
  <c r="C28" i="101"/>
  <c r="B47" i="213"/>
  <c r="C11" i="101"/>
  <c r="B57" i="213"/>
  <c r="C21" i="101"/>
  <c r="B66" i="213"/>
  <c r="C30" i="101"/>
  <c r="B38" i="213"/>
  <c r="C2" i="101"/>
  <c r="B55" i="213"/>
  <c r="C19" i="101"/>
  <c r="B40" i="213"/>
  <c r="C4" i="101"/>
  <c r="B41" i="213"/>
  <c r="C5" i="101"/>
  <c r="B48" i="213"/>
  <c r="C12" i="101"/>
  <c r="B60" i="213"/>
  <c r="C24" i="101"/>
  <c r="B67" i="213"/>
  <c r="C31" i="101"/>
  <c r="B70" i="213"/>
  <c r="C34" i="101"/>
  <c r="B46" i="213"/>
  <c r="C10" i="101"/>
  <c r="B42" i="213"/>
  <c r="C6" i="101"/>
  <c r="B49" i="213"/>
  <c r="C13" i="101"/>
  <c r="B61" i="213"/>
  <c r="C25" i="101"/>
  <c r="B68" i="213"/>
  <c r="C32" i="101"/>
  <c r="B52" i="213"/>
  <c r="C16" i="101"/>
  <c r="B45" i="213"/>
  <c r="C9" i="101"/>
  <c r="B43" i="213"/>
  <c r="C7" i="101"/>
  <c r="B50" i="213"/>
  <c r="C14" i="101"/>
  <c r="B62" i="213"/>
  <c r="C26" i="101"/>
  <c r="B65" i="213"/>
  <c r="C29" i="101"/>
  <c r="B44" i="213"/>
  <c r="C8" i="101"/>
  <c r="B51" i="213"/>
  <c r="C15" i="101"/>
  <c r="B63" i="213"/>
  <c r="C27" i="101"/>
  <c r="B69" i="213"/>
  <c r="C33" i="101"/>
  <c r="BD544" i="98"/>
  <c r="B282" i="98"/>
  <c r="D13" i="225"/>
  <c r="D38" i="225" s="1"/>
  <c r="D67" i="225" s="1"/>
  <c r="D12" i="221" s="1"/>
  <c r="V11" i="221" s="1"/>
  <c r="D13" i="224"/>
  <c r="D38" i="224" s="1"/>
  <c r="D67" i="224" s="1"/>
  <c r="D37" i="221" s="1"/>
  <c r="A11" i="223"/>
  <c r="B842" i="98"/>
  <c r="AI843" i="98" s="1"/>
  <c r="AI844" i="98" s="1"/>
  <c r="AI845" i="98" s="1"/>
  <c r="AI846" i="98" s="1"/>
  <c r="AI847" i="98" s="1"/>
  <c r="AI848" i="98" s="1"/>
  <c r="AI849" i="98" s="1"/>
  <c r="AI850" i="98" s="1"/>
  <c r="AI851" i="98" s="1"/>
  <c r="AI852" i="98" s="1"/>
  <c r="AI853" i="98" s="1"/>
  <c r="AI854" i="98" s="1"/>
  <c r="AI855" i="98" s="1"/>
  <c r="AI856" i="98" s="1"/>
  <c r="AI857" i="98" s="1"/>
  <c r="AI858" i="98" s="1"/>
  <c r="AI859" i="98" s="1"/>
  <c r="AI860" i="98" s="1"/>
  <c r="AI861" i="98" s="1"/>
  <c r="AI862" i="98" s="1"/>
  <c r="AI863" i="98" s="1"/>
  <c r="AI864" i="98" s="1"/>
  <c r="AI865" i="98" s="1"/>
  <c r="AI866" i="98" s="1"/>
  <c r="AI867" i="98" s="1"/>
  <c r="D26" i="224"/>
  <c r="D51" i="224" s="1"/>
  <c r="D80" i="224" s="1"/>
  <c r="D50" i="221" s="1"/>
  <c r="D26" i="225"/>
  <c r="D51" i="225" s="1"/>
  <c r="D80" i="225" s="1"/>
  <c r="D25" i="221" s="1"/>
  <c r="V24" i="221" s="1"/>
  <c r="A30" i="223"/>
  <c r="B30" i="98"/>
  <c r="A3" i="223"/>
  <c r="B58" i="98"/>
  <c r="AI59" i="98" s="1"/>
  <c r="AI60" i="98" s="1"/>
  <c r="AI61" i="98" s="1"/>
  <c r="AI62" i="98" s="1"/>
  <c r="AI63" i="98" s="1"/>
  <c r="AI64" i="98" s="1"/>
  <c r="AI65" i="98" s="1"/>
  <c r="AI66" i="98" s="1"/>
  <c r="AI67" i="98" s="1"/>
  <c r="AI68" i="98" s="1"/>
  <c r="AI69" i="98" s="1"/>
  <c r="AI70" i="98" s="1"/>
  <c r="AI71" i="98" s="1"/>
  <c r="AI72" i="98" s="1"/>
  <c r="AI73" i="98" s="1"/>
  <c r="AI74" i="98" s="1"/>
  <c r="AI75" i="98" s="1"/>
  <c r="AI76" i="98" s="1"/>
  <c r="AI77" i="98" s="1"/>
  <c r="AI78" i="98" s="1"/>
  <c r="AI79" i="98" s="1"/>
  <c r="AI80" i="98" s="1"/>
  <c r="AI81" i="98" s="1"/>
  <c r="AI82" i="98" s="1"/>
  <c r="AI83" i="98" s="1"/>
  <c r="A4" i="223"/>
  <c r="B562" i="98"/>
  <c r="AI563" i="98" s="1"/>
  <c r="AI564" i="98" s="1"/>
  <c r="AI565" i="98" s="1"/>
  <c r="AI566" i="98" s="1"/>
  <c r="AI567" i="98" s="1"/>
  <c r="AI568" i="98" s="1"/>
  <c r="AI569" i="98" s="1"/>
  <c r="AI570" i="98" s="1"/>
  <c r="AI571" i="98" s="1"/>
  <c r="AI572" i="98" s="1"/>
  <c r="AI573" i="98" s="1"/>
  <c r="AI574" i="98" s="1"/>
  <c r="AI575" i="98" s="1"/>
  <c r="AI576" i="98" s="1"/>
  <c r="AI577" i="98" s="1"/>
  <c r="AI578" i="98" s="1"/>
  <c r="AI579" i="98" s="1"/>
  <c r="AI580" i="98" s="1"/>
  <c r="AI581" i="98" s="1"/>
  <c r="AI582" i="98" s="1"/>
  <c r="AI583" i="98" s="1"/>
  <c r="AI584" i="98" s="1"/>
  <c r="AI585" i="98" s="1"/>
  <c r="AI586" i="98" s="1"/>
  <c r="AI587" i="98" s="1"/>
  <c r="D21" i="225"/>
  <c r="D46" i="225" s="1"/>
  <c r="D75" i="225" s="1"/>
  <c r="D20" i="221" s="1"/>
  <c r="V19" i="221" s="1"/>
  <c r="D21" i="224"/>
  <c r="D46" i="224" s="1"/>
  <c r="D75" i="224" s="1"/>
  <c r="D45" i="221" s="1"/>
  <c r="A21" i="223"/>
  <c r="B86" i="98"/>
  <c r="AI87" i="98" s="1"/>
  <c r="AI88" i="98" s="1"/>
  <c r="AI89" i="98" s="1"/>
  <c r="AI90" i="98" s="1"/>
  <c r="AI91" i="98" s="1"/>
  <c r="AI92" i="98" s="1"/>
  <c r="AI93" i="98" s="1"/>
  <c r="AI94" i="98" s="1"/>
  <c r="AI95" i="98" s="1"/>
  <c r="AI96" i="98" s="1"/>
  <c r="AI97" i="98" s="1"/>
  <c r="AI98" i="98" s="1"/>
  <c r="AI99" i="98" s="1"/>
  <c r="AI100" i="98" s="1"/>
  <c r="AI101" i="98" s="1"/>
  <c r="AI102" i="98" s="1"/>
  <c r="AI103" i="98" s="1"/>
  <c r="AI104" i="98" s="1"/>
  <c r="AI105" i="98" s="1"/>
  <c r="AI106" i="98" s="1"/>
  <c r="AI107" i="98" s="1"/>
  <c r="AI108" i="98" s="1"/>
  <c r="AI109" i="98" s="1"/>
  <c r="AI110" i="98" s="1"/>
  <c r="AI111" i="98" s="1"/>
  <c r="D8" i="224"/>
  <c r="D33" i="224" s="1"/>
  <c r="D62" i="224" s="1"/>
  <c r="D32" i="221" s="1"/>
  <c r="D8" i="225"/>
  <c r="D33" i="225" s="1"/>
  <c r="D62" i="225" s="1"/>
  <c r="D7" i="221" s="1"/>
  <c r="V6" i="221" s="1"/>
  <c r="A5" i="223"/>
  <c r="B310" i="98"/>
  <c r="AI311" i="98" s="1"/>
  <c r="AI312" i="98" s="1"/>
  <c r="AI313" i="98" s="1"/>
  <c r="AI314" i="98" s="1"/>
  <c r="AI315" i="98" s="1"/>
  <c r="AI316" i="98" s="1"/>
  <c r="AI317" i="98" s="1"/>
  <c r="AI318" i="98" s="1"/>
  <c r="AI319" i="98" s="1"/>
  <c r="AI320" i="98" s="1"/>
  <c r="AI321" i="98" s="1"/>
  <c r="AI322" i="98" s="1"/>
  <c r="AI323" i="98" s="1"/>
  <c r="AI324" i="98" s="1"/>
  <c r="AI325" i="98" s="1"/>
  <c r="AI326" i="98" s="1"/>
  <c r="AI327" i="98" s="1"/>
  <c r="AI328" i="98" s="1"/>
  <c r="AI329" i="98" s="1"/>
  <c r="AI330" i="98" s="1"/>
  <c r="AI331" i="98" s="1"/>
  <c r="AI332" i="98" s="1"/>
  <c r="AI333" i="98" s="1"/>
  <c r="AI334" i="98" s="1"/>
  <c r="AI335" i="98" s="1"/>
  <c r="D14" i="225"/>
  <c r="D39" i="225" s="1"/>
  <c r="D68" i="225" s="1"/>
  <c r="D13" i="221" s="1"/>
  <c r="V12" i="221" s="1"/>
  <c r="D14" i="224"/>
  <c r="D39" i="224" s="1"/>
  <c r="D68" i="224" s="1"/>
  <c r="D38" i="221" s="1"/>
  <c r="A12" i="223"/>
  <c r="B646" i="98"/>
  <c r="AI647" i="98" s="1"/>
  <c r="AI648" i="98" s="1"/>
  <c r="AI649" i="98" s="1"/>
  <c r="AI650" i="98" s="1"/>
  <c r="AI651" i="98" s="1"/>
  <c r="AI652" i="98" s="1"/>
  <c r="AI653" i="98" s="1"/>
  <c r="AI654" i="98" s="1"/>
  <c r="AI655" i="98" s="1"/>
  <c r="AI656" i="98" s="1"/>
  <c r="AI657" i="98" s="1"/>
  <c r="AI658" i="98" s="1"/>
  <c r="AI659" i="98" s="1"/>
  <c r="AI660" i="98" s="1"/>
  <c r="AI661" i="98" s="1"/>
  <c r="AI662" i="98" s="1"/>
  <c r="AI663" i="98" s="1"/>
  <c r="AI664" i="98" s="1"/>
  <c r="AI665" i="98" s="1"/>
  <c r="AI666" i="98" s="1"/>
  <c r="AI667" i="98" s="1"/>
  <c r="AI668" i="98" s="1"/>
  <c r="AI669" i="98" s="1"/>
  <c r="AI670" i="98" s="1"/>
  <c r="AI671" i="98" s="1"/>
  <c r="A24" i="223"/>
  <c r="B870" i="98"/>
  <c r="D27" i="224"/>
  <c r="D52" i="224" s="1"/>
  <c r="D81" i="224" s="1"/>
  <c r="D51" i="221" s="1"/>
  <c r="D27" i="225"/>
  <c r="D52" i="225" s="1"/>
  <c r="D81" i="225" s="1"/>
  <c r="D26" i="221" s="1"/>
  <c r="V25" i="221" s="1"/>
  <c r="A31" i="223"/>
  <c r="B506" i="98"/>
  <c r="AI507" i="98" s="1"/>
  <c r="AI508" i="98" s="1"/>
  <c r="AI509" i="98" s="1"/>
  <c r="AI510" i="98" s="1"/>
  <c r="AI511" i="98" s="1"/>
  <c r="AI512" i="98" s="1"/>
  <c r="AI513" i="98" s="1"/>
  <c r="AI514" i="98" s="1"/>
  <c r="AI515" i="98" s="1"/>
  <c r="AI516" i="98" s="1"/>
  <c r="AI517" i="98" s="1"/>
  <c r="AI518" i="98" s="1"/>
  <c r="AI519" i="98" s="1"/>
  <c r="AI520" i="98" s="1"/>
  <c r="AI521" i="98" s="1"/>
  <c r="AI522" i="98" s="1"/>
  <c r="AI523" i="98" s="1"/>
  <c r="AI524" i="98" s="1"/>
  <c r="AI525" i="98" s="1"/>
  <c r="AI526" i="98" s="1"/>
  <c r="AI527" i="98" s="1"/>
  <c r="AI528" i="98" s="1"/>
  <c r="AI529" i="98" s="1"/>
  <c r="AI530" i="98" s="1"/>
  <c r="AI531" i="98" s="1"/>
  <c r="D19" i="224"/>
  <c r="D44" i="224" s="1"/>
  <c r="D73" i="224" s="1"/>
  <c r="D43" i="221" s="1"/>
  <c r="D19" i="225"/>
  <c r="D44" i="225" s="1"/>
  <c r="D73" i="225" s="1"/>
  <c r="D18" i="221" s="1"/>
  <c r="V17" i="221" s="1"/>
  <c r="D19" i="214"/>
  <c r="D44" i="214" s="1"/>
  <c r="D73" i="214" s="1"/>
  <c r="D68" i="221" s="1"/>
  <c r="A19" i="223"/>
  <c r="B338" i="98"/>
  <c r="AI339" i="98" s="1"/>
  <c r="AI340" i="98" s="1"/>
  <c r="AI341" i="98" s="1"/>
  <c r="AI342" i="98" s="1"/>
  <c r="AI343" i="98" s="1"/>
  <c r="AI344" i="98" s="1"/>
  <c r="AI345" i="98" s="1"/>
  <c r="AI346" i="98" s="1"/>
  <c r="AI347" i="98" s="1"/>
  <c r="AI348" i="98" s="1"/>
  <c r="AI349" i="98" s="1"/>
  <c r="AI350" i="98" s="1"/>
  <c r="AI351" i="98" s="1"/>
  <c r="AI352" i="98" s="1"/>
  <c r="AI353" i="98" s="1"/>
  <c r="AI354" i="98" s="1"/>
  <c r="AI355" i="98" s="1"/>
  <c r="AI356" i="98" s="1"/>
  <c r="AI357" i="98" s="1"/>
  <c r="AI358" i="98" s="1"/>
  <c r="AI359" i="98" s="1"/>
  <c r="AI360" i="98" s="1"/>
  <c r="AI361" i="98" s="1"/>
  <c r="AI362" i="98" s="1"/>
  <c r="AI363" i="98" s="1"/>
  <c r="A13" i="223"/>
  <c r="B674" i="98"/>
  <c r="AI675" i="98" s="1"/>
  <c r="AI676" i="98" s="1"/>
  <c r="AI677" i="98" s="1"/>
  <c r="AI678" i="98" s="1"/>
  <c r="AI679" i="98" s="1"/>
  <c r="AI680" i="98" s="1"/>
  <c r="AI681" i="98" s="1"/>
  <c r="AI682" i="98" s="1"/>
  <c r="AI683" i="98" s="1"/>
  <c r="AI684" i="98" s="1"/>
  <c r="AI685" i="98" s="1"/>
  <c r="AI686" i="98" s="1"/>
  <c r="AI687" i="98" s="1"/>
  <c r="AI688" i="98" s="1"/>
  <c r="AI689" i="98" s="1"/>
  <c r="AI690" i="98" s="1"/>
  <c r="AI691" i="98" s="1"/>
  <c r="AI692" i="98" s="1"/>
  <c r="AI693" i="98" s="1"/>
  <c r="AI694" i="98" s="1"/>
  <c r="AI695" i="98" s="1"/>
  <c r="AI696" i="98" s="1"/>
  <c r="AI697" i="98" s="1"/>
  <c r="AI698" i="98" s="1"/>
  <c r="AI699" i="98" s="1"/>
  <c r="A25" i="223"/>
  <c r="B898" i="98"/>
  <c r="AI899" i="98" s="1"/>
  <c r="AI900" i="98" s="1"/>
  <c r="AI901" i="98" s="1"/>
  <c r="AI902" i="98" s="1"/>
  <c r="AI903" i="98" s="1"/>
  <c r="AI904" i="98" s="1"/>
  <c r="AI905" i="98" s="1"/>
  <c r="AI906" i="98" s="1"/>
  <c r="AI907" i="98" s="1"/>
  <c r="AI908" i="98" s="1"/>
  <c r="AI909" i="98" s="1"/>
  <c r="AI910" i="98" s="1"/>
  <c r="AI911" i="98" s="1"/>
  <c r="AI912" i="98" s="1"/>
  <c r="AI913" i="98" s="1"/>
  <c r="AI914" i="98" s="1"/>
  <c r="AI915" i="98" s="1"/>
  <c r="AI916" i="98" s="1"/>
  <c r="AI917" i="98" s="1"/>
  <c r="AI918" i="98" s="1"/>
  <c r="AI919" i="98" s="1"/>
  <c r="AI920" i="98" s="1"/>
  <c r="AI921" i="98" s="1"/>
  <c r="AI922" i="98" s="1"/>
  <c r="AI923" i="98" s="1"/>
  <c r="A32" i="223"/>
  <c r="B142" i="98"/>
  <c r="D9" i="224"/>
  <c r="D34" i="224" s="1"/>
  <c r="D63" i="224" s="1"/>
  <c r="D33" i="221" s="1"/>
  <c r="D9" i="225"/>
  <c r="D34" i="225" s="1"/>
  <c r="D63" i="225" s="1"/>
  <c r="D8" i="221" s="1"/>
  <c r="V7" i="221" s="1"/>
  <c r="A7" i="223"/>
  <c r="B366" i="98"/>
  <c r="AI367" i="98" s="1"/>
  <c r="AI368" i="98" s="1"/>
  <c r="AI369" i="98" s="1"/>
  <c r="AI370" i="98" s="1"/>
  <c r="AI371" i="98" s="1"/>
  <c r="AI372" i="98" s="1"/>
  <c r="AI373" i="98" s="1"/>
  <c r="AI374" i="98" s="1"/>
  <c r="AI375" i="98" s="1"/>
  <c r="AI376" i="98" s="1"/>
  <c r="AI377" i="98" s="1"/>
  <c r="AI378" i="98" s="1"/>
  <c r="AI379" i="98" s="1"/>
  <c r="AI380" i="98" s="1"/>
  <c r="AI381" i="98" s="1"/>
  <c r="AI382" i="98" s="1"/>
  <c r="AI383" i="98" s="1"/>
  <c r="AI384" i="98" s="1"/>
  <c r="AI385" i="98" s="1"/>
  <c r="AI386" i="98" s="1"/>
  <c r="AI387" i="98" s="1"/>
  <c r="AI388" i="98" s="1"/>
  <c r="AI389" i="98" s="1"/>
  <c r="AI390" i="98" s="1"/>
  <c r="AI391" i="98" s="1"/>
  <c r="D15" i="224"/>
  <c r="D40" i="224" s="1"/>
  <c r="D69" i="224" s="1"/>
  <c r="D39" i="221" s="1"/>
  <c r="D15" i="225"/>
  <c r="D40" i="225" s="1"/>
  <c r="D69" i="225" s="1"/>
  <c r="D14" i="221" s="1"/>
  <c r="V13" i="221" s="1"/>
  <c r="A14" i="223"/>
  <c r="B702" i="98"/>
  <c r="AI703" i="98" s="1"/>
  <c r="AI704" i="98" s="1"/>
  <c r="AI705" i="98" s="1"/>
  <c r="AI706" i="98" s="1"/>
  <c r="AI707" i="98" s="1"/>
  <c r="AI708" i="98" s="1"/>
  <c r="AI709" i="98" s="1"/>
  <c r="AI710" i="98" s="1"/>
  <c r="AI711" i="98" s="1"/>
  <c r="AI712" i="98" s="1"/>
  <c r="AI713" i="98" s="1"/>
  <c r="AI714" i="98" s="1"/>
  <c r="AI715" i="98" s="1"/>
  <c r="AI716" i="98" s="1"/>
  <c r="AI717" i="98" s="1"/>
  <c r="AI718" i="98" s="1"/>
  <c r="AI719" i="98" s="1"/>
  <c r="AI720" i="98" s="1"/>
  <c r="AI721" i="98" s="1"/>
  <c r="AI722" i="98" s="1"/>
  <c r="AI723" i="98" s="1"/>
  <c r="AI724" i="98" s="1"/>
  <c r="AI725" i="98" s="1"/>
  <c r="AI726" i="98" s="1"/>
  <c r="AI727" i="98" s="1"/>
  <c r="A26" i="223"/>
  <c r="B926" i="98"/>
  <c r="AI927" i="98" s="1"/>
  <c r="AI928" i="98" s="1"/>
  <c r="AI929" i="98" s="1"/>
  <c r="AI930" i="98" s="1"/>
  <c r="AI931" i="98" s="1"/>
  <c r="AI932" i="98" s="1"/>
  <c r="AI933" i="98" s="1"/>
  <c r="AI934" i="98" s="1"/>
  <c r="AI935" i="98" s="1"/>
  <c r="AI936" i="98" s="1"/>
  <c r="AI937" i="98" s="1"/>
  <c r="AI938" i="98" s="1"/>
  <c r="AI939" i="98" s="1"/>
  <c r="AI940" i="98" s="1"/>
  <c r="AI941" i="98" s="1"/>
  <c r="AI942" i="98" s="1"/>
  <c r="AI943" i="98" s="1"/>
  <c r="AI944" i="98" s="1"/>
  <c r="AI945" i="98" s="1"/>
  <c r="AI946" i="98" s="1"/>
  <c r="AI947" i="98" s="1"/>
  <c r="AI948" i="98" s="1"/>
  <c r="AI949" i="98" s="1"/>
  <c r="AI950" i="98" s="1"/>
  <c r="AI951" i="98" s="1"/>
  <c r="B114" i="98"/>
  <c r="AI115" i="98" s="1"/>
  <c r="AI116" i="98" s="1"/>
  <c r="AI117" i="98" s="1"/>
  <c r="AI118" i="98" s="1"/>
  <c r="AI119" i="98" s="1"/>
  <c r="AI120" i="98" s="1"/>
  <c r="AI121" i="98" s="1"/>
  <c r="AI122" i="98" s="1"/>
  <c r="AI123" i="98" s="1"/>
  <c r="AI124" i="98" s="1"/>
  <c r="AI125" i="98" s="1"/>
  <c r="AI126" i="98" s="1"/>
  <c r="AI127" i="98" s="1"/>
  <c r="AI128" i="98" s="1"/>
  <c r="AI129" i="98" s="1"/>
  <c r="AI130" i="98" s="1"/>
  <c r="AI131" i="98" s="1"/>
  <c r="AI132" i="98" s="1"/>
  <c r="AI133" i="98" s="1"/>
  <c r="AI134" i="98" s="1"/>
  <c r="AI135" i="98" s="1"/>
  <c r="AI136" i="98" s="1"/>
  <c r="AI137" i="98" s="1"/>
  <c r="AI138" i="98" s="1"/>
  <c r="AI139" i="98" s="1"/>
  <c r="A6" i="223"/>
  <c r="B170" i="98"/>
  <c r="AI171" i="98" s="1"/>
  <c r="AI172" i="98" s="1"/>
  <c r="AI173" i="98" s="1"/>
  <c r="AI174" i="98" s="1"/>
  <c r="AI175" i="98" s="1"/>
  <c r="AI176" i="98" s="1"/>
  <c r="AI177" i="98" s="1"/>
  <c r="AI178" i="98" s="1"/>
  <c r="AI179" i="98" s="1"/>
  <c r="AI180" i="98" s="1"/>
  <c r="AI181" i="98" s="1"/>
  <c r="AI182" i="98" s="1"/>
  <c r="AI183" i="98" s="1"/>
  <c r="AI184" i="98" s="1"/>
  <c r="AI185" i="98" s="1"/>
  <c r="AI186" i="98" s="1"/>
  <c r="AI187" i="98" s="1"/>
  <c r="AI188" i="98" s="1"/>
  <c r="AI189" i="98" s="1"/>
  <c r="AI190" i="98" s="1"/>
  <c r="AI191" i="98" s="1"/>
  <c r="AI192" i="98" s="1"/>
  <c r="AI193" i="98" s="1"/>
  <c r="AI194" i="98" s="1"/>
  <c r="AI195" i="98" s="1"/>
  <c r="D10" i="224"/>
  <c r="D35" i="224" s="1"/>
  <c r="D64" i="224" s="1"/>
  <c r="D34" i="221" s="1"/>
  <c r="D10" i="225"/>
  <c r="D35" i="225" s="1"/>
  <c r="D64" i="225" s="1"/>
  <c r="D9" i="221" s="1"/>
  <c r="V8" i="221" s="1"/>
  <c r="A8" i="223"/>
  <c r="B394" i="98"/>
  <c r="A15" i="223"/>
  <c r="B730" i="98"/>
  <c r="AI731" i="98" s="1"/>
  <c r="AI732" i="98" s="1"/>
  <c r="AI733" i="98" s="1"/>
  <c r="AI734" i="98" s="1"/>
  <c r="AI735" i="98" s="1"/>
  <c r="AI736" i="98" s="1"/>
  <c r="AI737" i="98" s="1"/>
  <c r="AI738" i="98" s="1"/>
  <c r="AI739" i="98" s="1"/>
  <c r="AI740" i="98" s="1"/>
  <c r="AI741" i="98" s="1"/>
  <c r="AI742" i="98" s="1"/>
  <c r="AI743" i="98" s="1"/>
  <c r="AI744" i="98" s="1"/>
  <c r="AI745" i="98" s="1"/>
  <c r="AI746" i="98" s="1"/>
  <c r="AI747" i="98" s="1"/>
  <c r="AI748" i="98" s="1"/>
  <c r="AI749" i="98" s="1"/>
  <c r="AI750" i="98" s="1"/>
  <c r="AI751" i="98" s="1"/>
  <c r="AI752" i="98" s="1"/>
  <c r="AI753" i="98" s="1"/>
  <c r="AI754" i="98" s="1"/>
  <c r="AI755" i="98" s="1"/>
  <c r="A27" i="223"/>
  <c r="B954" i="98"/>
  <c r="AI955" i="98" s="1"/>
  <c r="AI956" i="98" s="1"/>
  <c r="AI957" i="98" s="1"/>
  <c r="AI958" i="98" s="1"/>
  <c r="AI959" i="98" s="1"/>
  <c r="AI960" i="98" s="1"/>
  <c r="AI961" i="98" s="1"/>
  <c r="AI962" i="98" s="1"/>
  <c r="AI963" i="98" s="1"/>
  <c r="AI964" i="98" s="1"/>
  <c r="AI965" i="98" s="1"/>
  <c r="AI966" i="98" s="1"/>
  <c r="AI967" i="98" s="1"/>
  <c r="AI968" i="98" s="1"/>
  <c r="AI969" i="98" s="1"/>
  <c r="AI970" i="98" s="1"/>
  <c r="AI971" i="98" s="1"/>
  <c r="AI972" i="98" s="1"/>
  <c r="AI973" i="98" s="1"/>
  <c r="AI974" i="98" s="1"/>
  <c r="AI975" i="98" s="1"/>
  <c r="AI976" i="98" s="1"/>
  <c r="AI977" i="98" s="1"/>
  <c r="AI978" i="98" s="1"/>
  <c r="AI979" i="98" s="1"/>
  <c r="A33" i="223"/>
  <c r="B198" i="98"/>
  <c r="B422" i="98"/>
  <c r="D16" i="225"/>
  <c r="D41" i="225" s="1"/>
  <c r="D70" i="225" s="1"/>
  <c r="D15" i="221" s="1"/>
  <c r="V14" i="221" s="1"/>
  <c r="D16" i="224"/>
  <c r="D41" i="224" s="1"/>
  <c r="D70" i="224" s="1"/>
  <c r="D40" i="221" s="1"/>
  <c r="A16" i="223"/>
  <c r="B758" i="98"/>
  <c r="AI759" i="98" s="1"/>
  <c r="AI760" i="98" s="1"/>
  <c r="AI761" i="98" s="1"/>
  <c r="AI762" i="98" s="1"/>
  <c r="AI763" i="98" s="1"/>
  <c r="AI764" i="98" s="1"/>
  <c r="AI765" i="98" s="1"/>
  <c r="AI766" i="98" s="1"/>
  <c r="AI767" i="98" s="1"/>
  <c r="AI768" i="98" s="1"/>
  <c r="AI769" i="98" s="1"/>
  <c r="AI770" i="98" s="1"/>
  <c r="AI771" i="98" s="1"/>
  <c r="AI772" i="98" s="1"/>
  <c r="AI773" i="98" s="1"/>
  <c r="AI774" i="98" s="1"/>
  <c r="AI775" i="98" s="1"/>
  <c r="AI776" i="98" s="1"/>
  <c r="AI777" i="98" s="1"/>
  <c r="AI778" i="98" s="1"/>
  <c r="AI779" i="98" s="1"/>
  <c r="AI780" i="98" s="1"/>
  <c r="AI781" i="98" s="1"/>
  <c r="AI782" i="98" s="1"/>
  <c r="AI783" i="98" s="1"/>
  <c r="B982" i="98"/>
  <c r="AI983" i="98" s="1"/>
  <c r="AI984" i="98" s="1"/>
  <c r="AI985" i="98" s="1"/>
  <c r="AI986" i="98" s="1"/>
  <c r="AI987" i="98" s="1"/>
  <c r="AI988" i="98" s="1"/>
  <c r="AI989" i="98" s="1"/>
  <c r="AI990" i="98" s="1"/>
  <c r="AI991" i="98" s="1"/>
  <c r="AI992" i="98" s="1"/>
  <c r="AI993" i="98" s="1"/>
  <c r="AI994" i="98" s="1"/>
  <c r="AI995" i="98" s="1"/>
  <c r="AI996" i="98" s="1"/>
  <c r="AI997" i="98" s="1"/>
  <c r="AI998" i="98" s="1"/>
  <c r="AI999" i="98" s="1"/>
  <c r="AI1000" i="98" s="1"/>
  <c r="AI1001" i="98" s="1"/>
  <c r="AI1002" i="98" s="1"/>
  <c r="AI1003" i="98" s="1"/>
  <c r="AI1004" i="98" s="1"/>
  <c r="AI1005" i="98" s="1"/>
  <c r="AI1006" i="98" s="1"/>
  <c r="AI1007" i="98" s="1"/>
  <c r="D28" i="224"/>
  <c r="D53" i="224" s="1"/>
  <c r="D82" i="224" s="1"/>
  <c r="D52" i="221" s="1"/>
  <c r="D28" i="225"/>
  <c r="D53" i="225" s="1"/>
  <c r="D82" i="225" s="1"/>
  <c r="D27" i="221" s="1"/>
  <c r="V26" i="221" s="1"/>
  <c r="A34" i="223"/>
  <c r="B254" i="98"/>
  <c r="AI255" i="98" s="1"/>
  <c r="AI256" i="98" s="1"/>
  <c r="AI257" i="98" s="1"/>
  <c r="AI258" i="98" s="1"/>
  <c r="AI259" i="98" s="1"/>
  <c r="AI260" i="98" s="1"/>
  <c r="AI261" i="98" s="1"/>
  <c r="AI262" i="98" s="1"/>
  <c r="AI263" i="98" s="1"/>
  <c r="AI264" i="98" s="1"/>
  <c r="AI265" i="98" s="1"/>
  <c r="AI266" i="98" s="1"/>
  <c r="AI267" i="98" s="1"/>
  <c r="AI268" i="98" s="1"/>
  <c r="AI269" i="98" s="1"/>
  <c r="AI270" i="98" s="1"/>
  <c r="AI271" i="98" s="1"/>
  <c r="AI272" i="98" s="1"/>
  <c r="AI273" i="98" s="1"/>
  <c r="AI274" i="98" s="1"/>
  <c r="AI275" i="98" s="1"/>
  <c r="AI276" i="98" s="1"/>
  <c r="AI277" i="98" s="1"/>
  <c r="AI278" i="98" s="1"/>
  <c r="AI279" i="98" s="1"/>
  <c r="D12" i="224"/>
  <c r="D37" i="224" s="1"/>
  <c r="D66" i="224" s="1"/>
  <c r="D36" i="221" s="1"/>
  <c r="D12" i="225"/>
  <c r="D37" i="225" s="1"/>
  <c r="D66" i="225" s="1"/>
  <c r="D11" i="221" s="1"/>
  <c r="V10" i="221" s="1"/>
  <c r="A10" i="223"/>
  <c r="B2" i="98"/>
  <c r="AI3" i="98" s="1"/>
  <c r="D7" i="224"/>
  <c r="D32" i="224" s="1"/>
  <c r="D61" i="224" s="1"/>
  <c r="D31" i="221" s="1"/>
  <c r="D7" i="225"/>
  <c r="D32" i="225" s="1"/>
  <c r="D61" i="225" s="1"/>
  <c r="D6" i="221" s="1"/>
  <c r="V5" i="221" s="1"/>
  <c r="A2" i="223"/>
  <c r="B226" i="98"/>
  <c r="AI227" i="98" s="1"/>
  <c r="AI228" i="98" s="1"/>
  <c r="AI229" i="98" s="1"/>
  <c r="AI230" i="98" s="1"/>
  <c r="AI231" i="98" s="1"/>
  <c r="AI232" i="98" s="1"/>
  <c r="AI233" i="98" s="1"/>
  <c r="AI234" i="98" s="1"/>
  <c r="AI235" i="98" s="1"/>
  <c r="AI236" i="98" s="1"/>
  <c r="AI237" i="98" s="1"/>
  <c r="AI238" i="98" s="1"/>
  <c r="AI239" i="98" s="1"/>
  <c r="AI240" i="98" s="1"/>
  <c r="AI241" i="98" s="1"/>
  <c r="AI242" i="98" s="1"/>
  <c r="AI243" i="98" s="1"/>
  <c r="AI244" i="98" s="1"/>
  <c r="AI245" i="98" s="1"/>
  <c r="AI246" i="98" s="1"/>
  <c r="AI247" i="98" s="1"/>
  <c r="AI248" i="98" s="1"/>
  <c r="AI249" i="98" s="1"/>
  <c r="AI250" i="98" s="1"/>
  <c r="AI251" i="98" s="1"/>
  <c r="D11" i="224"/>
  <c r="D36" i="224" s="1"/>
  <c r="D65" i="224" s="1"/>
  <c r="D35" i="221" s="1"/>
  <c r="D11" i="225"/>
  <c r="D36" i="225" s="1"/>
  <c r="D65" i="225" s="1"/>
  <c r="D10" i="221" s="1"/>
  <c r="V9" i="221" s="1"/>
  <c r="A9" i="223"/>
  <c r="B450" i="98"/>
  <c r="AI451" i="98" s="1"/>
  <c r="AI452" i="98" s="1"/>
  <c r="AI453" i="98" s="1"/>
  <c r="AI454" i="98" s="1"/>
  <c r="AI455" i="98" s="1"/>
  <c r="AI456" i="98" s="1"/>
  <c r="AI457" i="98" s="1"/>
  <c r="AI458" i="98" s="1"/>
  <c r="AI459" i="98" s="1"/>
  <c r="AI460" i="98" s="1"/>
  <c r="AI461" i="98" s="1"/>
  <c r="AI462" i="98" s="1"/>
  <c r="AI463" i="98" s="1"/>
  <c r="AI464" i="98" s="1"/>
  <c r="AI465" i="98" s="1"/>
  <c r="AI466" i="98" s="1"/>
  <c r="AI467" i="98" s="1"/>
  <c r="AI468" i="98" s="1"/>
  <c r="AI469" i="98" s="1"/>
  <c r="AI470" i="98" s="1"/>
  <c r="AI471" i="98" s="1"/>
  <c r="AI472" i="98" s="1"/>
  <c r="AI473" i="98" s="1"/>
  <c r="AI474" i="98" s="1"/>
  <c r="AI475" i="98" s="1"/>
  <c r="D17" i="224"/>
  <c r="D42" i="224" s="1"/>
  <c r="D71" i="224" s="1"/>
  <c r="D41" i="221" s="1"/>
  <c r="D17" i="225"/>
  <c r="D42" i="225" s="1"/>
  <c r="D71" i="225" s="1"/>
  <c r="D16" i="221" s="1"/>
  <c r="V15" i="221" s="1"/>
  <c r="A17" i="223"/>
  <c r="B786" i="98"/>
  <c r="D24" i="224"/>
  <c r="D49" i="224" s="1"/>
  <c r="D78" i="224" s="1"/>
  <c r="D48" i="221" s="1"/>
  <c r="D24" i="225"/>
  <c r="D49" i="225" s="1"/>
  <c r="D78" i="225" s="1"/>
  <c r="D23" i="221" s="1"/>
  <c r="V22" i="221" s="1"/>
  <c r="A28" i="223"/>
  <c r="B814" i="98"/>
  <c r="AI815" i="98" s="1"/>
  <c r="AI816" i="98" s="1"/>
  <c r="AI817" i="98" s="1"/>
  <c r="AI818" i="98" s="1"/>
  <c r="AI819" i="98" s="1"/>
  <c r="AI820" i="98" s="1"/>
  <c r="AI821" i="98" s="1"/>
  <c r="AI822" i="98" s="1"/>
  <c r="AI823" i="98" s="1"/>
  <c r="AI824" i="98" s="1"/>
  <c r="AI825" i="98" s="1"/>
  <c r="AI826" i="98" s="1"/>
  <c r="AI827" i="98" s="1"/>
  <c r="AI828" i="98" s="1"/>
  <c r="AI829" i="98" s="1"/>
  <c r="AI830" i="98" s="1"/>
  <c r="AI831" i="98" s="1"/>
  <c r="AI832" i="98" s="1"/>
  <c r="AI833" i="98" s="1"/>
  <c r="AI834" i="98" s="1"/>
  <c r="AI835" i="98" s="1"/>
  <c r="AI836" i="98" s="1"/>
  <c r="AI837" i="98" s="1"/>
  <c r="AI838" i="98" s="1"/>
  <c r="AI839" i="98" s="1"/>
  <c r="D25" i="224"/>
  <c r="D50" i="224" s="1"/>
  <c r="D79" i="224" s="1"/>
  <c r="D49" i="221" s="1"/>
  <c r="D25" i="225"/>
  <c r="D50" i="225" s="1"/>
  <c r="D79" i="225" s="1"/>
  <c r="D24" i="221" s="1"/>
  <c r="V23" i="221" s="1"/>
  <c r="A29" i="223"/>
  <c r="BF880" i="98"/>
  <c r="BF908" i="98"/>
  <c r="BF320" i="98"/>
  <c r="BF348" i="98"/>
  <c r="BF432" i="98"/>
  <c r="BF460" i="98"/>
  <c r="BF488" i="98"/>
  <c r="BF544" i="98"/>
  <c r="BB880" i="98"/>
  <c r="BB908" i="98"/>
  <c r="BB320" i="98"/>
  <c r="BB348" i="98"/>
  <c r="BB432" i="98"/>
  <c r="BB460" i="98"/>
  <c r="BB488" i="98"/>
  <c r="BB516" i="98"/>
  <c r="BB544" i="98"/>
  <c r="AY880" i="98"/>
  <c r="BG880" i="98"/>
  <c r="BC895" i="98"/>
  <c r="BB923" i="98"/>
  <c r="AY320" i="98"/>
  <c r="BG320" i="98"/>
  <c r="BB335" i="98"/>
  <c r="BB363" i="98"/>
  <c r="AY432" i="98"/>
  <c r="BG432" i="98"/>
  <c r="BB447" i="98"/>
  <c r="BB475" i="98"/>
  <c r="BB476" i="98" s="1"/>
  <c r="BB503" i="98"/>
  <c r="BB531" i="98"/>
  <c r="AY208" i="98"/>
  <c r="BB223" i="98"/>
  <c r="AZ432" i="98"/>
  <c r="BH432" i="98"/>
  <c r="AZ488" i="98"/>
  <c r="BH488" i="98"/>
  <c r="AZ516" i="98"/>
  <c r="BH516" i="98"/>
  <c r="AZ544" i="98"/>
  <c r="BH544" i="98"/>
  <c r="BF923" i="98"/>
  <c r="BF335" i="98"/>
  <c r="BC880" i="98"/>
  <c r="BC908" i="98"/>
  <c r="BC348" i="98"/>
  <c r="BC432" i="98"/>
  <c r="BC460" i="98"/>
  <c r="BC488" i="98"/>
  <c r="BC544" i="98"/>
  <c r="BA544" i="98"/>
  <c r="BE544" i="98"/>
  <c r="BI544" i="98"/>
  <c r="AY544" i="98"/>
  <c r="BG544" i="98"/>
  <c r="BB559" i="98"/>
  <c r="BA516" i="98"/>
  <c r="BE516" i="98"/>
  <c r="BI516" i="98"/>
  <c r="BC516" i="98"/>
  <c r="D12" i="214"/>
  <c r="D37" i="214" s="1"/>
  <c r="C11" i="213"/>
  <c r="B11" i="213" s="1"/>
  <c r="A10" i="100"/>
  <c r="D16" i="167"/>
  <c r="D14" i="136"/>
  <c r="D51" i="136" s="1"/>
  <c r="D90" i="136" s="1"/>
  <c r="A93" i="97"/>
  <c r="P1" i="95"/>
  <c r="D21" i="214"/>
  <c r="D46" i="214" s="1"/>
  <c r="D75" i="214" s="1"/>
  <c r="D70" i="221" s="1"/>
  <c r="C22" i="213"/>
  <c r="B22" i="213" s="1"/>
  <c r="D27" i="167"/>
  <c r="A21" i="100"/>
  <c r="A203" i="97"/>
  <c r="D25" i="136"/>
  <c r="D62" i="136" s="1"/>
  <c r="D101" i="136" s="1"/>
  <c r="AA1" i="95"/>
  <c r="BA895" i="98"/>
  <c r="BI895" i="98"/>
  <c r="AZ923" i="98"/>
  <c r="BH923" i="98"/>
  <c r="AZ335" i="98"/>
  <c r="BH335" i="98"/>
  <c r="AZ363" i="98"/>
  <c r="BH363" i="98"/>
  <c r="AZ447" i="98"/>
  <c r="BH447" i="98"/>
  <c r="AZ475" i="98"/>
  <c r="BH475" i="98"/>
  <c r="AZ503" i="98"/>
  <c r="BH503" i="98"/>
  <c r="AZ531" i="98"/>
  <c r="BH531" i="98"/>
  <c r="AZ559" i="98"/>
  <c r="BH559" i="98"/>
  <c r="AZ223" i="98"/>
  <c r="BH223" i="98"/>
  <c r="C14" i="213"/>
  <c r="B14" i="213" s="1"/>
  <c r="D19" i="167"/>
  <c r="D55" i="167" s="1"/>
  <c r="D91" i="167" s="1"/>
  <c r="A13" i="100"/>
  <c r="D17" i="136"/>
  <c r="D54" i="136" s="1"/>
  <c r="D93" i="136" s="1"/>
  <c r="A123" i="97"/>
  <c r="S1" i="95"/>
  <c r="D11" i="214"/>
  <c r="D36" i="214" s="1"/>
  <c r="D65" i="214" s="1"/>
  <c r="D60" i="221" s="1"/>
  <c r="C10" i="213"/>
  <c r="B10" i="213" s="1"/>
  <c r="A9" i="100"/>
  <c r="D15" i="167"/>
  <c r="D51" i="167" s="1"/>
  <c r="D87" i="167" s="1"/>
  <c r="O1" i="95"/>
  <c r="D13" i="136"/>
  <c r="D50" i="136" s="1"/>
  <c r="D89" i="136" s="1"/>
  <c r="A83" i="97"/>
  <c r="C5" i="213"/>
  <c r="B5" i="213" s="1"/>
  <c r="A4" i="100"/>
  <c r="D9" i="167"/>
  <c r="A23" i="97"/>
  <c r="D8" i="136"/>
  <c r="D45" i="136" s="1"/>
  <c r="H1" i="95"/>
  <c r="D13" i="214"/>
  <c r="D38" i="214" s="1"/>
  <c r="C12" i="213"/>
  <c r="B12" i="213" s="1"/>
  <c r="A11" i="100"/>
  <c r="D17" i="167"/>
  <c r="D15" i="136"/>
  <c r="D52" i="136" s="1"/>
  <c r="D91" i="136" s="1"/>
  <c r="Q1" i="95"/>
  <c r="A103" i="97"/>
  <c r="AI283" i="98"/>
  <c r="AI284" i="98" s="1"/>
  <c r="AI285" i="98" s="1"/>
  <c r="AI286" i="98" s="1"/>
  <c r="AI287" i="98" s="1"/>
  <c r="AI288" i="98" s="1"/>
  <c r="AI289" i="98" s="1"/>
  <c r="AI290" i="98" s="1"/>
  <c r="AI291" i="98" s="1"/>
  <c r="AI292" i="98" s="1"/>
  <c r="AI293" i="98" s="1"/>
  <c r="AI294" i="98" s="1"/>
  <c r="AI295" i="98" s="1"/>
  <c r="AI296" i="98" s="1"/>
  <c r="AI297" i="98" s="1"/>
  <c r="AI298" i="98" s="1"/>
  <c r="AI299" i="98" s="1"/>
  <c r="AI300" i="98" s="1"/>
  <c r="AI301" i="98" s="1"/>
  <c r="AI302" i="98" s="1"/>
  <c r="AI303" i="98" s="1"/>
  <c r="AI304" i="98" s="1"/>
  <c r="AI305" i="98" s="1"/>
  <c r="AI306" i="98" s="1"/>
  <c r="AI307" i="98" s="1"/>
  <c r="D26" i="214"/>
  <c r="D51" i="214" s="1"/>
  <c r="D80" i="214" s="1"/>
  <c r="D75" i="221" s="1"/>
  <c r="C31" i="213"/>
  <c r="B31" i="213" s="1"/>
  <c r="A30" i="100"/>
  <c r="D36" i="167"/>
  <c r="D72" i="167" s="1"/>
  <c r="D108" i="167" s="1"/>
  <c r="D34" i="136"/>
  <c r="D71" i="136" s="1"/>
  <c r="D108" i="136" s="1"/>
  <c r="A303" i="97"/>
  <c r="AK1" i="95"/>
  <c r="D8" i="214"/>
  <c r="D33" i="214" s="1"/>
  <c r="C6" i="213"/>
  <c r="B6" i="213" s="1"/>
  <c r="A5" i="100"/>
  <c r="D10" i="167"/>
  <c r="I1" i="95"/>
  <c r="A33" i="97"/>
  <c r="D9" i="136"/>
  <c r="D46" i="136" s="1"/>
  <c r="D85" i="136" s="1"/>
  <c r="D14" i="214"/>
  <c r="D39" i="214" s="1"/>
  <c r="D68" i="214" s="1"/>
  <c r="D63" i="221" s="1"/>
  <c r="C13" i="213"/>
  <c r="B13" i="213" s="1"/>
  <c r="D18" i="167"/>
  <c r="A12" i="100"/>
  <c r="R1" i="95"/>
  <c r="D16" i="136"/>
  <c r="D53" i="136" s="1"/>
  <c r="D92" i="136" s="1"/>
  <c r="A113" i="97"/>
  <c r="C25" i="213"/>
  <c r="B25" i="213" s="1"/>
  <c r="A24" i="100"/>
  <c r="D30" i="167"/>
  <c r="AD1" i="95"/>
  <c r="A233" i="97"/>
  <c r="D28" i="136"/>
  <c r="D65" i="136" s="1"/>
  <c r="D27" i="214"/>
  <c r="D52" i="214" s="1"/>
  <c r="D81" i="214" s="1"/>
  <c r="D76" i="221" s="1"/>
  <c r="C32" i="213"/>
  <c r="B32" i="213" s="1"/>
  <c r="A31" i="100"/>
  <c r="D37" i="167"/>
  <c r="AL1" i="95"/>
  <c r="D35" i="136"/>
  <c r="D72" i="136" s="1"/>
  <c r="D109" i="136" s="1"/>
  <c r="A313" i="97"/>
  <c r="AI871" i="98"/>
  <c r="AI872" i="98" s="1"/>
  <c r="AI873" i="98" s="1"/>
  <c r="AI874" i="98" s="1"/>
  <c r="AI875" i="98" s="1"/>
  <c r="AI876" i="98" s="1"/>
  <c r="AI877" i="98" s="1"/>
  <c r="AI878" i="98" s="1"/>
  <c r="AI879" i="98" s="1"/>
  <c r="AI880" i="98" s="1"/>
  <c r="AI881" i="98" s="1"/>
  <c r="AI882" i="98" s="1"/>
  <c r="AI883" i="98" s="1"/>
  <c r="AI884" i="98" s="1"/>
  <c r="AI885" i="98" s="1"/>
  <c r="AI886" i="98" s="1"/>
  <c r="AI887" i="98" s="1"/>
  <c r="AI888" i="98" s="1"/>
  <c r="AI889" i="98" s="1"/>
  <c r="AI890" i="98" s="1"/>
  <c r="AI891" i="98" s="1"/>
  <c r="AI892" i="98" s="1"/>
  <c r="AI893" i="98" s="1"/>
  <c r="AI894" i="98" s="1"/>
  <c r="AI895" i="98" s="1"/>
  <c r="BE880" i="98"/>
  <c r="BB895" i="98"/>
  <c r="AY895" i="98"/>
  <c r="BE908" i="98"/>
  <c r="BA923" i="98"/>
  <c r="BI923" i="98"/>
  <c r="BE320" i="98"/>
  <c r="BA335" i="98"/>
  <c r="BI335" i="98"/>
  <c r="BE348" i="98"/>
  <c r="BA363" i="98"/>
  <c r="BI363" i="98"/>
  <c r="BE432" i="98"/>
  <c r="BA447" i="98"/>
  <c r="BA448" i="98" s="1"/>
  <c r="BI447" i="98"/>
  <c r="BI448" i="98" s="1"/>
  <c r="BE460" i="98"/>
  <c r="BA475" i="98"/>
  <c r="BA476" i="98" s="1"/>
  <c r="BI475" i="98"/>
  <c r="BI476" i="98" s="1"/>
  <c r="BE488" i="98"/>
  <c r="BA503" i="98"/>
  <c r="BI503" i="98"/>
  <c r="BF516" i="98"/>
  <c r="BA531" i="98"/>
  <c r="BA532" i="98" s="1"/>
  <c r="BI531" i="98"/>
  <c r="BA559" i="98"/>
  <c r="BI559" i="98"/>
  <c r="BA223" i="98"/>
  <c r="BI223" i="98"/>
  <c r="D39" i="167"/>
  <c r="AN1" i="95"/>
  <c r="A333" i="97"/>
  <c r="BD895" i="98"/>
  <c r="BD896" i="98" s="1"/>
  <c r="AY908" i="98"/>
  <c r="BG908" i="98"/>
  <c r="BC923" i="98"/>
  <c r="BC335" i="98"/>
  <c r="AY348" i="98"/>
  <c r="BG348" i="98"/>
  <c r="AZ348" i="98"/>
  <c r="BH348" i="98"/>
  <c r="BC363" i="98"/>
  <c r="BC447" i="98"/>
  <c r="AY460" i="98"/>
  <c r="BG460" i="98"/>
  <c r="BC475" i="98"/>
  <c r="BC476" i="98" s="1"/>
  <c r="AY488" i="98"/>
  <c r="BG488" i="98"/>
  <c r="BC503" i="98"/>
  <c r="AY516" i="98"/>
  <c r="BG516" i="98"/>
  <c r="BC531" i="98"/>
  <c r="BC559" i="98"/>
  <c r="BC223" i="98"/>
  <c r="C33" i="213"/>
  <c r="B33" i="213" s="1"/>
  <c r="A32" i="100"/>
  <c r="D38" i="167"/>
  <c r="AM1" i="95"/>
  <c r="D36" i="136"/>
  <c r="D73" i="136" s="1"/>
  <c r="D110" i="136" s="1"/>
  <c r="A323" i="97"/>
  <c r="D15" i="214"/>
  <c r="D40" i="214" s="1"/>
  <c r="D69" i="214" s="1"/>
  <c r="D64" i="221" s="1"/>
  <c r="C15" i="213"/>
  <c r="B15" i="213" s="1"/>
  <c r="A14" i="100"/>
  <c r="D20" i="167"/>
  <c r="D18" i="136"/>
  <c r="D55" i="136" s="1"/>
  <c r="D94" i="136" s="1"/>
  <c r="A133" i="97"/>
  <c r="T1" i="95"/>
  <c r="C28" i="213"/>
  <c r="B28" i="213" s="1"/>
  <c r="A27" i="100"/>
  <c r="D33" i="167"/>
  <c r="D69" i="167" s="1"/>
  <c r="D105" i="167" s="1"/>
  <c r="A263" i="97"/>
  <c r="D31" i="136"/>
  <c r="D68" i="136" s="1"/>
  <c r="D105" i="136" s="1"/>
  <c r="AG1" i="95"/>
  <c r="AZ880" i="98"/>
  <c r="BH880" i="98"/>
  <c r="BE895" i="98"/>
  <c r="AZ908" i="98"/>
  <c r="BH908" i="98"/>
  <c r="BD923" i="98"/>
  <c r="AZ320" i="98"/>
  <c r="BH320" i="98"/>
  <c r="BD335" i="98"/>
  <c r="BD336" i="98" s="1"/>
  <c r="BD363" i="98"/>
  <c r="BD447" i="98"/>
  <c r="BD448" i="98" s="1"/>
  <c r="AZ460" i="98"/>
  <c r="BH460" i="98"/>
  <c r="BD475" i="98"/>
  <c r="BA488" i="98"/>
  <c r="BI488" i="98"/>
  <c r="BD503" i="98"/>
  <c r="BD531" i="98"/>
  <c r="BD559" i="98"/>
  <c r="BD223" i="98"/>
  <c r="D9" i="214"/>
  <c r="D34" i="214" s="1"/>
  <c r="D63" i="214" s="1"/>
  <c r="D58" i="221" s="1"/>
  <c r="C8" i="213"/>
  <c r="B8" i="213" s="1"/>
  <c r="A7" i="100"/>
  <c r="D12" i="167"/>
  <c r="D48" i="167" s="1"/>
  <c r="D84" i="167" s="1"/>
  <c r="A53" i="97"/>
  <c r="D11" i="136"/>
  <c r="D48" i="136" s="1"/>
  <c r="D87" i="136" s="1"/>
  <c r="L1" i="95"/>
  <c r="AI143" i="98"/>
  <c r="AI144" i="98" s="1"/>
  <c r="AI145" i="98" s="1"/>
  <c r="AI146" i="98" s="1"/>
  <c r="AI147" i="98" s="1"/>
  <c r="AI148" i="98" s="1"/>
  <c r="AI149" i="98" s="1"/>
  <c r="AI150" i="98" s="1"/>
  <c r="AI151" i="98" s="1"/>
  <c r="AI152" i="98" s="1"/>
  <c r="AI153" i="98" s="1"/>
  <c r="AI154" i="98" s="1"/>
  <c r="AI155" i="98" s="1"/>
  <c r="AI156" i="98" s="1"/>
  <c r="AI157" i="98" s="1"/>
  <c r="AI158" i="98" s="1"/>
  <c r="AI159" i="98" s="1"/>
  <c r="AI160" i="98" s="1"/>
  <c r="AI161" i="98" s="1"/>
  <c r="AI162" i="98" s="1"/>
  <c r="AI163" i="98" s="1"/>
  <c r="AI164" i="98" s="1"/>
  <c r="AI165" i="98" s="1"/>
  <c r="AI166" i="98" s="1"/>
  <c r="AI167" i="98" s="1"/>
  <c r="C27" i="213"/>
  <c r="B27" i="213" s="1"/>
  <c r="A26" i="100"/>
  <c r="D32" i="167"/>
  <c r="D68" i="167" s="1"/>
  <c r="D104" i="167" s="1"/>
  <c r="D30" i="136"/>
  <c r="D67" i="136" s="1"/>
  <c r="D104" i="136" s="1"/>
  <c r="AF1" i="95"/>
  <c r="A253" i="97"/>
  <c r="D10" i="214"/>
  <c r="D35" i="214" s="1"/>
  <c r="D64" i="214" s="1"/>
  <c r="D59" i="221" s="1"/>
  <c r="C9" i="213"/>
  <c r="B9" i="213" s="1"/>
  <c r="A8" i="100"/>
  <c r="D13" i="167"/>
  <c r="M1" i="95"/>
  <c r="A63" i="97"/>
  <c r="D12" i="136"/>
  <c r="D49" i="136" s="1"/>
  <c r="D88" i="136" s="1"/>
  <c r="C16" i="213"/>
  <c r="B16" i="213" s="1"/>
  <c r="A15" i="100"/>
  <c r="D21" i="167"/>
  <c r="A143" i="97"/>
  <c r="D19" i="136"/>
  <c r="D56" i="136" s="1"/>
  <c r="D95" i="136" s="1"/>
  <c r="U1" i="95"/>
  <c r="AI395" i="98"/>
  <c r="AI396" i="98" s="1"/>
  <c r="AI397" i="98" s="1"/>
  <c r="AI398" i="98" s="1"/>
  <c r="AI399" i="98" s="1"/>
  <c r="AI400" i="98" s="1"/>
  <c r="AI401" i="98" s="1"/>
  <c r="AI402" i="98" s="1"/>
  <c r="AI403" i="98" s="1"/>
  <c r="AI404" i="98" s="1"/>
  <c r="AI405" i="98" s="1"/>
  <c r="AI406" i="98" s="1"/>
  <c r="AI407" i="98" s="1"/>
  <c r="AI408" i="98" s="1"/>
  <c r="AI409" i="98" s="1"/>
  <c r="AI410" i="98" s="1"/>
  <c r="AI411" i="98" s="1"/>
  <c r="AI412" i="98" s="1"/>
  <c r="AI413" i="98" s="1"/>
  <c r="AI414" i="98" s="1"/>
  <c r="AI415" i="98" s="1"/>
  <c r="AI416" i="98" s="1"/>
  <c r="AI417" i="98" s="1"/>
  <c r="AI418" i="98" s="1"/>
  <c r="AI419" i="98" s="1"/>
  <c r="C34" i="213"/>
  <c r="B34" i="213" s="1"/>
  <c r="A33" i="100"/>
  <c r="D40" i="167"/>
  <c r="A343" i="97"/>
  <c r="AO1" i="95"/>
  <c r="D37" i="136"/>
  <c r="D74" i="136" s="1"/>
  <c r="D111" i="136" s="1"/>
  <c r="AI199" i="98"/>
  <c r="AI200" i="98" s="1"/>
  <c r="AI201" i="98" s="1"/>
  <c r="AI202" i="98" s="1"/>
  <c r="AI203" i="98" s="1"/>
  <c r="AI204" i="98" s="1"/>
  <c r="AI205" i="98" s="1"/>
  <c r="AI206" i="98" s="1"/>
  <c r="AI207" i="98" s="1"/>
  <c r="AI208" i="98" s="1"/>
  <c r="AI209" i="98" s="1"/>
  <c r="AI210" i="98" s="1"/>
  <c r="AI211" i="98" s="1"/>
  <c r="AI212" i="98" s="1"/>
  <c r="AI213" i="98" s="1"/>
  <c r="AI214" i="98" s="1"/>
  <c r="AI215" i="98" s="1"/>
  <c r="AI216" i="98" s="1"/>
  <c r="AI217" i="98" s="1"/>
  <c r="AI218" i="98" s="1"/>
  <c r="AI219" i="98" s="1"/>
  <c r="AI220" i="98" s="1"/>
  <c r="AI221" i="98" s="1"/>
  <c r="AI222" i="98" s="1"/>
  <c r="AI223" i="98" s="1"/>
  <c r="D14" i="167"/>
  <c r="N1" i="95"/>
  <c r="A73" i="97"/>
  <c r="D16" i="214"/>
  <c r="D41" i="214" s="1"/>
  <c r="D70" i="214" s="1"/>
  <c r="D65" i="221" s="1"/>
  <c r="C17" i="213"/>
  <c r="B17" i="213" s="1"/>
  <c r="A16" i="100"/>
  <c r="D22" i="167"/>
  <c r="V1" i="95"/>
  <c r="A153" i="97"/>
  <c r="D20" i="136"/>
  <c r="D57" i="136" s="1"/>
  <c r="D96" i="136" s="1"/>
  <c r="AI423" i="98"/>
  <c r="AI424" i="98" s="1"/>
  <c r="AI425" i="98" s="1"/>
  <c r="AI426" i="98" s="1"/>
  <c r="AI427" i="98" s="1"/>
  <c r="AI428" i="98" s="1"/>
  <c r="AI429" i="98" s="1"/>
  <c r="AI430" i="98" s="1"/>
  <c r="AI431" i="98" s="1"/>
  <c r="AI432" i="98" s="1"/>
  <c r="AI433" i="98" s="1"/>
  <c r="AI434" i="98" s="1"/>
  <c r="AI435" i="98" s="1"/>
  <c r="AI436" i="98" s="1"/>
  <c r="AI437" i="98" s="1"/>
  <c r="AI438" i="98" s="1"/>
  <c r="AI439" i="98" s="1"/>
  <c r="AI440" i="98" s="1"/>
  <c r="AI441" i="98" s="1"/>
  <c r="AI442" i="98" s="1"/>
  <c r="AI443" i="98" s="1"/>
  <c r="AI444" i="98" s="1"/>
  <c r="AI445" i="98" s="1"/>
  <c r="AI446" i="98" s="1"/>
  <c r="AI447" i="98" s="1"/>
  <c r="AH1" i="95"/>
  <c r="A273" i="97"/>
  <c r="D28" i="214"/>
  <c r="D53" i="214" s="1"/>
  <c r="D82" i="214" s="1"/>
  <c r="D77" i="221" s="1"/>
  <c r="C35" i="213"/>
  <c r="B35" i="213" s="1"/>
  <c r="D41" i="167"/>
  <c r="D77" i="167" s="1"/>
  <c r="D113" i="167" s="1"/>
  <c r="A34" i="100"/>
  <c r="D38" i="136"/>
  <c r="D75" i="136" s="1"/>
  <c r="D112" i="136" s="1"/>
  <c r="AP1" i="95"/>
  <c r="A353" i="97"/>
  <c r="BA880" i="98"/>
  <c r="BI880" i="98"/>
  <c r="BF895" i="98"/>
  <c r="BA908" i="98"/>
  <c r="BI908" i="98"/>
  <c r="BE923" i="98"/>
  <c r="BA320" i="98"/>
  <c r="BI320" i="98"/>
  <c r="BE335" i="98"/>
  <c r="BA348" i="98"/>
  <c r="BI348" i="98"/>
  <c r="BE363" i="98"/>
  <c r="BE364" i="98" s="1"/>
  <c r="BE447" i="98"/>
  <c r="BE475" i="98"/>
  <c r="BE503" i="98"/>
  <c r="BE531" i="98"/>
  <c r="BE559" i="98"/>
  <c r="BE560" i="98" s="1"/>
  <c r="BE223" i="98"/>
  <c r="C7" i="213"/>
  <c r="B7" i="213" s="1"/>
  <c r="D11" i="167"/>
  <c r="A6" i="100"/>
  <c r="J1" i="95"/>
  <c r="D10" i="136"/>
  <c r="D47" i="136" s="1"/>
  <c r="D86" i="136" s="1"/>
  <c r="D7" i="214"/>
  <c r="D32" i="214" s="1"/>
  <c r="D61" i="214" s="1"/>
  <c r="D56" i="221" s="1"/>
  <c r="C3" i="213"/>
  <c r="A2" i="100"/>
  <c r="D7" i="167"/>
  <c r="A3" i="97"/>
  <c r="F1" i="95"/>
  <c r="D6" i="136"/>
  <c r="D43" i="136" s="1"/>
  <c r="D84" i="136" s="1"/>
  <c r="D17" i="214"/>
  <c r="D42" i="214" s="1"/>
  <c r="D71" i="214" s="1"/>
  <c r="D66" i="221" s="1"/>
  <c r="C18" i="213"/>
  <c r="B18" i="213" s="1"/>
  <c r="A17" i="100"/>
  <c r="D23" i="167"/>
  <c r="W1" i="95"/>
  <c r="A163" i="97"/>
  <c r="D21" i="136"/>
  <c r="D58" i="136" s="1"/>
  <c r="D97" i="136" s="1"/>
  <c r="D24" i="214"/>
  <c r="D49" i="214" s="1"/>
  <c r="D78" i="214" s="1"/>
  <c r="D73" i="221" s="1"/>
  <c r="C29" i="213"/>
  <c r="B29" i="213" s="1"/>
  <c r="D34" i="167"/>
  <c r="D70" i="167" s="1"/>
  <c r="D106" i="167" s="1"/>
  <c r="A28" i="100"/>
  <c r="D32" i="136"/>
  <c r="D69" i="136" s="1"/>
  <c r="D106" i="136" s="1"/>
  <c r="A283" i="97"/>
  <c r="AI1" i="95"/>
  <c r="AI787" i="98"/>
  <c r="AI788" i="98" s="1"/>
  <c r="AI789" i="98" s="1"/>
  <c r="AI790" i="98" s="1"/>
  <c r="AI791" i="98" s="1"/>
  <c r="AI792" i="98" s="1"/>
  <c r="AI793" i="98" s="1"/>
  <c r="AI794" i="98" s="1"/>
  <c r="AI795" i="98" s="1"/>
  <c r="AI796" i="98" s="1"/>
  <c r="AI797" i="98" s="1"/>
  <c r="AI798" i="98" s="1"/>
  <c r="AI799" i="98" s="1"/>
  <c r="AI800" i="98" s="1"/>
  <c r="AI801" i="98" s="1"/>
  <c r="AI802" i="98" s="1"/>
  <c r="AI803" i="98" s="1"/>
  <c r="AI804" i="98" s="1"/>
  <c r="AI805" i="98" s="1"/>
  <c r="AI806" i="98" s="1"/>
  <c r="AI807" i="98" s="1"/>
  <c r="AI808" i="98" s="1"/>
  <c r="AI809" i="98" s="1"/>
  <c r="AI810" i="98" s="1"/>
  <c r="AI811" i="98" s="1"/>
  <c r="BG895" i="98"/>
  <c r="BC320" i="98"/>
  <c r="BF363" i="98"/>
  <c r="BF447" i="98"/>
  <c r="BF475" i="98"/>
  <c r="BF503" i="98"/>
  <c r="BF531" i="98"/>
  <c r="BF559" i="98"/>
  <c r="BB208" i="98"/>
  <c r="BF223" i="98"/>
  <c r="C26" i="213"/>
  <c r="B26" i="213" s="1"/>
  <c r="A25" i="100"/>
  <c r="D31" i="167"/>
  <c r="AE1" i="95"/>
  <c r="A243" i="97"/>
  <c r="D29" i="136"/>
  <c r="D66" i="136" s="1"/>
  <c r="C4" i="213"/>
  <c r="B4" i="213" s="1"/>
  <c r="A3" i="100"/>
  <c r="D8" i="167"/>
  <c r="D7" i="136"/>
  <c r="D44" i="136" s="1"/>
  <c r="A13" i="97"/>
  <c r="G1" i="95"/>
  <c r="AI31" i="98"/>
  <c r="AI32" i="98" s="1"/>
  <c r="AI33" i="98" s="1"/>
  <c r="AI34" i="98" s="1"/>
  <c r="AI35" i="98" s="1"/>
  <c r="AI36" i="98" s="1"/>
  <c r="AI37" i="98" s="1"/>
  <c r="AI38" i="98" s="1"/>
  <c r="AI39" i="98" s="1"/>
  <c r="AI40" i="98" s="1"/>
  <c r="AI41" i="98" s="1"/>
  <c r="AI42" i="98" s="1"/>
  <c r="AI43" i="98" s="1"/>
  <c r="AI44" i="98" s="1"/>
  <c r="AI45" i="98" s="1"/>
  <c r="AI46" i="98" s="1"/>
  <c r="AI47" i="98" s="1"/>
  <c r="AI48" i="98" s="1"/>
  <c r="AI49" i="98" s="1"/>
  <c r="AI50" i="98" s="1"/>
  <c r="AI51" i="98" s="1"/>
  <c r="AI52" i="98" s="1"/>
  <c r="AI53" i="98" s="1"/>
  <c r="AI54" i="98" s="1"/>
  <c r="AI55" i="98" s="1"/>
  <c r="C20" i="213"/>
  <c r="B20" i="213" s="1"/>
  <c r="A19" i="100"/>
  <c r="D25" i="167"/>
  <c r="A183" i="97"/>
  <c r="D23" i="136"/>
  <c r="D60" i="136" s="1"/>
  <c r="D99" i="136" s="1"/>
  <c r="Y1" i="95"/>
  <c r="D25" i="214"/>
  <c r="D50" i="214" s="1"/>
  <c r="D79" i="214" s="1"/>
  <c r="D74" i="221" s="1"/>
  <c r="C30" i="213"/>
  <c r="B30" i="213" s="1"/>
  <c r="D35" i="167"/>
  <c r="D71" i="167" s="1"/>
  <c r="D107" i="167" s="1"/>
  <c r="A29" i="100"/>
  <c r="D33" i="136"/>
  <c r="D70" i="136" s="1"/>
  <c r="D107" i="136" s="1"/>
  <c r="A293" i="97"/>
  <c r="AJ1" i="95"/>
  <c r="AZ895" i="98"/>
  <c r="BH895" i="98"/>
  <c r="BD908" i="98"/>
  <c r="AY923" i="98"/>
  <c r="BG923" i="98"/>
  <c r="BG924" i="98" s="1"/>
  <c r="AY335" i="98"/>
  <c r="BG335" i="98"/>
  <c r="BD348" i="98"/>
  <c r="AY363" i="98"/>
  <c r="BG363" i="98"/>
  <c r="BG364" i="98" s="1"/>
  <c r="AY447" i="98"/>
  <c r="BG447" i="98"/>
  <c r="BD460" i="98"/>
  <c r="AY475" i="98"/>
  <c r="BG475" i="98"/>
  <c r="BG476" i="98" s="1"/>
  <c r="AY503" i="98"/>
  <c r="BG503" i="98"/>
  <c r="AY531" i="98"/>
  <c r="BG531" i="98"/>
  <c r="AY559" i="98"/>
  <c r="BG559" i="98"/>
  <c r="AY223" i="98"/>
  <c r="BG223" i="98"/>
  <c r="AY63" i="98"/>
  <c r="AY68" i="98" s="1"/>
  <c r="BG63" i="98"/>
  <c r="BG68" i="98" s="1"/>
  <c r="BC83" i="98"/>
  <c r="AZ63" i="98"/>
  <c r="AZ68" i="98" s="1"/>
  <c r="BH63" i="98"/>
  <c r="BH68" i="98" s="1"/>
  <c r="BD83" i="98"/>
  <c r="BB83" i="98"/>
  <c r="BA63" i="98"/>
  <c r="BA68" i="98" s="1"/>
  <c r="BI63" i="98"/>
  <c r="BI68" i="98" s="1"/>
  <c r="BE83" i="98"/>
  <c r="BF63" i="98"/>
  <c r="BF68" i="98" s="1"/>
  <c r="BB63" i="98"/>
  <c r="BB68" i="98" s="1"/>
  <c r="BF83" i="98"/>
  <c r="BC63" i="98"/>
  <c r="BC68" i="98" s="1"/>
  <c r="AY83" i="98"/>
  <c r="BG83" i="98"/>
  <c r="BD63" i="98"/>
  <c r="BD68" i="98" s="1"/>
  <c r="AZ83" i="98"/>
  <c r="BH83" i="98"/>
  <c r="BE63" i="98"/>
  <c r="BE68" i="98" s="1"/>
  <c r="BA83" i="98"/>
  <c r="BI83" i="98"/>
  <c r="BG203" i="98"/>
  <c r="BG208" i="98" s="1"/>
  <c r="AZ203" i="98"/>
  <c r="AZ208" i="98" s="1"/>
  <c r="BH203" i="98"/>
  <c r="BH208" i="98" s="1"/>
  <c r="BA203" i="98"/>
  <c r="BA208" i="98" s="1"/>
  <c r="BI203" i="98"/>
  <c r="BI208" i="98" s="1"/>
  <c r="BC203" i="98"/>
  <c r="BC208" i="98" s="1"/>
  <c r="BD203" i="98"/>
  <c r="BD208" i="98" s="1"/>
  <c r="BE203" i="98"/>
  <c r="BE208" i="98" s="1"/>
  <c r="BF203" i="98"/>
  <c r="BF208" i="98" s="1"/>
  <c r="BF567" i="98"/>
  <c r="BF572" i="98" s="1"/>
  <c r="BH567" i="98"/>
  <c r="BH572" i="98" s="1"/>
  <c r="BA567" i="98"/>
  <c r="BA572" i="98" s="1"/>
  <c r="BI567" i="98"/>
  <c r="BI572" i="98" s="1"/>
  <c r="BE587" i="98"/>
  <c r="AZ567" i="98"/>
  <c r="AZ572" i="98" s="1"/>
  <c r="BD587" i="98"/>
  <c r="BB567" i="98"/>
  <c r="BB572" i="98" s="1"/>
  <c r="BF587" i="98"/>
  <c r="BF588" i="98" s="1"/>
  <c r="BC567" i="98"/>
  <c r="BC572" i="98" s="1"/>
  <c r="AY587" i="98"/>
  <c r="BG587" i="98"/>
  <c r="BB587" i="98"/>
  <c r="AY567" i="98"/>
  <c r="AY572" i="98" s="1"/>
  <c r="BG567" i="98"/>
  <c r="BG572" i="98" s="1"/>
  <c r="AZ587" i="98"/>
  <c r="BH587" i="98"/>
  <c r="BC587" i="98"/>
  <c r="BD567" i="98"/>
  <c r="BD572" i="98" s="1"/>
  <c r="BE567" i="98"/>
  <c r="BE572" i="98" s="1"/>
  <c r="BA587" i="98"/>
  <c r="BI587" i="98"/>
  <c r="BF35" i="98"/>
  <c r="BF40" i="98" s="1"/>
  <c r="AY35" i="98"/>
  <c r="AY40" i="98" s="1"/>
  <c r="BG35" i="98"/>
  <c r="BG40" i="98" s="1"/>
  <c r="BA35" i="98"/>
  <c r="BA40" i="98" s="1"/>
  <c r="BI35" i="98"/>
  <c r="BI40" i="98" s="1"/>
  <c r="AZ35" i="98"/>
  <c r="AZ40" i="98" s="1"/>
  <c r="BH35" i="98"/>
  <c r="BH40" i="98" s="1"/>
  <c r="BB35" i="98"/>
  <c r="BB40" i="98" s="1"/>
  <c r="BC35" i="98"/>
  <c r="BC40" i="98" s="1"/>
  <c r="BD35" i="98"/>
  <c r="BD40" i="98" s="1"/>
  <c r="BE35" i="98"/>
  <c r="BE40" i="98" s="1"/>
  <c r="BB175" i="98"/>
  <c r="BB180" i="98" s="1"/>
  <c r="BF195" i="98"/>
  <c r="AY195" i="98"/>
  <c r="BG195" i="98"/>
  <c r="AZ195" i="98"/>
  <c r="BH195" i="98"/>
  <c r="BC175" i="98"/>
  <c r="BC180" i="98" s="1"/>
  <c r="BD175" i="98"/>
  <c r="BD180" i="98" s="1"/>
  <c r="BE175" i="98"/>
  <c r="BE180" i="98" s="1"/>
  <c r="BA195" i="98"/>
  <c r="BI195" i="98"/>
  <c r="BF175" i="98"/>
  <c r="BF180" i="98" s="1"/>
  <c r="BB195" i="98"/>
  <c r="AY175" i="98"/>
  <c r="AY180" i="98" s="1"/>
  <c r="BG175" i="98"/>
  <c r="BG180" i="98" s="1"/>
  <c r="BC195" i="98"/>
  <c r="BD195" i="98"/>
  <c r="AZ175" i="98"/>
  <c r="AZ180" i="98" s="1"/>
  <c r="BH175" i="98"/>
  <c r="BH180" i="98" s="1"/>
  <c r="BA175" i="98"/>
  <c r="BA180" i="98" s="1"/>
  <c r="BI175" i="98"/>
  <c r="BI180" i="98" s="1"/>
  <c r="BE195" i="98"/>
  <c r="BC55" i="98"/>
  <c r="BD55" i="98"/>
  <c r="AV202" i="98"/>
  <c r="BE55" i="98"/>
  <c r="AV191" i="98"/>
  <c r="AV193" i="98"/>
  <c r="AV564" i="98"/>
  <c r="AY55" i="98"/>
  <c r="BG55" i="98"/>
  <c r="AV186" i="98"/>
  <c r="AV188" i="98"/>
  <c r="AV216" i="98"/>
  <c r="AV32" i="98"/>
  <c r="AV34" i="98"/>
  <c r="AV211" i="98"/>
  <c r="AV61" i="98"/>
  <c r="AV42" i="98"/>
  <c r="AV453" i="98"/>
  <c r="AV212" i="98"/>
  <c r="AV72" i="98"/>
  <c r="AV73" i="98"/>
  <c r="AV80" i="98"/>
  <c r="AV81" i="98"/>
  <c r="AV502" i="98"/>
  <c r="AV578" i="98"/>
  <c r="AV885" i="98"/>
  <c r="AV892" i="98"/>
  <c r="AV569" i="98"/>
  <c r="AV574" i="98"/>
  <c r="AV582" i="98"/>
  <c r="AV884" i="98"/>
  <c r="AV586" i="98"/>
  <c r="AV459" i="98"/>
  <c r="AV464" i="98"/>
  <c r="AV466" i="98"/>
  <c r="AV467" i="98"/>
  <c r="AV472" i="98"/>
  <c r="AV576" i="98"/>
  <c r="AV577" i="98"/>
  <c r="AV584" i="98"/>
  <c r="AV585" i="98"/>
  <c r="AV571" i="98"/>
  <c r="AV587" i="98"/>
  <c r="AV894" i="98"/>
  <c r="AV435" i="98"/>
  <c r="AV442" i="98"/>
  <c r="AV443" i="98"/>
  <c r="AV503" i="98"/>
  <c r="AV551" i="98"/>
  <c r="AV559" i="98"/>
  <c r="AV565" i="98"/>
  <c r="AV580" i="98"/>
  <c r="AV567" i="98"/>
  <c r="BJ567" i="98" s="1"/>
  <c r="AV579" i="98"/>
  <c r="AV873" i="98"/>
  <c r="AV487" i="98"/>
  <c r="AV490" i="98"/>
  <c r="AV498" i="98"/>
  <c r="AV570" i="98"/>
  <c r="AV575" i="98"/>
  <c r="AV583" i="98"/>
  <c r="AV424" i="98"/>
  <c r="AV446" i="98"/>
  <c r="AV566" i="98"/>
  <c r="AV568" i="98"/>
  <c r="AV573" i="98"/>
  <c r="AV581" i="98"/>
  <c r="AV38" i="98"/>
  <c r="AV45" i="98"/>
  <c r="AV51" i="98"/>
  <c r="AV53" i="98"/>
  <c r="AV76" i="98"/>
  <c r="AV173" i="98"/>
  <c r="AV181" i="98"/>
  <c r="AV194" i="98"/>
  <c r="AV219" i="98"/>
  <c r="AV35" i="98"/>
  <c r="BJ35" i="98" s="1"/>
  <c r="BB55" i="98"/>
  <c r="AV43" i="98"/>
  <c r="AV46" i="98"/>
  <c r="AV54" i="98"/>
  <c r="AV62" i="98"/>
  <c r="AV71" i="98"/>
  <c r="AV79" i="98"/>
  <c r="AV175" i="98"/>
  <c r="BJ175" i="98" s="1"/>
  <c r="AV179" i="98"/>
  <c r="AV183" i="98"/>
  <c r="AV184" i="98"/>
  <c r="AV189" i="98"/>
  <c r="AV204" i="98"/>
  <c r="AV206" i="98"/>
  <c r="AV209" i="98"/>
  <c r="AV33" i="98"/>
  <c r="AV41" i="98"/>
  <c r="AV48" i="98"/>
  <c r="AV49" i="98"/>
  <c r="AV176" i="98"/>
  <c r="AV187" i="98"/>
  <c r="AV192" i="98"/>
  <c r="AV207" i="98"/>
  <c r="AV214" i="98"/>
  <c r="AV222" i="98"/>
  <c r="AV39" i="98"/>
  <c r="AV44" i="98"/>
  <c r="AV52" i="98"/>
  <c r="BF55" i="98"/>
  <c r="AV64" i="98"/>
  <c r="AV66" i="98"/>
  <c r="AV69" i="98"/>
  <c r="AV74" i="98"/>
  <c r="AV82" i="98"/>
  <c r="AV200" i="98"/>
  <c r="AV36" i="98"/>
  <c r="AV47" i="98"/>
  <c r="AV67" i="98"/>
  <c r="AV201" i="98"/>
  <c r="AV205" i="98"/>
  <c r="AV210" i="98"/>
  <c r="AV215" i="98"/>
  <c r="AV217" i="98"/>
  <c r="AV223" i="98"/>
  <c r="AZ55" i="98"/>
  <c r="BH55" i="98"/>
  <c r="AV60" i="98"/>
  <c r="AV75" i="98"/>
  <c r="AV77" i="98"/>
  <c r="AV83" i="98"/>
  <c r="AV172" i="98"/>
  <c r="AV174" i="98"/>
  <c r="AV182" i="98"/>
  <c r="AV190" i="98"/>
  <c r="AV218" i="98"/>
  <c r="AV37" i="98"/>
  <c r="AV50" i="98"/>
  <c r="BA55" i="98"/>
  <c r="BI55" i="98"/>
  <c r="AV65" i="98"/>
  <c r="AV70" i="98"/>
  <c r="AV78" i="98"/>
  <c r="AV177" i="98"/>
  <c r="AV178" i="98"/>
  <c r="AV185" i="98"/>
  <c r="AV213" i="98"/>
  <c r="AV220" i="98"/>
  <c r="AV221" i="98"/>
  <c r="AV428" i="98"/>
  <c r="AV438" i="98"/>
  <c r="AV429" i="98"/>
  <c r="AV431" i="98"/>
  <c r="AV433" i="98"/>
  <c r="AV425" i="98"/>
  <c r="AV434" i="98"/>
  <c r="AV426" i="98"/>
  <c r="AV436" i="98"/>
  <c r="AV437" i="98"/>
  <c r="AV439" i="98"/>
  <c r="AV444" i="98"/>
  <c r="AV445" i="98"/>
  <c r="AV447" i="98"/>
  <c r="AV441" i="98"/>
  <c r="AV430" i="98"/>
  <c r="AV440" i="98"/>
  <c r="AV465" i="98"/>
  <c r="AV470" i="98"/>
  <c r="AV473" i="98"/>
  <c r="AV462" i="98"/>
  <c r="AV454" i="98"/>
  <c r="AV460" i="98"/>
  <c r="AV457" i="98"/>
  <c r="AV471" i="98"/>
  <c r="AV455" i="98"/>
  <c r="BJ455" i="98" s="1"/>
  <c r="AV452" i="98"/>
  <c r="AV458" i="98"/>
  <c r="AV474" i="98"/>
  <c r="AV461" i="98"/>
  <c r="AV463" i="98"/>
  <c r="AV468" i="98"/>
  <c r="AV469" i="98"/>
  <c r="AV456" i="98"/>
  <c r="AV485" i="98"/>
  <c r="AV492" i="98"/>
  <c r="AV493" i="98"/>
  <c r="AV500" i="98"/>
  <c r="AV501" i="98"/>
  <c r="AV491" i="98"/>
  <c r="AV499" i="98"/>
  <c r="AV496" i="98"/>
  <c r="AV482" i="98"/>
  <c r="AV486" i="98"/>
  <c r="AV489" i="98"/>
  <c r="AV494" i="98"/>
  <c r="AV480" i="98"/>
  <c r="AV484" i="98"/>
  <c r="AV481" i="98"/>
  <c r="AV495" i="98"/>
  <c r="AV497" i="98"/>
  <c r="AV517" i="98"/>
  <c r="AV522" i="98"/>
  <c r="AV530" i="98"/>
  <c r="AV513" i="98"/>
  <c r="AV515" i="98"/>
  <c r="AV518" i="98"/>
  <c r="AV509" i="98"/>
  <c r="AV520" i="98"/>
  <c r="AV521" i="98"/>
  <c r="AV528" i="98"/>
  <c r="AV529" i="98"/>
  <c r="AV510" i="98"/>
  <c r="AV524" i="98"/>
  <c r="AV514" i="98"/>
  <c r="AV519" i="98"/>
  <c r="AV508" i="98"/>
  <c r="AV511" i="98"/>
  <c r="BJ511" i="98" s="1"/>
  <c r="AV512" i="98"/>
  <c r="AV525" i="98"/>
  <c r="AV538" i="98"/>
  <c r="AV549" i="98"/>
  <c r="AV557" i="98"/>
  <c r="AV536" i="98"/>
  <c r="AV542" i="98"/>
  <c r="AV554" i="98"/>
  <c r="AV550" i="98"/>
  <c r="AV555" i="98"/>
  <c r="AV558" i="98"/>
  <c r="AV543" i="98"/>
  <c r="AV545" i="98"/>
  <c r="AV547" i="98"/>
  <c r="AV552" i="98"/>
  <c r="AV553" i="98"/>
  <c r="AV548" i="98"/>
  <c r="AV556" i="98"/>
  <c r="AV316" i="98"/>
  <c r="AV318" i="98"/>
  <c r="AV342" i="98"/>
  <c r="AV360" i="98"/>
  <c r="AV912" i="98"/>
  <c r="AV913" i="98"/>
  <c r="AV920" i="98"/>
  <c r="AV921" i="98"/>
  <c r="AV195" i="98"/>
  <c r="AV203" i="98"/>
  <c r="BJ203" i="98" s="1"/>
  <c r="AV180" i="98"/>
  <c r="AV208" i="98"/>
  <c r="AV40" i="98"/>
  <c r="AV55" i="98"/>
  <c r="AV63" i="98"/>
  <c r="BJ63" i="98" s="1"/>
  <c r="AV68" i="98"/>
  <c r="AV516" i="98"/>
  <c r="AV523" i="98"/>
  <c r="AV526" i="98"/>
  <c r="AV541" i="98"/>
  <c r="AV544" i="98"/>
  <c r="AV546" i="98"/>
  <c r="AV531" i="98"/>
  <c r="AV527" i="98"/>
  <c r="AV537" i="98"/>
  <c r="AV539" i="98"/>
  <c r="BJ539" i="98" s="1"/>
  <c r="AV540" i="98"/>
  <c r="AV572" i="98"/>
  <c r="AV427" i="98"/>
  <c r="BJ427" i="98" s="1"/>
  <c r="AV475" i="98"/>
  <c r="AV483" i="98"/>
  <c r="BJ483" i="98" s="1"/>
  <c r="AV432" i="98"/>
  <c r="AV488" i="98"/>
  <c r="AV356" i="98"/>
  <c r="AV361" i="98"/>
  <c r="AV349" i="98"/>
  <c r="AV354" i="98"/>
  <c r="AV351" i="98"/>
  <c r="AV359" i="98"/>
  <c r="AV344" i="98"/>
  <c r="AV346" i="98"/>
  <c r="AV362" i="98"/>
  <c r="AV347" i="98"/>
  <c r="AV355" i="98"/>
  <c r="AV357" i="98"/>
  <c r="AV340" i="98"/>
  <c r="AV350" i="98"/>
  <c r="AV358" i="98"/>
  <c r="AV363" i="98"/>
  <c r="AV341" i="98"/>
  <c r="AV345" i="98"/>
  <c r="AV352" i="98"/>
  <c r="AV353" i="98"/>
  <c r="AV312" i="98"/>
  <c r="AV322" i="98"/>
  <c r="AV327" i="98"/>
  <c r="AV330" i="98"/>
  <c r="AV317" i="98"/>
  <c r="AV319" i="98"/>
  <c r="AV324" i="98"/>
  <c r="AV325" i="98"/>
  <c r="AV332" i="98"/>
  <c r="AV333" i="98"/>
  <c r="AV321" i="98"/>
  <c r="AV335" i="98"/>
  <c r="AV328" i="98"/>
  <c r="AV313" i="98"/>
  <c r="AV323" i="98"/>
  <c r="AV331" i="98"/>
  <c r="AV314" i="98"/>
  <c r="AV329" i="98"/>
  <c r="AV326" i="98"/>
  <c r="AV334" i="98"/>
  <c r="AV914" i="98"/>
  <c r="AV915" i="98"/>
  <c r="AV922" i="98"/>
  <c r="AV923" i="98"/>
  <c r="AV900" i="98"/>
  <c r="AV901" i="98"/>
  <c r="AV905" i="98"/>
  <c r="AV910" i="98"/>
  <c r="AV917" i="98"/>
  <c r="AV918" i="98"/>
  <c r="AV916" i="98"/>
  <c r="AV902" i="98"/>
  <c r="AV911" i="98"/>
  <c r="AV919" i="98"/>
  <c r="AV904" i="98"/>
  <c r="AV909" i="98"/>
  <c r="AV906" i="98"/>
  <c r="AV907" i="98"/>
  <c r="AV343" i="98"/>
  <c r="BJ343" i="98" s="1"/>
  <c r="AV348" i="98"/>
  <c r="AV315" i="98"/>
  <c r="BJ315" i="98" s="1"/>
  <c r="AV320" i="98"/>
  <c r="AV903" i="98"/>
  <c r="BJ903" i="98" s="1"/>
  <c r="AV908" i="98"/>
  <c r="AV874" i="98"/>
  <c r="AV883" i="98"/>
  <c r="AV891" i="98"/>
  <c r="AV876" i="98"/>
  <c r="AV878" i="98"/>
  <c r="AV881" i="98"/>
  <c r="AV886" i="98"/>
  <c r="AV879" i="98"/>
  <c r="AV893" i="98"/>
  <c r="AV888" i="98"/>
  <c r="AV872" i="98"/>
  <c r="AV887" i="98"/>
  <c r="AV889" i="98"/>
  <c r="AV877" i="98"/>
  <c r="AV882" i="98"/>
  <c r="AV890" i="98"/>
  <c r="AV895" i="98"/>
  <c r="AV875" i="98"/>
  <c r="BJ875" i="98" s="1"/>
  <c r="AV880" i="98"/>
  <c r="H19" i="134"/>
  <c r="P19" i="134"/>
  <c r="P18" i="134"/>
  <c r="B8" i="223"/>
  <c r="C28" i="223"/>
  <c r="C2" i="223"/>
  <c r="B2" i="223"/>
  <c r="B3" i="223"/>
  <c r="B11" i="223"/>
  <c r="H18" i="134"/>
  <c r="L15" i="134"/>
  <c r="L22" i="134"/>
  <c r="B7" i="223"/>
  <c r="M23" i="134"/>
  <c r="J19" i="134"/>
  <c r="H21" i="134"/>
  <c r="N15" i="134"/>
  <c r="B14" i="223"/>
  <c r="N19" i="134"/>
  <c r="K18" i="134"/>
  <c r="K14" i="134"/>
  <c r="I19" i="134"/>
  <c r="B20" i="223"/>
  <c r="B26" i="223"/>
  <c r="B25" i="223"/>
  <c r="BC532" i="98" l="1"/>
  <c r="BC560" i="98"/>
  <c r="BG448" i="98"/>
  <c r="AY924" i="98"/>
  <c r="AY532" i="98"/>
  <c r="BM508" i="98" s="1"/>
  <c r="BD532" i="98"/>
  <c r="BD504" i="98"/>
  <c r="BC504" i="98"/>
  <c r="BC364" i="98"/>
  <c r="BB924" i="98"/>
  <c r="BM903" i="98" s="1"/>
  <c r="AF6" i="131" s="1"/>
  <c r="AF20" i="131" s="1"/>
  <c r="R36" i="134"/>
  <c r="AY364" i="98"/>
  <c r="BH532" i="98"/>
  <c r="BD560" i="98"/>
  <c r="BM541" i="98" s="1"/>
  <c r="T8" i="131" s="1"/>
  <c r="BC924" i="98"/>
  <c r="BD476" i="98"/>
  <c r="BM457" i="98" s="1"/>
  <c r="Q8" i="131" s="1"/>
  <c r="B3" i="213"/>
  <c r="BF896" i="98"/>
  <c r="BM879" i="98" s="1"/>
  <c r="BF476" i="98"/>
  <c r="BG560" i="98"/>
  <c r="BG896" i="98"/>
  <c r="BM880" i="98" s="1"/>
  <c r="AE11" i="131" s="1"/>
  <c r="AE26" i="131" s="1"/>
  <c r="BA924" i="98"/>
  <c r="AY448" i="98"/>
  <c r="BB224" i="98"/>
  <c r="BM203" i="98" s="1"/>
  <c r="BB896" i="98"/>
  <c r="BM875" i="98" s="1"/>
  <c r="AE6" i="131" s="1"/>
  <c r="AE20" i="131" s="1"/>
  <c r="BH896" i="98"/>
  <c r="BM881" i="98" s="1"/>
  <c r="AE12" i="131" s="1"/>
  <c r="AE27" i="131" s="1"/>
  <c r="BB364" i="98"/>
  <c r="AZ448" i="98"/>
  <c r="BB560" i="98"/>
  <c r="BB448" i="98"/>
  <c r="BD224" i="98"/>
  <c r="BH504" i="98"/>
  <c r="BM489" i="98" s="1"/>
  <c r="R12" i="131" s="1"/>
  <c r="R27" i="131" s="1"/>
  <c r="BF448" i="98"/>
  <c r="BC224" i="98"/>
  <c r="BM204" i="98" s="1"/>
  <c r="BI224" i="98"/>
  <c r="AY224" i="98"/>
  <c r="BM200" i="98" s="1"/>
  <c r="BJ475" i="98"/>
  <c r="BJ516" i="98"/>
  <c r="BH560" i="98"/>
  <c r="BH448" i="98"/>
  <c r="BF336" i="98"/>
  <c r="BB504" i="98"/>
  <c r="AY896" i="98"/>
  <c r="BM872" i="98" s="1"/>
  <c r="AE3" i="131" s="1"/>
  <c r="AE17" i="131" s="1"/>
  <c r="AZ560" i="98"/>
  <c r="BH224" i="98"/>
  <c r="BM209" i="98" s="1"/>
  <c r="AZ224" i="98"/>
  <c r="BC448" i="98"/>
  <c r="BM428" i="98" s="1"/>
  <c r="P7" i="131" s="1"/>
  <c r="P21" i="131" s="1"/>
  <c r="BI560" i="98"/>
  <c r="BM546" i="98" s="1"/>
  <c r="T13" i="131" s="1"/>
  <c r="T28" i="131" s="1"/>
  <c r="BE476" i="98"/>
  <c r="BF504" i="98"/>
  <c r="BF924" i="98"/>
  <c r="BM907" i="98" s="1"/>
  <c r="BF364" i="98"/>
  <c r="BJ923" i="98"/>
  <c r="BJ544" i="98"/>
  <c r="BJ83" i="98"/>
  <c r="E7" i="223"/>
  <c r="E8" i="223"/>
  <c r="E25" i="223"/>
  <c r="E3" i="223"/>
  <c r="E26" i="223"/>
  <c r="E11" i="223"/>
  <c r="E2" i="223"/>
  <c r="E20" i="223"/>
  <c r="E14" i="223"/>
  <c r="F28" i="223"/>
  <c r="F2" i="223"/>
  <c r="BA588" i="98"/>
  <c r="BE924" i="98"/>
  <c r="BM906" i="98" s="1"/>
  <c r="AF9" i="131" s="1"/>
  <c r="AF24" i="131" s="1"/>
  <c r="AZ504" i="98"/>
  <c r="BM481" i="98" s="1"/>
  <c r="R4" i="131" s="1"/>
  <c r="R18" i="131" s="1"/>
  <c r="BJ432" i="98"/>
  <c r="BJ223" i="98"/>
  <c r="AY336" i="98"/>
  <c r="BI364" i="98"/>
  <c r="BM350" i="98" s="1"/>
  <c r="M13" i="131" s="1"/>
  <c r="M28" i="131" s="1"/>
  <c r="BB336" i="98"/>
  <c r="BF560" i="98"/>
  <c r="BE532" i="98"/>
  <c r="BM514" i="98" s="1"/>
  <c r="S9" i="131" s="1"/>
  <c r="S24" i="131" s="1"/>
  <c r="BA504" i="98"/>
  <c r="BB532" i="98"/>
  <c r="BG336" i="98"/>
  <c r="BJ895" i="98"/>
  <c r="BJ335" i="98"/>
  <c r="BJ559" i="98"/>
  <c r="BF196" i="98"/>
  <c r="BI924" i="98"/>
  <c r="BC896" i="98"/>
  <c r="BA560" i="98"/>
  <c r="BJ320" i="98"/>
  <c r="BJ503" i="98"/>
  <c r="BA224" i="98"/>
  <c r="BI532" i="98"/>
  <c r="AZ532" i="98"/>
  <c r="BJ880" i="98"/>
  <c r="BJ447" i="98"/>
  <c r="BI84" i="98"/>
  <c r="BM70" i="98" s="1"/>
  <c r="D13" i="131" s="1"/>
  <c r="D28" i="131" s="1"/>
  <c r="D43" i="131" s="1"/>
  <c r="AY560" i="98"/>
  <c r="BG532" i="98"/>
  <c r="BM317" i="98"/>
  <c r="L8" i="131" s="1"/>
  <c r="BM429" i="98"/>
  <c r="P8" i="131" s="1"/>
  <c r="BM542" i="98"/>
  <c r="BM877" i="98"/>
  <c r="AE8" i="131" s="1"/>
  <c r="BM432" i="98"/>
  <c r="P11" i="131" s="1"/>
  <c r="P26" i="131" s="1"/>
  <c r="BM424" i="98"/>
  <c r="P3" i="131" s="1"/>
  <c r="P17" i="131" s="1"/>
  <c r="BM513" i="98"/>
  <c r="S8" i="131" s="1"/>
  <c r="BM456" i="98"/>
  <c r="CN1" i="135"/>
  <c r="CN4" i="135" s="1"/>
  <c r="AC2" i="131"/>
  <c r="AC16" i="131" s="1"/>
  <c r="D43" i="167"/>
  <c r="D79" i="167" s="1"/>
  <c r="F7" i="167"/>
  <c r="F43" i="167" s="1"/>
  <c r="F79" i="167" s="1"/>
  <c r="D76" i="167"/>
  <c r="D112" i="167" s="1"/>
  <c r="F40" i="167"/>
  <c r="F76" i="167" s="1"/>
  <c r="F112" i="167" s="1"/>
  <c r="BM426" i="98"/>
  <c r="D66" i="214"/>
  <c r="D61" i="221" s="1"/>
  <c r="D62" i="214"/>
  <c r="D57" i="221" s="1"/>
  <c r="D76" i="214"/>
  <c r="D71" i="221" s="1"/>
  <c r="D67" i="214"/>
  <c r="D62" i="221" s="1"/>
  <c r="F9" i="167"/>
  <c r="F45" i="167" s="1"/>
  <c r="F81" i="167" s="1"/>
  <c r="D45" i="167"/>
  <c r="D81" i="167" s="1"/>
  <c r="AZ364" i="98"/>
  <c r="BJ348" i="98"/>
  <c r="BM908" i="98"/>
  <c r="AF11" i="131" s="1"/>
  <c r="AF26" i="131" s="1"/>
  <c r="BM462" i="98"/>
  <c r="W1" i="135"/>
  <c r="W4" i="135" s="1"/>
  <c r="H2" i="131"/>
  <c r="H16" i="131" s="1"/>
  <c r="AA2" i="131"/>
  <c r="AA16" i="131" s="1"/>
  <c r="CE1" i="135"/>
  <c r="CE4" i="135" s="1"/>
  <c r="BE448" i="98"/>
  <c r="AE2" i="131"/>
  <c r="AE16" i="131" s="1"/>
  <c r="CT1" i="135"/>
  <c r="CT4" i="135" s="1"/>
  <c r="K2" i="131"/>
  <c r="K16" i="131" s="1"/>
  <c r="AI1" i="135"/>
  <c r="AI4" i="135" s="1"/>
  <c r="BH336" i="98"/>
  <c r="F16" i="167"/>
  <c r="F52" i="167" s="1"/>
  <c r="F88" i="167" s="1"/>
  <c r="D52" i="167"/>
  <c r="D88" i="167" s="1"/>
  <c r="BI56" i="98"/>
  <c r="BM42" i="98" s="1"/>
  <c r="C13" i="131" s="1"/>
  <c r="C28" i="131" s="1"/>
  <c r="C43" i="131" s="1"/>
  <c r="AY588" i="98"/>
  <c r="BM512" i="98"/>
  <c r="BM900" i="98"/>
  <c r="Q2" i="131"/>
  <c r="Q16" i="131" s="1"/>
  <c r="BA1" i="135"/>
  <c r="BA4" i="135" s="1"/>
  <c r="BM454" i="98"/>
  <c r="Q5" i="131" s="1"/>
  <c r="Q19" i="131" s="1"/>
  <c r="AH2" i="131"/>
  <c r="AH16" i="131" s="1"/>
  <c r="DF1" i="135"/>
  <c r="DF4" i="135" s="1"/>
  <c r="D57" i="167"/>
  <c r="D93" i="167" s="1"/>
  <c r="F21" i="167"/>
  <c r="F57" i="167" s="1"/>
  <c r="F93" i="167" s="1"/>
  <c r="BD924" i="98"/>
  <c r="AR1" i="135"/>
  <c r="AR4" i="135" s="1"/>
  <c r="N2" i="131"/>
  <c r="N16" i="131" s="1"/>
  <c r="AF2" i="131"/>
  <c r="AF16" i="131" s="1"/>
  <c r="CW1" i="135"/>
  <c r="CW4" i="135" s="1"/>
  <c r="BM484" i="98"/>
  <c r="R7" i="131" s="1"/>
  <c r="R21" i="131" s="1"/>
  <c r="F18" i="167"/>
  <c r="F54" i="167" s="1"/>
  <c r="F90" i="167" s="1"/>
  <c r="D54" i="167"/>
  <c r="D90" i="167" s="1"/>
  <c r="E2" i="131"/>
  <c r="E16" i="131" s="1"/>
  <c r="K1" i="135"/>
  <c r="K4" i="135" s="1"/>
  <c r="BH476" i="98"/>
  <c r="AZ336" i="98"/>
  <c r="U2" i="131"/>
  <c r="U16" i="131" s="1"/>
  <c r="BM1" i="135"/>
  <c r="BM4" i="135" s="1"/>
  <c r="F17" i="167"/>
  <c r="F53" i="167" s="1"/>
  <c r="F89" i="167" s="1"/>
  <c r="D53" i="167"/>
  <c r="D89" i="167" s="1"/>
  <c r="BM537" i="98"/>
  <c r="T4" i="131" s="1"/>
  <c r="T18" i="131" s="1"/>
  <c r="AZ476" i="98"/>
  <c r="D44" i="167"/>
  <c r="D80" i="167" s="1"/>
  <c r="F8" i="167"/>
  <c r="F44" i="167" s="1"/>
  <c r="F80" i="167" s="1"/>
  <c r="BM455" i="98"/>
  <c r="F13" i="167"/>
  <c r="F49" i="167" s="1"/>
  <c r="F85" i="167" s="1"/>
  <c r="D49" i="167"/>
  <c r="D85" i="167" s="1"/>
  <c r="BJ572" i="98"/>
  <c r="BH588" i="98"/>
  <c r="BM904" i="98"/>
  <c r="AF7" i="131" s="1"/>
  <c r="AF21" i="131" s="1"/>
  <c r="S2" i="131"/>
  <c r="S16" i="131" s="1"/>
  <c r="BG1" i="135"/>
  <c r="BG4" i="135" s="1"/>
  <c r="AB2" i="131"/>
  <c r="AB16" i="131" s="1"/>
  <c r="CK1" i="135"/>
  <c r="CK4" i="135" s="1"/>
  <c r="F23" i="167"/>
  <c r="F59" i="167" s="1"/>
  <c r="F95" i="167" s="1"/>
  <c r="D59" i="167"/>
  <c r="D95" i="167" s="1"/>
  <c r="BM346" i="98"/>
  <c r="M9" i="131" s="1"/>
  <c r="M24" i="131" s="1"/>
  <c r="BM902" i="98"/>
  <c r="Z2" i="131"/>
  <c r="Z16" i="131" s="1"/>
  <c r="CB1" i="135"/>
  <c r="CB4" i="135" s="1"/>
  <c r="T1" i="135"/>
  <c r="T4" i="135" s="1"/>
  <c r="G2" i="131"/>
  <c r="G16" i="131" s="1"/>
  <c r="F38" i="167"/>
  <c r="F74" i="167" s="1"/>
  <c r="F110" i="167" s="1"/>
  <c r="D74" i="167"/>
  <c r="D110" i="167" s="1"/>
  <c r="AY504" i="98"/>
  <c r="AD2" i="131"/>
  <c r="AD16" i="131" s="1"/>
  <c r="CQ1" i="135"/>
  <c r="CQ4" i="135" s="1"/>
  <c r="D13" i="129"/>
  <c r="D2" i="131"/>
  <c r="D16" i="131" s="1"/>
  <c r="D31" i="131" s="1"/>
  <c r="H1" i="135"/>
  <c r="H4" i="135" s="1"/>
  <c r="BM433" i="98"/>
  <c r="P12" i="131" s="1"/>
  <c r="P27" i="131" s="1"/>
  <c r="BH924" i="98"/>
  <c r="BM348" i="98"/>
  <c r="M11" i="131" s="1"/>
  <c r="M26" i="131" s="1"/>
  <c r="BG504" i="98"/>
  <c r="F10" i="167"/>
  <c r="F46" i="167" s="1"/>
  <c r="F82" i="167" s="1"/>
  <c r="D46" i="167"/>
  <c r="D82" i="167" s="1"/>
  <c r="BJ363" i="98"/>
  <c r="BB588" i="98"/>
  <c r="BF224" i="98"/>
  <c r="BM207" i="98" s="1"/>
  <c r="BG224" i="98"/>
  <c r="BM208" i="98" s="1"/>
  <c r="BM460" i="98"/>
  <c r="Y2" i="131"/>
  <c r="Y16" i="131" s="1"/>
  <c r="BY1" i="135"/>
  <c r="BY4" i="135" s="1"/>
  <c r="B13" i="129"/>
  <c r="B2" i="131"/>
  <c r="B16" i="131" s="1"/>
  <c r="B31" i="131" s="1"/>
  <c r="B1" i="135"/>
  <c r="B4" i="135" s="1"/>
  <c r="D58" i="167"/>
  <c r="D94" i="167" s="1"/>
  <c r="F22" i="167"/>
  <c r="F58" i="167" s="1"/>
  <c r="F94" i="167" s="1"/>
  <c r="Z1" i="135"/>
  <c r="Z4" i="135" s="1"/>
  <c r="CZ1" i="135"/>
  <c r="CZ4" i="135" s="1"/>
  <c r="BI336" i="98"/>
  <c r="BE896" i="98"/>
  <c r="X2" i="131"/>
  <c r="X16" i="131" s="1"/>
  <c r="BV1" i="135"/>
  <c r="BV4" i="135" s="1"/>
  <c r="BM517" i="98"/>
  <c r="S12" i="131" s="1"/>
  <c r="S27" i="131" s="1"/>
  <c r="AZ924" i="98"/>
  <c r="F2" i="131"/>
  <c r="F16" i="131" s="1"/>
  <c r="N1" i="135"/>
  <c r="N4" i="135" s="1"/>
  <c r="P2" i="131"/>
  <c r="P16" i="131" s="1"/>
  <c r="AX1" i="135"/>
  <c r="AX4" i="135" s="1"/>
  <c r="F37" i="167"/>
  <c r="F73" i="167" s="1"/>
  <c r="F109" i="167" s="1"/>
  <c r="D73" i="167"/>
  <c r="D109" i="167" s="1"/>
  <c r="BJ908" i="98"/>
  <c r="BJ924" i="98" s="1"/>
  <c r="BJ460" i="98"/>
  <c r="BJ488" i="98"/>
  <c r="BJ531" i="98"/>
  <c r="BJ532" i="98" s="1"/>
  <c r="BJ208" i="98"/>
  <c r="BC56" i="98"/>
  <c r="BM36" i="98" s="1"/>
  <c r="C7" i="131" s="1"/>
  <c r="C21" i="131" s="1"/>
  <c r="C36" i="131" s="1"/>
  <c r="BB196" i="98"/>
  <c r="BE224" i="98"/>
  <c r="AY476" i="98"/>
  <c r="BM344" i="98"/>
  <c r="M7" i="131" s="1"/>
  <c r="M21" i="131" s="1"/>
  <c r="AZ896" i="98"/>
  <c r="BA364" i="98"/>
  <c r="CH1" i="135"/>
  <c r="CH4" i="135" s="1"/>
  <c r="AG2" i="131"/>
  <c r="AG16" i="131" s="1"/>
  <c r="DC1" i="135"/>
  <c r="DC4" i="135" s="1"/>
  <c r="O2" i="131"/>
  <c r="O16" i="131" s="1"/>
  <c r="AU1" i="135"/>
  <c r="AU4" i="135" s="1"/>
  <c r="BI504" i="98"/>
  <c r="BD364" i="98"/>
  <c r="D56" i="167"/>
  <c r="D92" i="167" s="1"/>
  <c r="F20" i="167"/>
  <c r="F56" i="167" s="1"/>
  <c r="F92" i="167" s="1"/>
  <c r="BM540" i="98"/>
  <c r="BC336" i="98"/>
  <c r="D75" i="167"/>
  <c r="D111" i="167" s="1"/>
  <c r="F39" i="167"/>
  <c r="F75" i="167" s="1"/>
  <c r="F111" i="167" s="1"/>
  <c r="BM510" i="98"/>
  <c r="S5" i="131" s="1"/>
  <c r="S19" i="131" s="1"/>
  <c r="BA336" i="98"/>
  <c r="L2" i="131"/>
  <c r="L16" i="131" s="1"/>
  <c r="AL1" i="135"/>
  <c r="AL4" i="135" s="1"/>
  <c r="M2" i="131"/>
  <c r="M16" i="131" s="1"/>
  <c r="AO1" i="135"/>
  <c r="AO4" i="135" s="1"/>
  <c r="BI896" i="98"/>
  <c r="J2" i="131"/>
  <c r="J16" i="131" s="1"/>
  <c r="AF1" i="135"/>
  <c r="AF4" i="135" s="1"/>
  <c r="BM320" i="98"/>
  <c r="L11" i="131" s="1"/>
  <c r="L26" i="131" s="1"/>
  <c r="F25" i="167"/>
  <c r="F61" i="167" s="1"/>
  <c r="F97" i="167" s="1"/>
  <c r="D61" i="167"/>
  <c r="D97" i="167" s="1"/>
  <c r="C2" i="131"/>
  <c r="C16" i="131" s="1"/>
  <c r="C31" i="131" s="1"/>
  <c r="C13" i="129"/>
  <c r="E1" i="135"/>
  <c r="E4" i="135" s="1"/>
  <c r="F31" i="167"/>
  <c r="F67" i="167" s="1"/>
  <c r="F103" i="167" s="1"/>
  <c r="D67" i="167"/>
  <c r="D103" i="167" s="1"/>
  <c r="F11" i="167"/>
  <c r="F47" i="167" s="1"/>
  <c r="F83" i="167" s="1"/>
  <c r="D47" i="167"/>
  <c r="D83" i="167" s="1"/>
  <c r="BE504" i="98"/>
  <c r="F14" i="167"/>
  <c r="F50" i="167" s="1"/>
  <c r="F86" i="167" s="1"/>
  <c r="D50" i="167"/>
  <c r="D86" i="167" s="1"/>
  <c r="BM482" i="98"/>
  <c r="R5" i="131" s="1"/>
  <c r="R19" i="131" s="1"/>
  <c r="BF532" i="98"/>
  <c r="BM434" i="98"/>
  <c r="P13" i="131" s="1"/>
  <c r="P28" i="131" s="1"/>
  <c r="BE336" i="98"/>
  <c r="D66" i="167"/>
  <c r="D102" i="167" s="1"/>
  <c r="F30" i="167"/>
  <c r="F66" i="167" s="1"/>
  <c r="F102" i="167" s="1"/>
  <c r="I2" i="131"/>
  <c r="I16" i="131" s="1"/>
  <c r="AC1" i="135"/>
  <c r="AC4" i="135" s="1"/>
  <c r="BH364" i="98"/>
  <c r="BA896" i="98"/>
  <c r="F27" i="167"/>
  <c r="F63" i="167" s="1"/>
  <c r="F99" i="167" s="1"/>
  <c r="D63" i="167"/>
  <c r="D99" i="167" s="1"/>
  <c r="AZ84" i="98"/>
  <c r="BM61" i="98" s="1"/>
  <c r="D4" i="131" s="1"/>
  <c r="D18" i="131" s="1"/>
  <c r="D33" i="131" s="1"/>
  <c r="BE84" i="98"/>
  <c r="BM66" i="98" s="1"/>
  <c r="D9" i="131" s="1"/>
  <c r="D24" i="131" s="1"/>
  <c r="D39" i="131" s="1"/>
  <c r="BD84" i="98"/>
  <c r="BM65" i="98" s="1"/>
  <c r="D8" i="131" s="1"/>
  <c r="BA84" i="98"/>
  <c r="BM62" i="98" s="1"/>
  <c r="D5" i="131" s="1"/>
  <c r="D19" i="131" s="1"/>
  <c r="D34" i="131" s="1"/>
  <c r="BC84" i="98"/>
  <c r="BJ68" i="98"/>
  <c r="BG84" i="98"/>
  <c r="BF84" i="98"/>
  <c r="BB84" i="98"/>
  <c r="BH84" i="98"/>
  <c r="AY84" i="98"/>
  <c r="BM205" i="98"/>
  <c r="BM201" i="98"/>
  <c r="BM210" i="98"/>
  <c r="AZ56" i="98"/>
  <c r="BM33" i="98" s="1"/>
  <c r="C4" i="131" s="1"/>
  <c r="C18" i="131" s="1"/>
  <c r="C33" i="131" s="1"/>
  <c r="BI588" i="98"/>
  <c r="BD588" i="98"/>
  <c r="BM566" i="98"/>
  <c r="U5" i="131" s="1"/>
  <c r="U19" i="131" s="1"/>
  <c r="BJ587" i="98"/>
  <c r="BC588" i="98"/>
  <c r="AZ588" i="98"/>
  <c r="BG588" i="98"/>
  <c r="BM571" i="98"/>
  <c r="U10" i="131" s="1"/>
  <c r="U25" i="131" s="1"/>
  <c r="BE588" i="98"/>
  <c r="AY56" i="98"/>
  <c r="BI196" i="98"/>
  <c r="BD196" i="98"/>
  <c r="BG196" i="98"/>
  <c r="BA196" i="98"/>
  <c r="BC196" i="98"/>
  <c r="AY196" i="98"/>
  <c r="BJ180" i="98"/>
  <c r="BJ195" i="98"/>
  <c r="BH196" i="98"/>
  <c r="BE196" i="98"/>
  <c r="AZ196" i="98"/>
  <c r="BF56" i="98"/>
  <c r="BJ40" i="98"/>
  <c r="BH56" i="98"/>
  <c r="BB56" i="98"/>
  <c r="BA56" i="98"/>
  <c r="BG56" i="98"/>
  <c r="BE56" i="98"/>
  <c r="BD56" i="98"/>
  <c r="Q11" i="131"/>
  <c r="Q26" i="131" s="1"/>
  <c r="Q7" i="131"/>
  <c r="Q21" i="131" s="1"/>
  <c r="P5" i="131"/>
  <c r="P19" i="131" s="1"/>
  <c r="Q13" i="131"/>
  <c r="Q28" i="131" s="1"/>
  <c r="T9" i="131"/>
  <c r="T24" i="131" s="1"/>
  <c r="Q6" i="131"/>
  <c r="Q20" i="131" s="1"/>
  <c r="BJ55" i="98"/>
  <c r="J21" i="134"/>
  <c r="B22" i="223"/>
  <c r="B27" i="223"/>
  <c r="B17" i="223"/>
  <c r="B30" i="223"/>
  <c r="H20" i="134"/>
  <c r="C10" i="223"/>
  <c r="C29" i="223"/>
  <c r="J10" i="134"/>
  <c r="N20" i="134"/>
  <c r="C9" i="223"/>
  <c r="C31" i="223"/>
  <c r="C27" i="223"/>
  <c r="F5" i="134"/>
  <c r="O20" i="134"/>
  <c r="F20" i="134"/>
  <c r="C18" i="223"/>
  <c r="I15" i="134"/>
  <c r="H14" i="134"/>
  <c r="C22" i="223"/>
  <c r="L21" i="134"/>
  <c r="G15" i="134"/>
  <c r="C34" i="223"/>
  <c r="H22" i="134"/>
  <c r="N14" i="134"/>
  <c r="C30" i="223"/>
  <c r="B5" i="223"/>
  <c r="B12" i="223"/>
  <c r="B29" i="223"/>
  <c r="B10" i="223"/>
  <c r="L20" i="134"/>
  <c r="H6" i="134"/>
  <c r="L33" i="134"/>
  <c r="C26" i="223"/>
  <c r="C19" i="223"/>
  <c r="K10" i="134"/>
  <c r="F15" i="134"/>
  <c r="H15" i="134"/>
  <c r="C24" i="223"/>
  <c r="N21" i="134"/>
  <c r="F6" i="134"/>
  <c r="J18" i="134"/>
  <c r="G21" i="134"/>
  <c r="M5" i="134"/>
  <c r="J15" i="134"/>
  <c r="K21" i="134"/>
  <c r="F18" i="134"/>
  <c r="G18" i="134"/>
  <c r="F22" i="134"/>
  <c r="O22" i="134"/>
  <c r="M10" i="134"/>
  <c r="I10" i="134"/>
  <c r="N5" i="134"/>
  <c r="O23" i="134"/>
  <c r="M6" i="134"/>
  <c r="G5" i="134"/>
  <c r="J14" i="134"/>
  <c r="K5" i="134"/>
  <c r="G22" i="134"/>
  <c r="M22" i="134"/>
  <c r="I21" i="134"/>
  <c r="B6" i="223"/>
  <c r="B21" i="223"/>
  <c r="C16" i="223"/>
  <c r="C11" i="223"/>
  <c r="I6" i="134"/>
  <c r="J20" i="134"/>
  <c r="O18" i="134"/>
  <c r="M19" i="134"/>
  <c r="P10" i="134"/>
  <c r="L19" i="134"/>
  <c r="M15" i="134"/>
  <c r="K19" i="134"/>
  <c r="C7" i="223"/>
  <c r="J23" i="134"/>
  <c r="C6" i="223"/>
  <c r="K20" i="134"/>
  <c r="F10" i="134"/>
  <c r="I18" i="134"/>
  <c r="F14" i="134"/>
  <c r="G20" i="134"/>
  <c r="O19" i="134"/>
  <c r="N6" i="134"/>
  <c r="I23" i="134"/>
  <c r="L23" i="134"/>
  <c r="O15" i="134"/>
  <c r="M21" i="134"/>
  <c r="N18" i="134"/>
  <c r="C5" i="223"/>
  <c r="O33" i="134"/>
  <c r="N23" i="134"/>
  <c r="G19" i="134"/>
  <c r="L10" i="134"/>
  <c r="B19" i="223"/>
  <c r="B32" i="223"/>
  <c r="J22" i="134"/>
  <c r="B23" i="223"/>
  <c r="B4" i="223"/>
  <c r="P21" i="134"/>
  <c r="L6" i="134"/>
  <c r="B18" i="223"/>
  <c r="B13" i="223"/>
  <c r="B31" i="223"/>
  <c r="B34" i="223"/>
  <c r="H10" i="134"/>
  <c r="F19" i="134"/>
  <c r="N10" i="134"/>
  <c r="L14" i="134"/>
  <c r="K22" i="134"/>
  <c r="G10" i="134"/>
  <c r="C3" i="223"/>
  <c r="M33" i="134"/>
  <c r="C17" i="223"/>
  <c r="L5" i="134"/>
  <c r="O21" i="134"/>
  <c r="H33" i="134"/>
  <c r="F21" i="134"/>
  <c r="I20" i="134"/>
  <c r="G23" i="134"/>
  <c r="G6" i="134"/>
  <c r="M18" i="134"/>
  <c r="C14" i="223"/>
  <c r="J5" i="134"/>
  <c r="N22" i="134"/>
  <c r="B16" i="223"/>
  <c r="B33" i="223"/>
  <c r="B9" i="223"/>
  <c r="C20" i="223"/>
  <c r="K6" i="134"/>
  <c r="B15" i="223"/>
  <c r="C23" i="223"/>
  <c r="F23" i="134"/>
  <c r="K15" i="134"/>
  <c r="O10" i="134"/>
  <c r="J6" i="134"/>
  <c r="I5" i="134"/>
  <c r="O14" i="134"/>
  <c r="L18" i="134"/>
  <c r="P22" i="134"/>
  <c r="I22" i="134"/>
  <c r="C8" i="223"/>
  <c r="I14" i="134"/>
  <c r="H5" i="134"/>
  <c r="M20" i="134"/>
  <c r="C21" i="223"/>
  <c r="B35" i="223"/>
  <c r="P23" i="134"/>
  <c r="P14" i="134"/>
  <c r="G33" i="134"/>
  <c r="B24" i="223"/>
  <c r="B28" i="223"/>
  <c r="C4" i="223"/>
  <c r="C13" i="223"/>
  <c r="N33" i="134"/>
  <c r="M14" i="134"/>
  <c r="P15" i="134"/>
  <c r="P33" i="134"/>
  <c r="J33" i="134"/>
  <c r="F33" i="134"/>
  <c r="C33" i="223"/>
  <c r="H23" i="134"/>
  <c r="C12" i="223"/>
  <c r="K33" i="134"/>
  <c r="K23" i="134"/>
  <c r="P20" i="134"/>
  <c r="G14" i="134"/>
  <c r="I33" i="134"/>
  <c r="C32" i="223"/>
  <c r="C25" i="223"/>
  <c r="C15" i="223"/>
  <c r="C35" i="223"/>
  <c r="F15" i="223" l="1"/>
  <c r="F4" i="223"/>
  <c r="E28" i="223"/>
  <c r="E24" i="223"/>
  <c r="E35" i="223"/>
  <c r="E9" i="223"/>
  <c r="E33" i="223"/>
  <c r="E16" i="223"/>
  <c r="F14" i="223"/>
  <c r="E34" i="223"/>
  <c r="E31" i="223"/>
  <c r="E13" i="223"/>
  <c r="E18" i="223"/>
  <c r="E23" i="223"/>
  <c r="E32" i="223"/>
  <c r="E19" i="223"/>
  <c r="F11" i="223"/>
  <c r="F16" i="223"/>
  <c r="E21" i="223"/>
  <c r="E6" i="223"/>
  <c r="E10" i="223"/>
  <c r="E29" i="223"/>
  <c r="E12" i="223"/>
  <c r="E5" i="223"/>
  <c r="E30" i="223"/>
  <c r="E17" i="223"/>
  <c r="E27" i="223"/>
  <c r="E22" i="223"/>
  <c r="Q15" i="134"/>
  <c r="F6" i="223"/>
  <c r="F24" i="223"/>
  <c r="F5" i="223"/>
  <c r="F23" i="223"/>
  <c r="Q10" i="134"/>
  <c r="Q20" i="134"/>
  <c r="Q21" i="134"/>
  <c r="F32" i="223"/>
  <c r="F31" i="223"/>
  <c r="F26" i="223"/>
  <c r="F34" i="223"/>
  <c r="Q33" i="134"/>
  <c r="F35" i="223"/>
  <c r="F30" i="223"/>
  <c r="E15" i="223"/>
  <c r="Q14" i="134"/>
  <c r="F21" i="223"/>
  <c r="E4" i="223"/>
  <c r="F29" i="223"/>
  <c r="F22" i="223"/>
  <c r="F27" i="223"/>
  <c r="Q19" i="134"/>
  <c r="Q22" i="134"/>
  <c r="Q18" i="134"/>
  <c r="F9" i="223"/>
  <c r="F12" i="223"/>
  <c r="F8" i="223"/>
  <c r="F10" i="223"/>
  <c r="Q23" i="134"/>
  <c r="F17" i="223"/>
  <c r="F33" i="223"/>
  <c r="F18" i="223"/>
  <c r="F20" i="223"/>
  <c r="F25" i="223"/>
  <c r="F7" i="223"/>
  <c r="F3" i="223"/>
  <c r="F19" i="223"/>
  <c r="F13" i="223"/>
  <c r="BM175" i="98"/>
  <c r="H6" i="131" s="1"/>
  <c r="H20" i="131" s="1"/>
  <c r="BM340" i="98"/>
  <c r="M3" i="131" s="1"/>
  <c r="M17" i="131" s="1"/>
  <c r="BM509" i="98"/>
  <c r="S4" i="131" s="1"/>
  <c r="S18" i="131" s="1"/>
  <c r="BM179" i="98"/>
  <c r="H10" i="131" s="1"/>
  <c r="H25" i="131" s="1"/>
  <c r="BM543" i="98"/>
  <c r="T10" i="131" s="1"/>
  <c r="T25" i="131" s="1"/>
  <c r="BM343" i="98"/>
  <c r="M6" i="131" s="1"/>
  <c r="M20" i="131" s="1"/>
  <c r="BM459" i="98"/>
  <c r="Q10" i="131" s="1"/>
  <c r="Q25" i="131" s="1"/>
  <c r="BM516" i="98"/>
  <c r="BM312" i="98"/>
  <c r="L3" i="131" s="1"/>
  <c r="L17" i="131" s="1"/>
  <c r="BM573" i="98"/>
  <c r="U12" i="131" s="1"/>
  <c r="U27" i="131" s="1"/>
  <c r="BM518" i="98"/>
  <c r="BM487" i="98"/>
  <c r="R10" i="131" s="1"/>
  <c r="R25" i="131" s="1"/>
  <c r="BM319" i="98"/>
  <c r="L10" i="131" s="1"/>
  <c r="L25" i="131" s="1"/>
  <c r="BM485" i="98"/>
  <c r="R8" i="131" s="1"/>
  <c r="R23" i="131" s="1"/>
  <c r="BM347" i="98"/>
  <c r="M10" i="131" s="1"/>
  <c r="M25" i="131" s="1"/>
  <c r="BM536" i="98"/>
  <c r="T3" i="131" s="1"/>
  <c r="T17" i="131" s="1"/>
  <c r="BM545" i="98"/>
  <c r="T12" i="131" s="1"/>
  <c r="T27" i="131" s="1"/>
  <c r="R37" i="134"/>
  <c r="R38" i="134" s="1"/>
  <c r="BM544" i="98"/>
  <c r="T11" i="131" s="1"/>
  <c r="T26" i="131" s="1"/>
  <c r="BM425" i="98"/>
  <c r="P4" i="131" s="1"/>
  <c r="P18" i="131" s="1"/>
  <c r="BM564" i="98"/>
  <c r="U3" i="131" s="1"/>
  <c r="U17" i="131" s="1"/>
  <c r="BM538" i="98"/>
  <c r="T5" i="131" s="1"/>
  <c r="T19" i="131" s="1"/>
  <c r="BM539" i="98"/>
  <c r="T6" i="131" s="1"/>
  <c r="T20" i="131" s="1"/>
  <c r="BM483" i="98"/>
  <c r="R6" i="131" s="1"/>
  <c r="R20" i="131" s="1"/>
  <c r="BM910" i="98"/>
  <c r="AF13" i="131" s="1"/>
  <c r="AF28" i="131" s="1"/>
  <c r="BM431" i="98"/>
  <c r="P10" i="131" s="1"/>
  <c r="P25" i="131" s="1"/>
  <c r="BM567" i="98"/>
  <c r="U6" i="131" s="1"/>
  <c r="U20" i="131" s="1"/>
  <c r="BJ476" i="98"/>
  <c r="BM427" i="98"/>
  <c r="P6" i="131" s="1"/>
  <c r="P20" i="131" s="1"/>
  <c r="BM206" i="98"/>
  <c r="BM458" i="98"/>
  <c r="Q9" i="131" s="1"/>
  <c r="Q24" i="131" s="1"/>
  <c r="BJ224" i="98"/>
  <c r="BJ560" i="98"/>
  <c r="BJ504" i="98"/>
  <c r="BJ448" i="98"/>
  <c r="BM202" i="98"/>
  <c r="BJ336" i="98"/>
  <c r="BJ84" i="98"/>
  <c r="BJ896" i="98"/>
  <c r="BM315" i="98"/>
  <c r="L6" i="131" s="1"/>
  <c r="L20" i="131" s="1"/>
  <c r="BM511" i="98"/>
  <c r="S6" i="131" s="1"/>
  <c r="S20" i="131" s="1"/>
  <c r="BJ588" i="98"/>
  <c r="BM876" i="98"/>
  <c r="AE7" i="131" s="1"/>
  <c r="AE21" i="131" s="1"/>
  <c r="P23" i="131"/>
  <c r="Q23" i="131"/>
  <c r="BM882" i="98"/>
  <c r="AE13" i="131" s="1"/>
  <c r="AE28" i="131" s="1"/>
  <c r="L23" i="131"/>
  <c r="BM318" i="98"/>
  <c r="L9" i="131" s="1"/>
  <c r="L24" i="131" s="1"/>
  <c r="BM490" i="98"/>
  <c r="R13" i="131" s="1"/>
  <c r="R28" i="131" s="1"/>
  <c r="P4" i="135"/>
  <c r="O4" i="135"/>
  <c r="DB4" i="135"/>
  <c r="DA4" i="135"/>
  <c r="AB4" i="135"/>
  <c r="AA4" i="135"/>
  <c r="J4" i="135"/>
  <c r="I4" i="135"/>
  <c r="BH4" i="135"/>
  <c r="BI4" i="135"/>
  <c r="CY4" i="135"/>
  <c r="CX4" i="135"/>
  <c r="BC4" i="135"/>
  <c r="BB4" i="135"/>
  <c r="BM321" i="98"/>
  <c r="L12" i="131" s="1"/>
  <c r="L27" i="131" s="1"/>
  <c r="BM430" i="98"/>
  <c r="P9" i="131" s="1"/>
  <c r="P24" i="131" s="1"/>
  <c r="CP4" i="135"/>
  <c r="CO4" i="135"/>
  <c r="BJ196" i="98"/>
  <c r="BM874" i="98"/>
  <c r="AE5" i="131" s="1"/>
  <c r="AE19" i="131" s="1"/>
  <c r="AQ4" i="135"/>
  <c r="AP4" i="135"/>
  <c r="AW4" i="135"/>
  <c r="AV4" i="135"/>
  <c r="M4" i="135"/>
  <c r="L4" i="135"/>
  <c r="BM314" i="98"/>
  <c r="L5" i="131" s="1"/>
  <c r="L19" i="131" s="1"/>
  <c r="Y4" i="135"/>
  <c r="X4" i="135"/>
  <c r="BM349" i="98"/>
  <c r="M12" i="131" s="1"/>
  <c r="M27" i="131" s="1"/>
  <c r="BM515" i="98"/>
  <c r="S10" i="131" s="1"/>
  <c r="S25" i="131" s="1"/>
  <c r="BM342" i="98"/>
  <c r="M5" i="131" s="1"/>
  <c r="M19" i="131" s="1"/>
  <c r="BX4" i="135"/>
  <c r="BW4" i="135"/>
  <c r="BM313" i="98"/>
  <c r="L4" i="131" s="1"/>
  <c r="L18" i="131" s="1"/>
  <c r="AK4" i="135"/>
  <c r="AJ4" i="135"/>
  <c r="BM452" i="98"/>
  <c r="Q3" i="131" s="1"/>
  <c r="Q17" i="131" s="1"/>
  <c r="BJ364" i="98"/>
  <c r="AE4" i="135"/>
  <c r="AD4" i="135"/>
  <c r="BM316" i="98"/>
  <c r="L7" i="131" s="1"/>
  <c r="L21" i="131" s="1"/>
  <c r="BM901" i="98"/>
  <c r="AF4" i="131" s="1"/>
  <c r="AF18" i="131" s="1"/>
  <c r="BZ4" i="135"/>
  <c r="CA4" i="135"/>
  <c r="BM488" i="98"/>
  <c r="R11" i="131" s="1"/>
  <c r="R26" i="131" s="1"/>
  <c r="CS4" i="135"/>
  <c r="CR4" i="135"/>
  <c r="BM453" i="98"/>
  <c r="Q4" i="131" s="1"/>
  <c r="Q18" i="131" s="1"/>
  <c r="BM461" i="98"/>
  <c r="Q12" i="131" s="1"/>
  <c r="Q27" i="131" s="1"/>
  <c r="T23" i="131"/>
  <c r="AE23" i="131"/>
  <c r="G4" i="135"/>
  <c r="F4" i="135"/>
  <c r="AH4" i="135"/>
  <c r="AG4" i="135"/>
  <c r="AN4" i="135"/>
  <c r="AM4" i="135"/>
  <c r="DE4" i="135"/>
  <c r="DD4" i="135"/>
  <c r="V4" i="135"/>
  <c r="U4" i="135"/>
  <c r="BM341" i="98"/>
  <c r="M4" i="131" s="1"/>
  <c r="M18" i="131" s="1"/>
  <c r="BM345" i="98"/>
  <c r="M8" i="131" s="1"/>
  <c r="BN4" i="135"/>
  <c r="BO4" i="135"/>
  <c r="BM873" i="98"/>
  <c r="AE4" i="131" s="1"/>
  <c r="AE18" i="131" s="1"/>
  <c r="AZ4" i="135"/>
  <c r="AY4" i="135"/>
  <c r="BM878" i="98"/>
  <c r="AE9" i="131" s="1"/>
  <c r="AE24" i="131" s="1"/>
  <c r="CD4" i="135"/>
  <c r="CC4" i="135"/>
  <c r="CM4" i="135"/>
  <c r="CL4" i="135"/>
  <c r="AT4" i="135"/>
  <c r="AS4" i="135"/>
  <c r="CV4" i="135"/>
  <c r="CU4" i="135"/>
  <c r="CG4" i="135"/>
  <c r="CF4" i="135"/>
  <c r="CJ4" i="135"/>
  <c r="CI4" i="135"/>
  <c r="BM480" i="98"/>
  <c r="R3" i="131" s="1"/>
  <c r="R17" i="131" s="1"/>
  <c r="S23" i="131"/>
  <c r="BM486" i="98"/>
  <c r="R9" i="131" s="1"/>
  <c r="BM322" i="98"/>
  <c r="L13" i="131" s="1"/>
  <c r="L28" i="131" s="1"/>
  <c r="BM909" i="98"/>
  <c r="AF12" i="131" s="1"/>
  <c r="AF27" i="131" s="1"/>
  <c r="BM905" i="98"/>
  <c r="AF8" i="131" s="1"/>
  <c r="DH4" i="135"/>
  <c r="DG4" i="135"/>
  <c r="BM68" i="98"/>
  <c r="D11" i="131" s="1"/>
  <c r="D26" i="131" s="1"/>
  <c r="D41" i="131" s="1"/>
  <c r="BM67" i="98"/>
  <c r="D10" i="131" s="1"/>
  <c r="D25" i="131" s="1"/>
  <c r="D40" i="131" s="1"/>
  <c r="BM60" i="98"/>
  <c r="D3" i="131" s="1"/>
  <c r="D17" i="131" s="1"/>
  <c r="D32" i="131" s="1"/>
  <c r="BM64" i="98"/>
  <c r="D7" i="131" s="1"/>
  <c r="D21" i="131" s="1"/>
  <c r="D36" i="131" s="1"/>
  <c r="BM69" i="98"/>
  <c r="D12" i="131" s="1"/>
  <c r="D27" i="131" s="1"/>
  <c r="D42" i="131" s="1"/>
  <c r="D23" i="131"/>
  <c r="D38" i="131" s="1"/>
  <c r="BM63" i="98"/>
  <c r="D6" i="131" s="1"/>
  <c r="D20" i="131" s="1"/>
  <c r="D35" i="131" s="1"/>
  <c r="BM568" i="98"/>
  <c r="U7" i="131" s="1"/>
  <c r="U21" i="131" s="1"/>
  <c r="BM574" i="98"/>
  <c r="U13" i="131" s="1"/>
  <c r="U28" i="131" s="1"/>
  <c r="BM570" i="98"/>
  <c r="U9" i="131" s="1"/>
  <c r="U24" i="131" s="1"/>
  <c r="BM569" i="98"/>
  <c r="U8" i="131" s="1"/>
  <c r="BM572" i="98"/>
  <c r="U11" i="131" s="1"/>
  <c r="U26" i="131" s="1"/>
  <c r="BM565" i="98"/>
  <c r="U4" i="131" s="1"/>
  <c r="U18" i="131" s="1"/>
  <c r="BM39" i="98"/>
  <c r="C10" i="131" s="1"/>
  <c r="C25" i="131" s="1"/>
  <c r="C40" i="131" s="1"/>
  <c r="BM32" i="98"/>
  <c r="C3" i="131" s="1"/>
  <c r="C17" i="131" s="1"/>
  <c r="C32" i="131" s="1"/>
  <c r="BM34" i="98"/>
  <c r="C5" i="131" s="1"/>
  <c r="C19" i="131" s="1"/>
  <c r="C34" i="131" s="1"/>
  <c r="BM37" i="98"/>
  <c r="C8" i="131" s="1"/>
  <c r="BM38" i="98"/>
  <c r="C9" i="131" s="1"/>
  <c r="C24" i="131" s="1"/>
  <c r="C39" i="131" s="1"/>
  <c r="BM35" i="98"/>
  <c r="C6" i="131" s="1"/>
  <c r="C20" i="131" s="1"/>
  <c r="C35" i="131" s="1"/>
  <c r="BJ56" i="98"/>
  <c r="BM40" i="98"/>
  <c r="C11" i="131" s="1"/>
  <c r="C26" i="131" s="1"/>
  <c r="C41" i="131" s="1"/>
  <c r="BM41" i="98"/>
  <c r="C12" i="131" s="1"/>
  <c r="C27" i="131" s="1"/>
  <c r="C42" i="131" s="1"/>
  <c r="BM178" i="98"/>
  <c r="H9" i="131" s="1"/>
  <c r="H24" i="131" s="1"/>
  <c r="BM177" i="98"/>
  <c r="H8" i="131" s="1"/>
  <c r="BM174" i="98"/>
  <c r="H5" i="131" s="1"/>
  <c r="H19" i="131" s="1"/>
  <c r="BM182" i="98"/>
  <c r="H13" i="131" s="1"/>
  <c r="H28" i="131" s="1"/>
  <c r="BM176" i="98"/>
  <c r="H7" i="131" s="1"/>
  <c r="H21" i="131" s="1"/>
  <c r="BM181" i="98"/>
  <c r="H12" i="131" s="1"/>
  <c r="H27" i="131" s="1"/>
  <c r="BM180" i="98"/>
  <c r="H11" i="131" s="1"/>
  <c r="H26" i="131" s="1"/>
  <c r="BM173" i="98"/>
  <c r="H4" i="131" s="1"/>
  <c r="H18" i="131" s="1"/>
  <c r="BM172" i="98"/>
  <c r="H3" i="131" s="1"/>
  <c r="H17" i="131" s="1"/>
  <c r="AF10" i="131"/>
  <c r="AF25" i="131" s="1"/>
  <c r="S13" i="131"/>
  <c r="S28" i="131" s="1"/>
  <c r="S7" i="131"/>
  <c r="S21" i="131" s="1"/>
  <c r="S11" i="131"/>
  <c r="S26" i="131" s="1"/>
  <c r="T7" i="131"/>
  <c r="T21" i="131" s="1"/>
  <c r="AF5" i="131"/>
  <c r="AF19" i="131" s="1"/>
  <c r="AE10" i="131"/>
  <c r="AE25" i="131" s="1"/>
  <c r="AF3" i="131"/>
  <c r="AF17" i="131" s="1"/>
  <c r="S3" i="131"/>
  <c r="S17" i="131" s="1"/>
  <c r="K34" i="134"/>
  <c r="I34" i="134"/>
  <c r="M34" i="134"/>
  <c r="L34" i="134"/>
  <c r="O5" i="134"/>
  <c r="E30" i="136"/>
  <c r="P6" i="134"/>
  <c r="H34" i="134"/>
  <c r="F34" i="134"/>
  <c r="O34" i="134"/>
  <c r="P34" i="134"/>
  <c r="J34" i="134"/>
  <c r="P5" i="134"/>
  <c r="G34" i="134"/>
  <c r="N34" i="134"/>
  <c r="T22" i="131" l="1"/>
  <c r="Q34" i="134"/>
  <c r="R39" i="134"/>
  <c r="Q5" i="134"/>
  <c r="Q22" i="131"/>
  <c r="AE22" i="131"/>
  <c r="L22" i="131"/>
  <c r="S22" i="131"/>
  <c r="R24" i="131"/>
  <c r="R22" i="131"/>
  <c r="H23" i="131"/>
  <c r="H22" i="131"/>
  <c r="M22" i="131"/>
  <c r="M23" i="131"/>
  <c r="P22" i="131"/>
  <c r="D22" i="131"/>
  <c r="D37" i="131" s="1"/>
  <c r="AF22" i="131"/>
  <c r="AF23" i="131"/>
  <c r="U23" i="131"/>
  <c r="U22" i="131"/>
  <c r="C22" i="131"/>
  <c r="C37" i="131" s="1"/>
  <c r="C23" i="131"/>
  <c r="C38" i="131" s="1"/>
  <c r="O6" i="134"/>
  <c r="R40" i="134" l="1"/>
  <c r="Q6" i="134"/>
  <c r="AK865" i="98"/>
  <c r="AK867" i="98"/>
  <c r="AK27" i="98"/>
  <c r="AK979" i="98"/>
  <c r="R41" i="134" l="1"/>
  <c r="R42" i="134" s="1"/>
  <c r="Q3" i="136"/>
  <c r="P3" i="136"/>
  <c r="O3" i="136"/>
  <c r="N3" i="136"/>
  <c r="M3" i="136"/>
  <c r="L3" i="136"/>
  <c r="K3" i="136"/>
  <c r="J3" i="136"/>
  <c r="I3" i="136"/>
  <c r="H3" i="136"/>
  <c r="G3" i="136"/>
  <c r="F3" i="136"/>
  <c r="D4" i="135"/>
  <c r="C4" i="135"/>
  <c r="L35" i="134"/>
  <c r="J35" i="134"/>
  <c r="G35" i="134"/>
  <c r="O35" i="134"/>
  <c r="I35" i="134"/>
  <c r="N35" i="134"/>
  <c r="F35" i="134"/>
  <c r="M35" i="134"/>
  <c r="H35" i="134"/>
  <c r="K35" i="134"/>
  <c r="P35" i="134"/>
  <c r="Q35" i="134" l="1"/>
  <c r="D7" i="134"/>
  <c r="D8" i="134"/>
  <c r="E31" i="136"/>
  <c r="H54" i="136" l="1"/>
  <c r="G93" i="136" s="1"/>
  <c r="E76" i="136"/>
  <c r="E113" i="136" s="1"/>
  <c r="E68" i="136"/>
  <c r="E105" i="136" s="1"/>
  <c r="E50" i="136"/>
  <c r="E89" i="136" s="1"/>
  <c r="E55" i="136"/>
  <c r="E94" i="136" s="1"/>
  <c r="E43" i="136"/>
  <c r="E84" i="136" s="1"/>
  <c r="E72" i="136"/>
  <c r="E109" i="136" s="1"/>
  <c r="E60" i="136"/>
  <c r="E99" i="136" s="1"/>
  <c r="E71" i="136"/>
  <c r="E108" i="136" s="1"/>
  <c r="E49" i="136"/>
  <c r="E88" i="136" s="1"/>
  <c r="E75" i="136"/>
  <c r="E112" i="136" s="1"/>
  <c r="E52" i="136"/>
  <c r="E91" i="136" s="1"/>
  <c r="E74" i="136"/>
  <c r="E111" i="136" s="1"/>
  <c r="E62" i="136"/>
  <c r="E101" i="136" s="1"/>
  <c r="E65" i="136"/>
  <c r="E56" i="136"/>
  <c r="E95" i="136" s="1"/>
  <c r="E44" i="136"/>
  <c r="E48" i="136"/>
  <c r="E87" i="136" s="1"/>
  <c r="E58" i="136"/>
  <c r="E97" i="136" s="1"/>
  <c r="E53" i="136"/>
  <c r="E92" i="136" s="1"/>
  <c r="E66" i="136"/>
  <c r="E54" i="136"/>
  <c r="E93" i="136" s="1"/>
  <c r="E69" i="136"/>
  <c r="E106" i="136" s="1"/>
  <c r="E64" i="136"/>
  <c r="E103" i="136" s="1"/>
  <c r="E70" i="136"/>
  <c r="E107" i="136" s="1"/>
  <c r="E47" i="136"/>
  <c r="E86" i="136" s="1"/>
  <c r="E61" i="136"/>
  <c r="E100" i="136" s="1"/>
  <c r="E45" i="136"/>
  <c r="E59" i="136"/>
  <c r="E98" i="136" s="1"/>
  <c r="E51" i="136"/>
  <c r="E90" i="136" s="1"/>
  <c r="E46" i="136"/>
  <c r="E85" i="136" s="1"/>
  <c r="E73" i="136"/>
  <c r="E110" i="136" s="1"/>
  <c r="E63" i="136"/>
  <c r="E102" i="136" s="1"/>
  <c r="E67" i="136"/>
  <c r="E104" i="136" s="1"/>
  <c r="E57" i="136"/>
  <c r="E96" i="136" s="1"/>
  <c r="H68" i="136"/>
  <c r="H69" i="136"/>
  <c r="H47" i="136"/>
  <c r="G86" i="136" s="1"/>
  <c r="H71" i="136"/>
  <c r="H65" i="136"/>
  <c r="H74" i="136"/>
  <c r="H60" i="136"/>
  <c r="G99" i="136" s="1"/>
  <c r="H72" i="136"/>
  <c r="H56" i="136"/>
  <c r="G95" i="136" s="1"/>
  <c r="H58" i="136"/>
  <c r="G97" i="136" s="1"/>
  <c r="H64" i="136"/>
  <c r="G103" i="136" s="1"/>
  <c r="H61" i="136"/>
  <c r="G100" i="136" s="1"/>
  <c r="H55" i="136"/>
  <c r="G94" i="136" s="1"/>
  <c r="H50" i="136"/>
  <c r="G89" i="136" s="1"/>
  <c r="H45" i="136"/>
  <c r="H49" i="136"/>
  <c r="G88" i="136" s="1"/>
  <c r="H44" i="136"/>
  <c r="H59" i="136"/>
  <c r="G98" i="136" s="1"/>
  <c r="H63" i="136"/>
  <c r="G102" i="136" s="1"/>
  <c r="H62" i="136"/>
  <c r="G101" i="136" s="1"/>
  <c r="H75" i="136"/>
  <c r="H57" i="136"/>
  <c r="G96" i="136" s="1"/>
  <c r="H48" i="136"/>
  <c r="G87" i="136" s="1"/>
  <c r="H51" i="136"/>
  <c r="G90" i="136" s="1"/>
  <c r="H46" i="136"/>
  <c r="G85" i="136" s="1"/>
  <c r="H52" i="136"/>
  <c r="G91" i="136" s="1"/>
  <c r="H66" i="136"/>
  <c r="H43" i="136"/>
  <c r="H73" i="136"/>
  <c r="H70" i="136"/>
  <c r="H53" i="136"/>
  <c r="G92" i="136" s="1"/>
  <c r="H76" i="136"/>
  <c r="G113" i="136" s="1"/>
  <c r="H67" i="136"/>
  <c r="H84" i="136"/>
  <c r="K84" i="136"/>
  <c r="N113" i="136" l="1"/>
  <c r="G77" i="214"/>
  <c r="G72" i="221" s="1"/>
  <c r="S45" i="214"/>
  <c r="S37" i="214"/>
  <c r="G81" i="214"/>
  <c r="G76" i="221" s="1"/>
  <c r="G67" i="214"/>
  <c r="G62" i="221" s="1"/>
  <c r="S47" i="214"/>
  <c r="G71" i="214"/>
  <c r="G66" i="221" s="1"/>
  <c r="S49" i="214"/>
  <c r="G75" i="214"/>
  <c r="G70" i="221" s="1"/>
  <c r="S46" i="214"/>
  <c r="G69" i="214"/>
  <c r="G64" i="221" s="1"/>
  <c r="S50" i="214"/>
  <c r="G80" i="214"/>
  <c r="G75" i="221" s="1"/>
  <c r="S48" i="214"/>
  <c r="G76" i="214"/>
  <c r="G71" i="221" s="1"/>
  <c r="S38" i="214"/>
  <c r="G66" i="214"/>
  <c r="G61" i="221" s="1"/>
  <c r="S33" i="214"/>
  <c r="G68" i="214"/>
  <c r="G63" i="221" s="1"/>
  <c r="S43" i="214"/>
  <c r="G70" i="214"/>
  <c r="G65" i="221" s="1"/>
  <c r="S35" i="214"/>
  <c r="G72" i="214"/>
  <c r="G67" i="221" s="1"/>
  <c r="S52" i="214"/>
  <c r="G64" i="214"/>
  <c r="G59" i="221" s="1"/>
  <c r="S51" i="214"/>
  <c r="G61" i="214"/>
  <c r="G56" i="221" s="1"/>
  <c r="S36" i="214"/>
  <c r="G79" i="214"/>
  <c r="G74" i="221" s="1"/>
  <c r="S42" i="214"/>
  <c r="G62" i="214"/>
  <c r="G57" i="221" s="1"/>
  <c r="S32" i="214"/>
  <c r="G74" i="214"/>
  <c r="G69" i="221" s="1"/>
  <c r="G63" i="214"/>
  <c r="G58" i="221" s="1"/>
  <c r="S40" i="214"/>
  <c r="G65" i="214"/>
  <c r="G60" i="221" s="1"/>
  <c r="S39" i="214"/>
  <c r="G78" i="214"/>
  <c r="G73" i="221" s="1"/>
  <c r="S41" i="214"/>
  <c r="S34" i="214"/>
  <c r="R66" i="136"/>
  <c r="G112" i="136"/>
  <c r="N112" i="136" s="1"/>
  <c r="R75" i="136"/>
  <c r="G111" i="136"/>
  <c r="N111" i="136" s="1"/>
  <c r="R74" i="136"/>
  <c r="G104" i="136"/>
  <c r="N104" i="136" s="1"/>
  <c r="R67" i="136"/>
  <c r="R65" i="136"/>
  <c r="R76" i="136"/>
  <c r="G108" i="136"/>
  <c r="N108" i="136" s="1"/>
  <c r="R71" i="136"/>
  <c r="G107" i="136"/>
  <c r="N107" i="136" s="1"/>
  <c r="R70" i="136"/>
  <c r="G106" i="136"/>
  <c r="N106" i="136" s="1"/>
  <c r="R69" i="136"/>
  <c r="G110" i="136"/>
  <c r="N110" i="136" s="1"/>
  <c r="R73" i="136"/>
  <c r="G109" i="136"/>
  <c r="N109" i="136" s="1"/>
  <c r="R72" i="136"/>
  <c r="G105" i="136"/>
  <c r="N105" i="136" s="1"/>
  <c r="R68" i="136"/>
  <c r="F84" i="136"/>
  <c r="R64" i="136"/>
  <c r="G84" i="136"/>
  <c r="R61" i="136"/>
  <c r="R60" i="136"/>
  <c r="R57" i="136"/>
  <c r="R58" i="136"/>
  <c r="R62" i="136"/>
  <c r="R59" i="136"/>
  <c r="R63" i="136"/>
  <c r="R43" i="136"/>
  <c r="R56" i="136"/>
  <c r="R55" i="136"/>
  <c r="R52" i="136"/>
  <c r="R53" i="136"/>
  <c r="R51" i="136"/>
  <c r="R54" i="136"/>
  <c r="R50" i="136"/>
  <c r="I84" i="136"/>
  <c r="J84" i="136"/>
  <c r="R47" i="136"/>
  <c r="R44" i="136"/>
  <c r="R46" i="136"/>
  <c r="R48" i="136"/>
  <c r="R49" i="136"/>
  <c r="R45" i="136"/>
  <c r="S43" i="136" l="1"/>
  <c r="T44" i="214"/>
  <c r="T40" i="214"/>
  <c r="T36" i="214"/>
  <c r="T43" i="214"/>
  <c r="T50" i="214"/>
  <c r="T34" i="214"/>
  <c r="T51" i="214"/>
  <c r="T33" i="214"/>
  <c r="T46" i="214"/>
  <c r="T37" i="214"/>
  <c r="T41" i="214"/>
  <c r="T53" i="214"/>
  <c r="T52" i="214"/>
  <c r="T38" i="214"/>
  <c r="T49" i="214"/>
  <c r="T45" i="214"/>
  <c r="T39" i="214"/>
  <c r="T42" i="214"/>
  <c r="T35" i="214"/>
  <c r="T48" i="214"/>
  <c r="T47" i="214"/>
  <c r="T32" i="214"/>
  <c r="L61" i="214"/>
  <c r="N56" i="221" s="1"/>
  <c r="L68" i="214"/>
  <c r="N63" i="221" s="1"/>
  <c r="L71" i="214"/>
  <c r="N66" i="221" s="1"/>
  <c r="L77" i="214"/>
  <c r="N72" i="221" s="1"/>
  <c r="L76" i="214"/>
  <c r="N71" i="221" s="1"/>
  <c r="L65" i="214"/>
  <c r="N60" i="221" s="1"/>
  <c r="L79" i="214"/>
  <c r="N74" i="221" s="1"/>
  <c r="L80" i="214"/>
  <c r="N75" i="221" s="1"/>
  <c r="L63" i="214"/>
  <c r="N58" i="221" s="1"/>
  <c r="L66" i="214"/>
  <c r="N61" i="221" s="1"/>
  <c r="L70" i="214"/>
  <c r="N65" i="221" s="1"/>
  <c r="L64" i="214"/>
  <c r="N59" i="221" s="1"/>
  <c r="L69" i="214"/>
  <c r="N64" i="221" s="1"/>
  <c r="L72" i="214"/>
  <c r="N67" i="221" s="1"/>
  <c r="L62" i="214"/>
  <c r="N57" i="221" s="1"/>
  <c r="L75" i="214"/>
  <c r="N70" i="221" s="1"/>
  <c r="L81" i="214"/>
  <c r="N76" i="221" s="1"/>
  <c r="L67" i="214"/>
  <c r="N62" i="221" s="1"/>
  <c r="L78" i="214"/>
  <c r="N73" i="221" s="1"/>
  <c r="L74" i="214"/>
  <c r="N69" i="221" s="1"/>
  <c r="S46" i="136"/>
  <c r="S54" i="136"/>
  <c r="S57" i="136"/>
  <c r="S51" i="136"/>
  <c r="S55" i="136"/>
  <c r="S60" i="136"/>
  <c r="S44" i="136"/>
  <c r="S53" i="136"/>
  <c r="S61" i="136"/>
  <c r="S75" i="136"/>
  <c r="S71" i="136"/>
  <c r="S67" i="136"/>
  <c r="S70" i="136"/>
  <c r="S72" i="136"/>
  <c r="S73" i="136"/>
  <c r="S69" i="136"/>
  <c r="S65" i="136"/>
  <c r="S66" i="136"/>
  <c r="S74" i="136"/>
  <c r="S76" i="136"/>
  <c r="S68" i="136"/>
  <c r="S64" i="136"/>
  <c r="S48" i="136"/>
  <c r="S47" i="136"/>
  <c r="S63" i="136"/>
  <c r="S52" i="136"/>
  <c r="S59" i="136"/>
  <c r="S49" i="136"/>
  <c r="S56" i="136"/>
  <c r="S62" i="136"/>
  <c r="S45" i="136"/>
  <c r="S50" i="136"/>
  <c r="S58" i="136"/>
  <c r="N103" i="136"/>
  <c r="N102" i="136"/>
  <c r="N101" i="136"/>
  <c r="N100" i="136"/>
  <c r="N95" i="136"/>
  <c r="N98" i="136"/>
  <c r="N97" i="136"/>
  <c r="N96" i="136"/>
  <c r="N99" i="136"/>
  <c r="N94" i="136"/>
  <c r="N84" i="136"/>
  <c r="N91" i="136"/>
  <c r="N89" i="136"/>
  <c r="N92" i="136"/>
  <c r="N90" i="136"/>
  <c r="N93" i="136"/>
  <c r="N85" i="136"/>
  <c r="N88" i="136"/>
  <c r="N86" i="136"/>
  <c r="N87" i="136"/>
  <c r="BS16" i="98"/>
  <c r="C73" i="214" l="1"/>
  <c r="C82" i="214"/>
  <c r="L77" i="221" s="1"/>
  <c r="Y26" i="221" s="1"/>
  <c r="C61" i="214"/>
  <c r="L56" i="221" s="1"/>
  <c r="Y5" i="221" s="1"/>
  <c r="C72" i="214"/>
  <c r="L67" i="221" s="1"/>
  <c r="Y16" i="221" s="1"/>
  <c r="C80" i="214"/>
  <c r="L75" i="221" s="1"/>
  <c r="Y24" i="221" s="1"/>
  <c r="C79" i="214"/>
  <c r="L74" i="221" s="1"/>
  <c r="Y23" i="221" s="1"/>
  <c r="C74" i="214"/>
  <c r="L69" i="221" s="1"/>
  <c r="Y18" i="221" s="1"/>
  <c r="C69" i="214"/>
  <c r="L64" i="221" s="1"/>
  <c r="Y13" i="221" s="1"/>
  <c r="C65" i="214"/>
  <c r="L60" i="221" s="1"/>
  <c r="Y9" i="221" s="1"/>
  <c r="C78" i="214"/>
  <c r="L73" i="221" s="1"/>
  <c r="Y22" i="221" s="1"/>
  <c r="C64" i="214"/>
  <c r="L59" i="221" s="1"/>
  <c r="Y8" i="221" s="1"/>
  <c r="C76" i="214"/>
  <c r="L71" i="221" s="1"/>
  <c r="Y20" i="221" s="1"/>
  <c r="C67" i="214"/>
  <c r="L62" i="221" s="1"/>
  <c r="Y11" i="221" s="1"/>
  <c r="C77" i="214"/>
  <c r="L72" i="221" s="1"/>
  <c r="Y21" i="221" s="1"/>
  <c r="C81" i="214"/>
  <c r="L76" i="221" s="1"/>
  <c r="Y25" i="221" s="1"/>
  <c r="C70" i="214"/>
  <c r="L65" i="221" s="1"/>
  <c r="Y14" i="221" s="1"/>
  <c r="C71" i="214"/>
  <c r="L66" i="221" s="1"/>
  <c r="Y15" i="221" s="1"/>
  <c r="C75" i="214"/>
  <c r="L70" i="221" s="1"/>
  <c r="Y19" i="221" s="1"/>
  <c r="C66" i="214"/>
  <c r="L61" i="221" s="1"/>
  <c r="Y10" i="221" s="1"/>
  <c r="C68" i="214"/>
  <c r="L63" i="221" s="1"/>
  <c r="Y12" i="221" s="1"/>
  <c r="C62" i="214"/>
  <c r="L57" i="221" s="1"/>
  <c r="Y6" i="221" s="1"/>
  <c r="C63" i="214"/>
  <c r="L58" i="221" s="1"/>
  <c r="Y7" i="221" s="1"/>
  <c r="L91" i="136"/>
  <c r="L108" i="136"/>
  <c r="L98" i="136"/>
  <c r="L107" i="136"/>
  <c r="L87" i="136"/>
  <c r="L100" i="136"/>
  <c r="L112" i="136"/>
  <c r="L95" i="136"/>
  <c r="L104" i="136"/>
  <c r="L85" i="136"/>
  <c r="L101" i="136"/>
  <c r="L93" i="136"/>
  <c r="L94" i="136"/>
  <c r="L102" i="136"/>
  <c r="L106" i="136"/>
  <c r="L105" i="136"/>
  <c r="L103" i="136"/>
  <c r="L109" i="136"/>
  <c r="L90" i="136"/>
  <c r="L92" i="136"/>
  <c r="L96" i="136"/>
  <c r="L113" i="136"/>
  <c r="L110" i="136"/>
  <c r="L86" i="136"/>
  <c r="L99" i="136"/>
  <c r="L88" i="136"/>
  <c r="L89" i="136"/>
  <c r="L97" i="136"/>
  <c r="L111" i="136"/>
  <c r="L84" i="136"/>
  <c r="L68" i="221" l="1"/>
  <c r="Y17" i="221" s="1"/>
  <c r="C77" i="221"/>
  <c r="C68" i="221" l="1"/>
  <c r="C76" i="221"/>
  <c r="C67" i="221"/>
  <c r="C60" i="221"/>
  <c r="C75" i="221"/>
  <c r="C58" i="221"/>
  <c r="C64" i="221"/>
  <c r="C62" i="221"/>
  <c r="C63" i="221"/>
  <c r="C65" i="221"/>
  <c r="C72" i="221"/>
  <c r="C69" i="221"/>
  <c r="C73" i="221"/>
  <c r="C57" i="221"/>
  <c r="C74" i="221"/>
  <c r="C66" i="221"/>
  <c r="C61" i="221"/>
  <c r="C70" i="221"/>
  <c r="C59" i="221"/>
  <c r="C71" i="221"/>
  <c r="C56" i="221"/>
  <c r="AU111" i="98" l="1"/>
  <c r="AT111" i="98"/>
  <c r="AS111" i="98"/>
  <c r="AR111" i="98"/>
  <c r="AQ111" i="98"/>
  <c r="AP111" i="98"/>
  <c r="AO111" i="98"/>
  <c r="AN111" i="98"/>
  <c r="AM111" i="98"/>
  <c r="AL111" i="98"/>
  <c r="AK111" i="98"/>
  <c r="AU110" i="98"/>
  <c r="AT110" i="98"/>
  <c r="AS110" i="98"/>
  <c r="AR110" i="98"/>
  <c r="AQ110" i="98"/>
  <c r="AP110" i="98"/>
  <c r="AO110" i="98"/>
  <c r="AN110" i="98"/>
  <c r="AM110" i="98"/>
  <c r="AL110" i="98"/>
  <c r="AK110" i="98"/>
  <c r="AU109" i="98"/>
  <c r="AT109" i="98"/>
  <c r="AS109" i="98"/>
  <c r="AR109" i="98"/>
  <c r="AQ109" i="98"/>
  <c r="AP109" i="98"/>
  <c r="AO109" i="98"/>
  <c r="AN109" i="98"/>
  <c r="AM109" i="98"/>
  <c r="AL109" i="98"/>
  <c r="AK109" i="98"/>
  <c r="AU108" i="98"/>
  <c r="AT108" i="98"/>
  <c r="AS108" i="98"/>
  <c r="AR108" i="98"/>
  <c r="AQ108" i="98"/>
  <c r="AP108" i="98"/>
  <c r="AO108" i="98"/>
  <c r="AN108" i="98"/>
  <c r="AM108" i="98"/>
  <c r="AL108" i="98"/>
  <c r="AK108" i="98"/>
  <c r="AU107" i="98"/>
  <c r="AT107" i="98"/>
  <c r="AS107" i="98"/>
  <c r="AR107" i="98"/>
  <c r="AQ107" i="98"/>
  <c r="AP107" i="98"/>
  <c r="AO107" i="98"/>
  <c r="AN107" i="98"/>
  <c r="AM107" i="98"/>
  <c r="AL107" i="98"/>
  <c r="AK107" i="98"/>
  <c r="AU106" i="98"/>
  <c r="AT106" i="98"/>
  <c r="AS106" i="98"/>
  <c r="AR106" i="98"/>
  <c r="AQ106" i="98"/>
  <c r="AP106" i="98"/>
  <c r="AO106" i="98"/>
  <c r="AN106" i="98"/>
  <c r="AM106" i="98"/>
  <c r="AL106" i="98"/>
  <c r="AK106" i="98"/>
  <c r="AU105" i="98"/>
  <c r="AT105" i="98"/>
  <c r="AS105" i="98"/>
  <c r="AR105" i="98"/>
  <c r="AQ105" i="98"/>
  <c r="AP105" i="98"/>
  <c r="AO105" i="98"/>
  <c r="AN105" i="98"/>
  <c r="AM105" i="98"/>
  <c r="AL105" i="98"/>
  <c r="AK105" i="98"/>
  <c r="AU104" i="98"/>
  <c r="AT104" i="98"/>
  <c r="AS104" i="98"/>
  <c r="AR104" i="98"/>
  <c r="AQ104" i="98"/>
  <c r="AP104" i="98"/>
  <c r="AO104" i="98"/>
  <c r="AN104" i="98"/>
  <c r="AM104" i="98"/>
  <c r="AL104" i="98"/>
  <c r="AK104" i="98"/>
  <c r="AU103" i="98"/>
  <c r="AT103" i="98"/>
  <c r="AS103" i="98"/>
  <c r="AR103" i="98"/>
  <c r="AQ103" i="98"/>
  <c r="AP103" i="98"/>
  <c r="AO103" i="98"/>
  <c r="AN103" i="98"/>
  <c r="AM103" i="98"/>
  <c r="AL103" i="98"/>
  <c r="AK103" i="98"/>
  <c r="AU102" i="98"/>
  <c r="AT102" i="98"/>
  <c r="AS102" i="98"/>
  <c r="AR102" i="98"/>
  <c r="AQ102" i="98"/>
  <c r="AP102" i="98"/>
  <c r="AO102" i="98"/>
  <c r="AN102" i="98"/>
  <c r="AM102" i="98"/>
  <c r="AL102" i="98"/>
  <c r="AK102" i="98"/>
  <c r="AU101" i="98"/>
  <c r="AT101" i="98"/>
  <c r="AS101" i="98"/>
  <c r="AR101" i="98"/>
  <c r="AQ101" i="98"/>
  <c r="AP101" i="98"/>
  <c r="AO101" i="98"/>
  <c r="AN101" i="98"/>
  <c r="AM101" i="98"/>
  <c r="AL101" i="98"/>
  <c r="AK101" i="98"/>
  <c r="AU100" i="98"/>
  <c r="AT100" i="98"/>
  <c r="AS100" i="98"/>
  <c r="AR100" i="98"/>
  <c r="AQ100" i="98"/>
  <c r="AP100" i="98"/>
  <c r="AO100" i="98"/>
  <c r="AN100" i="98"/>
  <c r="AM100" i="98"/>
  <c r="AL100" i="98"/>
  <c r="AK100" i="98"/>
  <c r="AU99" i="98"/>
  <c r="AT99" i="98"/>
  <c r="AS99" i="98"/>
  <c r="AR99" i="98"/>
  <c r="AQ99" i="98"/>
  <c r="AP99" i="98"/>
  <c r="AO99" i="98"/>
  <c r="AN99" i="98"/>
  <c r="AM99" i="98"/>
  <c r="AL99" i="98"/>
  <c r="AK99" i="98"/>
  <c r="AU98" i="98"/>
  <c r="AT98" i="98"/>
  <c r="AS98" i="98"/>
  <c r="AR98" i="98"/>
  <c r="AQ98" i="98"/>
  <c r="AP98" i="98"/>
  <c r="AO98" i="98"/>
  <c r="AN98" i="98"/>
  <c r="AM98" i="98"/>
  <c r="AL98" i="98"/>
  <c r="AK98" i="98"/>
  <c r="AU97" i="98"/>
  <c r="AT97" i="98"/>
  <c r="AS97" i="98"/>
  <c r="AR97" i="98"/>
  <c r="AQ97" i="98"/>
  <c r="AP97" i="98"/>
  <c r="AO97" i="98"/>
  <c r="AN97" i="98"/>
  <c r="AM97" i="98"/>
  <c r="AL97" i="98"/>
  <c r="AK97" i="98"/>
  <c r="AU96" i="98"/>
  <c r="AT96" i="98"/>
  <c r="AS96" i="98"/>
  <c r="AR96" i="98"/>
  <c r="AQ96" i="98"/>
  <c r="AP96" i="98"/>
  <c r="AO96" i="98"/>
  <c r="AN96" i="98"/>
  <c r="AM96" i="98"/>
  <c r="AL96" i="98"/>
  <c r="AK96" i="98"/>
  <c r="AU95" i="98"/>
  <c r="AT95" i="98"/>
  <c r="AS95" i="98"/>
  <c r="AR95" i="98"/>
  <c r="AQ95" i="98"/>
  <c r="AP95" i="98"/>
  <c r="AO95" i="98"/>
  <c r="AN95" i="98"/>
  <c r="AM95" i="98"/>
  <c r="AL95" i="98"/>
  <c r="AK95" i="98"/>
  <c r="AU94" i="98"/>
  <c r="AT94" i="98"/>
  <c r="AS94" i="98"/>
  <c r="AR94" i="98"/>
  <c r="AQ94" i="98"/>
  <c r="AP94" i="98"/>
  <c r="AO94" i="98"/>
  <c r="AN94" i="98"/>
  <c r="AM94" i="98"/>
  <c r="AL94" i="98"/>
  <c r="AK94" i="98"/>
  <c r="AU93" i="98"/>
  <c r="AT93" i="98"/>
  <c r="AS93" i="98"/>
  <c r="AR93" i="98"/>
  <c r="AQ93" i="98"/>
  <c r="AP93" i="98"/>
  <c r="AO93" i="98"/>
  <c r="AN93" i="98"/>
  <c r="AM93" i="98"/>
  <c r="AL93" i="98"/>
  <c r="AK93" i="98"/>
  <c r="AU92" i="98"/>
  <c r="AT92" i="98"/>
  <c r="AS92" i="98"/>
  <c r="AR92" i="98"/>
  <c r="AQ92" i="98"/>
  <c r="AP92" i="98"/>
  <c r="AO92" i="98"/>
  <c r="AN92" i="98"/>
  <c r="AM92" i="98"/>
  <c r="AL92" i="98"/>
  <c r="AK92" i="98"/>
  <c r="AU91" i="98"/>
  <c r="BI91" i="98" s="1"/>
  <c r="AT91" i="98"/>
  <c r="BH91" i="98" s="1"/>
  <c r="AS91" i="98"/>
  <c r="BG91" i="98" s="1"/>
  <c r="AR91" i="98"/>
  <c r="BF91" i="98" s="1"/>
  <c r="AQ91" i="98"/>
  <c r="BE91" i="98" s="1"/>
  <c r="AP91" i="98"/>
  <c r="BD91" i="98" s="1"/>
  <c r="AO91" i="98"/>
  <c r="BC91" i="98" s="1"/>
  <c r="AN91" i="98"/>
  <c r="BB91" i="98" s="1"/>
  <c r="AM91" i="98"/>
  <c r="BA91" i="98" s="1"/>
  <c r="AL91" i="98"/>
  <c r="AZ91" i="98" s="1"/>
  <c r="AK91" i="98"/>
  <c r="AY91" i="98" s="1"/>
  <c r="AU90" i="98"/>
  <c r="AT90" i="98"/>
  <c r="AS90" i="98"/>
  <c r="AR90" i="98"/>
  <c r="AQ90" i="98"/>
  <c r="AP90" i="98"/>
  <c r="AO90" i="98"/>
  <c r="AN90" i="98"/>
  <c r="AM90" i="98"/>
  <c r="AL90" i="98"/>
  <c r="AK90" i="98"/>
  <c r="AU89" i="98"/>
  <c r="AT89" i="98"/>
  <c r="AS89" i="98"/>
  <c r="AR89" i="98"/>
  <c r="AQ89" i="98"/>
  <c r="AP89" i="98"/>
  <c r="AO89" i="98"/>
  <c r="AN89" i="98"/>
  <c r="AM89" i="98"/>
  <c r="AL89" i="98"/>
  <c r="AK89" i="98"/>
  <c r="AU88" i="98"/>
  <c r="AT88" i="98"/>
  <c r="AS88" i="98"/>
  <c r="AR88" i="98"/>
  <c r="AQ88" i="98"/>
  <c r="AP88" i="98"/>
  <c r="AO88" i="98"/>
  <c r="AN88" i="98"/>
  <c r="AM88" i="98"/>
  <c r="AL88" i="98"/>
  <c r="AK88" i="98"/>
  <c r="AU139" i="98"/>
  <c r="AT139" i="98"/>
  <c r="AS139" i="98"/>
  <c r="AR139" i="98"/>
  <c r="AQ139" i="98"/>
  <c r="AP139" i="98"/>
  <c r="AO139" i="98"/>
  <c r="AN139" i="98"/>
  <c r="AM139" i="98"/>
  <c r="AL139" i="98"/>
  <c r="AK139" i="98"/>
  <c r="AU138" i="98"/>
  <c r="AT138" i="98"/>
  <c r="AS138" i="98"/>
  <c r="AR138" i="98"/>
  <c r="AQ138" i="98"/>
  <c r="AP138" i="98"/>
  <c r="AO138" i="98"/>
  <c r="AN138" i="98"/>
  <c r="AM138" i="98"/>
  <c r="AL138" i="98"/>
  <c r="AK138" i="98"/>
  <c r="AU137" i="98"/>
  <c r="AT137" i="98"/>
  <c r="AS137" i="98"/>
  <c r="AR137" i="98"/>
  <c r="AQ137" i="98"/>
  <c r="AP137" i="98"/>
  <c r="AO137" i="98"/>
  <c r="AN137" i="98"/>
  <c r="AM137" i="98"/>
  <c r="AL137" i="98"/>
  <c r="AK137" i="98"/>
  <c r="AU136" i="98"/>
  <c r="AT136" i="98"/>
  <c r="AS136" i="98"/>
  <c r="AR136" i="98"/>
  <c r="AQ136" i="98"/>
  <c r="AP136" i="98"/>
  <c r="AO136" i="98"/>
  <c r="AN136" i="98"/>
  <c r="AM136" i="98"/>
  <c r="AL136" i="98"/>
  <c r="AK136" i="98"/>
  <c r="AU135" i="98"/>
  <c r="AT135" i="98"/>
  <c r="AS135" i="98"/>
  <c r="AR135" i="98"/>
  <c r="AQ135" i="98"/>
  <c r="AP135" i="98"/>
  <c r="AO135" i="98"/>
  <c r="AN135" i="98"/>
  <c r="AM135" i="98"/>
  <c r="AL135" i="98"/>
  <c r="AK135" i="98"/>
  <c r="AU134" i="98"/>
  <c r="AT134" i="98"/>
  <c r="AS134" i="98"/>
  <c r="AR134" i="98"/>
  <c r="AQ134" i="98"/>
  <c r="AP134" i="98"/>
  <c r="AO134" i="98"/>
  <c r="AN134" i="98"/>
  <c r="AM134" i="98"/>
  <c r="AL134" i="98"/>
  <c r="AK134" i="98"/>
  <c r="AU133" i="98"/>
  <c r="AT133" i="98"/>
  <c r="AS133" i="98"/>
  <c r="AR133" i="98"/>
  <c r="AQ133" i="98"/>
  <c r="AP133" i="98"/>
  <c r="AO133" i="98"/>
  <c r="AN133" i="98"/>
  <c r="AM133" i="98"/>
  <c r="AL133" i="98"/>
  <c r="AK133" i="98"/>
  <c r="AU132" i="98"/>
  <c r="AT132" i="98"/>
  <c r="AS132" i="98"/>
  <c r="AR132" i="98"/>
  <c r="AQ132" i="98"/>
  <c r="AP132" i="98"/>
  <c r="AO132" i="98"/>
  <c r="AN132" i="98"/>
  <c r="AM132" i="98"/>
  <c r="AL132" i="98"/>
  <c r="AK132" i="98"/>
  <c r="AU131" i="98"/>
  <c r="AT131" i="98"/>
  <c r="AS131" i="98"/>
  <c r="AR131" i="98"/>
  <c r="AQ131" i="98"/>
  <c r="AP131" i="98"/>
  <c r="AO131" i="98"/>
  <c r="AN131" i="98"/>
  <c r="AM131" i="98"/>
  <c r="AL131" i="98"/>
  <c r="AK131" i="98"/>
  <c r="AU130" i="98"/>
  <c r="AT130" i="98"/>
  <c r="AS130" i="98"/>
  <c r="AR130" i="98"/>
  <c r="AQ130" i="98"/>
  <c r="AP130" i="98"/>
  <c r="AO130" i="98"/>
  <c r="AN130" i="98"/>
  <c r="AM130" i="98"/>
  <c r="AL130" i="98"/>
  <c r="AK130" i="98"/>
  <c r="AU129" i="98"/>
  <c r="AT129" i="98"/>
  <c r="AS129" i="98"/>
  <c r="AR129" i="98"/>
  <c r="AQ129" i="98"/>
  <c r="AP129" i="98"/>
  <c r="AO129" i="98"/>
  <c r="AN129" i="98"/>
  <c r="AM129" i="98"/>
  <c r="AL129" i="98"/>
  <c r="AK129" i="98"/>
  <c r="AU128" i="98"/>
  <c r="AT128" i="98"/>
  <c r="AS128" i="98"/>
  <c r="AR128" i="98"/>
  <c r="AQ128" i="98"/>
  <c r="AP128" i="98"/>
  <c r="AO128" i="98"/>
  <c r="AN128" i="98"/>
  <c r="AM128" i="98"/>
  <c r="AL128" i="98"/>
  <c r="AK128" i="98"/>
  <c r="AU127" i="98"/>
  <c r="AT127" i="98"/>
  <c r="AS127" i="98"/>
  <c r="AR127" i="98"/>
  <c r="AQ127" i="98"/>
  <c r="AP127" i="98"/>
  <c r="AO127" i="98"/>
  <c r="AN127" i="98"/>
  <c r="AM127" i="98"/>
  <c r="AL127" i="98"/>
  <c r="AK127" i="98"/>
  <c r="AU126" i="98"/>
  <c r="AT126" i="98"/>
  <c r="AS126" i="98"/>
  <c r="AR126" i="98"/>
  <c r="AQ126" i="98"/>
  <c r="AP126" i="98"/>
  <c r="AO126" i="98"/>
  <c r="AN126" i="98"/>
  <c r="AM126" i="98"/>
  <c r="AL126" i="98"/>
  <c r="AK126" i="98"/>
  <c r="AU125" i="98"/>
  <c r="AT125" i="98"/>
  <c r="AS125" i="98"/>
  <c r="AR125" i="98"/>
  <c r="AQ125" i="98"/>
  <c r="AP125" i="98"/>
  <c r="AO125" i="98"/>
  <c r="AN125" i="98"/>
  <c r="AM125" i="98"/>
  <c r="AL125" i="98"/>
  <c r="AK125" i="98"/>
  <c r="AU124" i="98"/>
  <c r="AT124" i="98"/>
  <c r="AS124" i="98"/>
  <c r="AR124" i="98"/>
  <c r="AQ124" i="98"/>
  <c r="AP124" i="98"/>
  <c r="AO124" i="98"/>
  <c r="AN124" i="98"/>
  <c r="AM124" i="98"/>
  <c r="AL124" i="98"/>
  <c r="AK124" i="98"/>
  <c r="AU123" i="98"/>
  <c r="AT123" i="98"/>
  <c r="AS123" i="98"/>
  <c r="AR123" i="98"/>
  <c r="AQ123" i="98"/>
  <c r="AP123" i="98"/>
  <c r="AO123" i="98"/>
  <c r="AN123" i="98"/>
  <c r="AM123" i="98"/>
  <c r="AL123" i="98"/>
  <c r="AK123" i="98"/>
  <c r="AU122" i="98"/>
  <c r="AT122" i="98"/>
  <c r="AS122" i="98"/>
  <c r="AR122" i="98"/>
  <c r="AQ122" i="98"/>
  <c r="AP122" i="98"/>
  <c r="AO122" i="98"/>
  <c r="AN122" i="98"/>
  <c r="AM122" i="98"/>
  <c r="AL122" i="98"/>
  <c r="AK122" i="98"/>
  <c r="AU121" i="98"/>
  <c r="AT121" i="98"/>
  <c r="AS121" i="98"/>
  <c r="AR121" i="98"/>
  <c r="AQ121" i="98"/>
  <c r="AP121" i="98"/>
  <c r="AO121" i="98"/>
  <c r="AN121" i="98"/>
  <c r="AM121" i="98"/>
  <c r="AL121" i="98"/>
  <c r="AK121" i="98"/>
  <c r="AU120" i="98"/>
  <c r="AT120" i="98"/>
  <c r="AS120" i="98"/>
  <c r="AR120" i="98"/>
  <c r="AQ120" i="98"/>
  <c r="AP120" i="98"/>
  <c r="AO120" i="98"/>
  <c r="AN120" i="98"/>
  <c r="AM120" i="98"/>
  <c r="AL120" i="98"/>
  <c r="AK120" i="98"/>
  <c r="AU119" i="98"/>
  <c r="BI119" i="98" s="1"/>
  <c r="AT119" i="98"/>
  <c r="BH119" i="98" s="1"/>
  <c r="AS119" i="98"/>
  <c r="BG119" i="98" s="1"/>
  <c r="AR119" i="98"/>
  <c r="BF119" i="98" s="1"/>
  <c r="AQ119" i="98"/>
  <c r="BE119" i="98" s="1"/>
  <c r="AP119" i="98"/>
  <c r="BD119" i="98" s="1"/>
  <c r="AO119" i="98"/>
  <c r="BC119" i="98" s="1"/>
  <c r="AN119" i="98"/>
  <c r="BB119" i="98" s="1"/>
  <c r="AM119" i="98"/>
  <c r="BA119" i="98" s="1"/>
  <c r="AL119" i="98"/>
  <c r="AZ119" i="98" s="1"/>
  <c r="AK119" i="98"/>
  <c r="AY119" i="98" s="1"/>
  <c r="AU118" i="98"/>
  <c r="AT118" i="98"/>
  <c r="AS118" i="98"/>
  <c r="AR118" i="98"/>
  <c r="AQ118" i="98"/>
  <c r="AP118" i="98"/>
  <c r="AO118" i="98"/>
  <c r="AN118" i="98"/>
  <c r="AM118" i="98"/>
  <c r="AL118" i="98"/>
  <c r="AK118" i="98"/>
  <c r="AU117" i="98"/>
  <c r="AT117" i="98"/>
  <c r="AS117" i="98"/>
  <c r="AR117" i="98"/>
  <c r="AQ117" i="98"/>
  <c r="AP117" i="98"/>
  <c r="AO117" i="98"/>
  <c r="AN117" i="98"/>
  <c r="AM117" i="98"/>
  <c r="AL117" i="98"/>
  <c r="AK117" i="98"/>
  <c r="AU116" i="98"/>
  <c r="AT116" i="98"/>
  <c r="AS116" i="98"/>
  <c r="AR116" i="98"/>
  <c r="AQ116" i="98"/>
  <c r="AP116" i="98"/>
  <c r="AO116" i="98"/>
  <c r="AN116" i="98"/>
  <c r="AM116" i="98"/>
  <c r="AL116" i="98"/>
  <c r="AK116" i="98"/>
  <c r="AU279" i="98"/>
  <c r="AT279" i="98"/>
  <c r="AS279" i="98"/>
  <c r="AR279" i="98"/>
  <c r="AQ279" i="98"/>
  <c r="AP279" i="98"/>
  <c r="AO279" i="98"/>
  <c r="AN279" i="98"/>
  <c r="AM279" i="98"/>
  <c r="AL279" i="98"/>
  <c r="AK279" i="98"/>
  <c r="AU278" i="98"/>
  <c r="AT278" i="98"/>
  <c r="AS278" i="98"/>
  <c r="AR278" i="98"/>
  <c r="AQ278" i="98"/>
  <c r="AP278" i="98"/>
  <c r="AO278" i="98"/>
  <c r="AN278" i="98"/>
  <c r="AM278" i="98"/>
  <c r="AL278" i="98"/>
  <c r="AK278" i="98"/>
  <c r="AU277" i="98"/>
  <c r="AT277" i="98"/>
  <c r="AS277" i="98"/>
  <c r="AR277" i="98"/>
  <c r="AQ277" i="98"/>
  <c r="AP277" i="98"/>
  <c r="AO277" i="98"/>
  <c r="AN277" i="98"/>
  <c r="AM277" i="98"/>
  <c r="AL277" i="98"/>
  <c r="AK277" i="98"/>
  <c r="AU276" i="98"/>
  <c r="AT276" i="98"/>
  <c r="AS276" i="98"/>
  <c r="AR276" i="98"/>
  <c r="AQ276" i="98"/>
  <c r="AP276" i="98"/>
  <c r="AO276" i="98"/>
  <c r="AN276" i="98"/>
  <c r="AM276" i="98"/>
  <c r="AL276" i="98"/>
  <c r="AK276" i="98"/>
  <c r="AU275" i="98"/>
  <c r="AT275" i="98"/>
  <c r="AS275" i="98"/>
  <c r="AR275" i="98"/>
  <c r="AQ275" i="98"/>
  <c r="AP275" i="98"/>
  <c r="AO275" i="98"/>
  <c r="AN275" i="98"/>
  <c r="AM275" i="98"/>
  <c r="AL275" i="98"/>
  <c r="AK275" i="98"/>
  <c r="AU274" i="98"/>
  <c r="AT274" i="98"/>
  <c r="AS274" i="98"/>
  <c r="AR274" i="98"/>
  <c r="AQ274" i="98"/>
  <c r="AP274" i="98"/>
  <c r="AO274" i="98"/>
  <c r="AN274" i="98"/>
  <c r="AM274" i="98"/>
  <c r="AL274" i="98"/>
  <c r="AK274" i="98"/>
  <c r="AU273" i="98"/>
  <c r="AT273" i="98"/>
  <c r="AS273" i="98"/>
  <c r="AR273" i="98"/>
  <c r="AQ273" i="98"/>
  <c r="AP273" i="98"/>
  <c r="AO273" i="98"/>
  <c r="AN273" i="98"/>
  <c r="AM273" i="98"/>
  <c r="AL273" i="98"/>
  <c r="AK273" i="98"/>
  <c r="AU272" i="98"/>
  <c r="AT272" i="98"/>
  <c r="AS272" i="98"/>
  <c r="AR272" i="98"/>
  <c r="AQ272" i="98"/>
  <c r="AP272" i="98"/>
  <c r="AO272" i="98"/>
  <c r="AN272" i="98"/>
  <c r="AM272" i="98"/>
  <c r="AL272" i="98"/>
  <c r="AK272" i="98"/>
  <c r="AU271" i="98"/>
  <c r="AT271" i="98"/>
  <c r="AS271" i="98"/>
  <c r="AR271" i="98"/>
  <c r="AQ271" i="98"/>
  <c r="AP271" i="98"/>
  <c r="AO271" i="98"/>
  <c r="AN271" i="98"/>
  <c r="AM271" i="98"/>
  <c r="AL271" i="98"/>
  <c r="AK271" i="98"/>
  <c r="AU270" i="98"/>
  <c r="AT270" i="98"/>
  <c r="AS270" i="98"/>
  <c r="AR270" i="98"/>
  <c r="AQ270" i="98"/>
  <c r="AP270" i="98"/>
  <c r="AO270" i="98"/>
  <c r="AN270" i="98"/>
  <c r="AM270" i="98"/>
  <c r="AL270" i="98"/>
  <c r="AK270" i="98"/>
  <c r="AU269" i="98"/>
  <c r="AT269" i="98"/>
  <c r="AS269" i="98"/>
  <c r="AR269" i="98"/>
  <c r="AQ269" i="98"/>
  <c r="AP269" i="98"/>
  <c r="AO269" i="98"/>
  <c r="AN269" i="98"/>
  <c r="AM269" i="98"/>
  <c r="AL269" i="98"/>
  <c r="AK269" i="98"/>
  <c r="AU268" i="98"/>
  <c r="AT268" i="98"/>
  <c r="AS268" i="98"/>
  <c r="AR268" i="98"/>
  <c r="AQ268" i="98"/>
  <c r="AP268" i="98"/>
  <c r="AO268" i="98"/>
  <c r="AN268" i="98"/>
  <c r="AM268" i="98"/>
  <c r="AL268" i="98"/>
  <c r="AK268" i="98"/>
  <c r="AU267" i="98"/>
  <c r="AT267" i="98"/>
  <c r="AS267" i="98"/>
  <c r="AR267" i="98"/>
  <c r="AQ267" i="98"/>
  <c r="AP267" i="98"/>
  <c r="AO267" i="98"/>
  <c r="AN267" i="98"/>
  <c r="AM267" i="98"/>
  <c r="AL267" i="98"/>
  <c r="AK267" i="98"/>
  <c r="AU266" i="98"/>
  <c r="AT266" i="98"/>
  <c r="AS266" i="98"/>
  <c r="AR266" i="98"/>
  <c r="AQ266" i="98"/>
  <c r="AP266" i="98"/>
  <c r="AO266" i="98"/>
  <c r="AN266" i="98"/>
  <c r="AM266" i="98"/>
  <c r="AL266" i="98"/>
  <c r="AK266" i="98"/>
  <c r="AU265" i="98"/>
  <c r="AT265" i="98"/>
  <c r="AS265" i="98"/>
  <c r="AR265" i="98"/>
  <c r="AQ265" i="98"/>
  <c r="AP265" i="98"/>
  <c r="AO265" i="98"/>
  <c r="AN265" i="98"/>
  <c r="AM265" i="98"/>
  <c r="AL265" i="98"/>
  <c r="AK265" i="98"/>
  <c r="AU264" i="98"/>
  <c r="AT264" i="98"/>
  <c r="AS264" i="98"/>
  <c r="AR264" i="98"/>
  <c r="AQ264" i="98"/>
  <c r="AP264" i="98"/>
  <c r="AO264" i="98"/>
  <c r="AN264" i="98"/>
  <c r="AM264" i="98"/>
  <c r="AL264" i="98"/>
  <c r="AK264" i="98"/>
  <c r="AU263" i="98"/>
  <c r="AT263" i="98"/>
  <c r="AS263" i="98"/>
  <c r="AR263" i="98"/>
  <c r="AQ263" i="98"/>
  <c r="AP263" i="98"/>
  <c r="AO263" i="98"/>
  <c r="AN263" i="98"/>
  <c r="AM263" i="98"/>
  <c r="AL263" i="98"/>
  <c r="AK263" i="98"/>
  <c r="AU262" i="98"/>
  <c r="AT262" i="98"/>
  <c r="AS262" i="98"/>
  <c r="AR262" i="98"/>
  <c r="AQ262" i="98"/>
  <c r="AP262" i="98"/>
  <c r="AO262" i="98"/>
  <c r="AN262" i="98"/>
  <c r="AM262" i="98"/>
  <c r="AL262" i="98"/>
  <c r="AK262" i="98"/>
  <c r="AU261" i="98"/>
  <c r="AT261" i="98"/>
  <c r="AS261" i="98"/>
  <c r="AR261" i="98"/>
  <c r="AQ261" i="98"/>
  <c r="AP261" i="98"/>
  <c r="AO261" i="98"/>
  <c r="AN261" i="98"/>
  <c r="AM261" i="98"/>
  <c r="AL261" i="98"/>
  <c r="AK261" i="98"/>
  <c r="AU260" i="98"/>
  <c r="AT260" i="98"/>
  <c r="AS260" i="98"/>
  <c r="AR260" i="98"/>
  <c r="AQ260" i="98"/>
  <c r="AP260" i="98"/>
  <c r="AO260" i="98"/>
  <c r="AN260" i="98"/>
  <c r="AM260" i="98"/>
  <c r="AL260" i="98"/>
  <c r="AK260" i="98"/>
  <c r="AU259" i="98"/>
  <c r="BI259" i="98" s="1"/>
  <c r="AT259" i="98"/>
  <c r="BH259" i="98" s="1"/>
  <c r="AS259" i="98"/>
  <c r="BG259" i="98" s="1"/>
  <c r="AR259" i="98"/>
  <c r="BF259" i="98" s="1"/>
  <c r="BF264" i="98" s="1"/>
  <c r="AQ259" i="98"/>
  <c r="BE259" i="98" s="1"/>
  <c r="BE264" i="98" s="1"/>
  <c r="AP259" i="98"/>
  <c r="BD259" i="98" s="1"/>
  <c r="AO259" i="98"/>
  <c r="BC259" i="98" s="1"/>
  <c r="AN259" i="98"/>
  <c r="BB259" i="98" s="1"/>
  <c r="AM259" i="98"/>
  <c r="BA259" i="98" s="1"/>
  <c r="AL259" i="98"/>
  <c r="AZ259" i="98" s="1"/>
  <c r="AK259" i="98"/>
  <c r="AY259" i="98" s="1"/>
  <c r="AU258" i="98"/>
  <c r="AT258" i="98"/>
  <c r="AS258" i="98"/>
  <c r="AR258" i="98"/>
  <c r="AQ258" i="98"/>
  <c r="AP258" i="98"/>
  <c r="AO258" i="98"/>
  <c r="AN258" i="98"/>
  <c r="AM258" i="98"/>
  <c r="AL258" i="98"/>
  <c r="AK258" i="98"/>
  <c r="AU257" i="98"/>
  <c r="AT257" i="98"/>
  <c r="AS257" i="98"/>
  <c r="AR257" i="98"/>
  <c r="AQ257" i="98"/>
  <c r="AP257" i="98"/>
  <c r="AO257" i="98"/>
  <c r="AN257" i="98"/>
  <c r="AM257" i="98"/>
  <c r="AL257" i="98"/>
  <c r="AK257" i="98"/>
  <c r="AU256" i="98"/>
  <c r="AT256" i="98"/>
  <c r="AS256" i="98"/>
  <c r="AR256" i="98"/>
  <c r="AQ256" i="98"/>
  <c r="AP256" i="98"/>
  <c r="AO256" i="98"/>
  <c r="AN256" i="98"/>
  <c r="AM256" i="98"/>
  <c r="AL256" i="98"/>
  <c r="AK256" i="98"/>
  <c r="AU979" i="98"/>
  <c r="AT979" i="98"/>
  <c r="AS979" i="98"/>
  <c r="AR979" i="98"/>
  <c r="AQ979" i="98"/>
  <c r="AP979" i="98"/>
  <c r="AO979" i="98"/>
  <c r="AN979" i="98"/>
  <c r="AM979" i="98"/>
  <c r="AL979" i="98"/>
  <c r="AU978" i="98"/>
  <c r="AT978" i="98"/>
  <c r="AS978" i="98"/>
  <c r="AR978" i="98"/>
  <c r="AQ978" i="98"/>
  <c r="AP978" i="98"/>
  <c r="AO978" i="98"/>
  <c r="AN978" i="98"/>
  <c r="AM978" i="98"/>
  <c r="AL978" i="98"/>
  <c r="AK978" i="98"/>
  <c r="AU977" i="98"/>
  <c r="AT977" i="98"/>
  <c r="AS977" i="98"/>
  <c r="AR977" i="98"/>
  <c r="AQ977" i="98"/>
  <c r="AP977" i="98"/>
  <c r="AO977" i="98"/>
  <c r="AN977" i="98"/>
  <c r="AM977" i="98"/>
  <c r="AL977" i="98"/>
  <c r="AK977" i="98"/>
  <c r="AU976" i="98"/>
  <c r="AT976" i="98"/>
  <c r="AS976" i="98"/>
  <c r="AR976" i="98"/>
  <c r="AQ976" i="98"/>
  <c r="AP976" i="98"/>
  <c r="AO976" i="98"/>
  <c r="AN976" i="98"/>
  <c r="AM976" i="98"/>
  <c r="AL976" i="98"/>
  <c r="AK976" i="98"/>
  <c r="AU975" i="98"/>
  <c r="AT975" i="98"/>
  <c r="AS975" i="98"/>
  <c r="AR975" i="98"/>
  <c r="AQ975" i="98"/>
  <c r="AP975" i="98"/>
  <c r="AO975" i="98"/>
  <c r="AN975" i="98"/>
  <c r="AM975" i="98"/>
  <c r="AL975" i="98"/>
  <c r="AK975" i="98"/>
  <c r="AU974" i="98"/>
  <c r="AT974" i="98"/>
  <c r="AS974" i="98"/>
  <c r="AR974" i="98"/>
  <c r="AQ974" i="98"/>
  <c r="AP974" i="98"/>
  <c r="AO974" i="98"/>
  <c r="AN974" i="98"/>
  <c r="AM974" i="98"/>
  <c r="AL974" i="98"/>
  <c r="AK974" i="98"/>
  <c r="AU973" i="98"/>
  <c r="AT973" i="98"/>
  <c r="AS973" i="98"/>
  <c r="AR973" i="98"/>
  <c r="AQ973" i="98"/>
  <c r="AP973" i="98"/>
  <c r="AO973" i="98"/>
  <c r="AN973" i="98"/>
  <c r="AM973" i="98"/>
  <c r="AL973" i="98"/>
  <c r="AK973" i="98"/>
  <c r="AU972" i="98"/>
  <c r="AT972" i="98"/>
  <c r="AS972" i="98"/>
  <c r="AR972" i="98"/>
  <c r="AQ972" i="98"/>
  <c r="AP972" i="98"/>
  <c r="AO972" i="98"/>
  <c r="AN972" i="98"/>
  <c r="AM972" i="98"/>
  <c r="AL972" i="98"/>
  <c r="AK972" i="98"/>
  <c r="AU971" i="98"/>
  <c r="AT971" i="98"/>
  <c r="AS971" i="98"/>
  <c r="AR971" i="98"/>
  <c r="AQ971" i="98"/>
  <c r="AP971" i="98"/>
  <c r="AO971" i="98"/>
  <c r="AN971" i="98"/>
  <c r="AM971" i="98"/>
  <c r="AL971" i="98"/>
  <c r="AK971" i="98"/>
  <c r="AU970" i="98"/>
  <c r="AT970" i="98"/>
  <c r="AS970" i="98"/>
  <c r="AR970" i="98"/>
  <c r="AQ970" i="98"/>
  <c r="AP970" i="98"/>
  <c r="AO970" i="98"/>
  <c r="AN970" i="98"/>
  <c r="AM970" i="98"/>
  <c r="AL970" i="98"/>
  <c r="AK970" i="98"/>
  <c r="AU969" i="98"/>
  <c r="AT969" i="98"/>
  <c r="AS969" i="98"/>
  <c r="AR969" i="98"/>
  <c r="AQ969" i="98"/>
  <c r="AP969" i="98"/>
  <c r="AO969" i="98"/>
  <c r="AN969" i="98"/>
  <c r="AM969" i="98"/>
  <c r="AL969" i="98"/>
  <c r="AK969" i="98"/>
  <c r="AU968" i="98"/>
  <c r="AT968" i="98"/>
  <c r="AS968" i="98"/>
  <c r="AR968" i="98"/>
  <c r="AQ968" i="98"/>
  <c r="AP968" i="98"/>
  <c r="AO968" i="98"/>
  <c r="AN968" i="98"/>
  <c r="AM968" i="98"/>
  <c r="AL968" i="98"/>
  <c r="AK968" i="98"/>
  <c r="AU967" i="98"/>
  <c r="AT967" i="98"/>
  <c r="AS967" i="98"/>
  <c r="AR967" i="98"/>
  <c r="AQ967" i="98"/>
  <c r="AP967" i="98"/>
  <c r="AO967" i="98"/>
  <c r="AN967" i="98"/>
  <c r="AM967" i="98"/>
  <c r="AL967" i="98"/>
  <c r="AK967" i="98"/>
  <c r="AU966" i="98"/>
  <c r="AT966" i="98"/>
  <c r="AS966" i="98"/>
  <c r="AR966" i="98"/>
  <c r="AQ966" i="98"/>
  <c r="AP966" i="98"/>
  <c r="AO966" i="98"/>
  <c r="AN966" i="98"/>
  <c r="AM966" i="98"/>
  <c r="AL966" i="98"/>
  <c r="AK966" i="98"/>
  <c r="AU965" i="98"/>
  <c r="AT965" i="98"/>
  <c r="AS965" i="98"/>
  <c r="AR965" i="98"/>
  <c r="AQ965" i="98"/>
  <c r="AP965" i="98"/>
  <c r="AO965" i="98"/>
  <c r="AN965" i="98"/>
  <c r="AM965" i="98"/>
  <c r="AL965" i="98"/>
  <c r="AK965" i="98"/>
  <c r="AU964" i="98"/>
  <c r="AT964" i="98"/>
  <c r="AS964" i="98"/>
  <c r="AR964" i="98"/>
  <c r="AQ964" i="98"/>
  <c r="AP964" i="98"/>
  <c r="AO964" i="98"/>
  <c r="AN964" i="98"/>
  <c r="AM964" i="98"/>
  <c r="AL964" i="98"/>
  <c r="AK964" i="98"/>
  <c r="AY979" i="98" s="1"/>
  <c r="AU963" i="98"/>
  <c r="AT963" i="98"/>
  <c r="AS963" i="98"/>
  <c r="AR963" i="98"/>
  <c r="AQ963" i="98"/>
  <c r="AP963" i="98"/>
  <c r="AO963" i="98"/>
  <c r="AN963" i="98"/>
  <c r="AM963" i="98"/>
  <c r="AL963" i="98"/>
  <c r="AK963" i="98"/>
  <c r="AU962" i="98"/>
  <c r="AT962" i="98"/>
  <c r="AS962" i="98"/>
  <c r="AR962" i="98"/>
  <c r="AQ962" i="98"/>
  <c r="AP962" i="98"/>
  <c r="AO962" i="98"/>
  <c r="AN962" i="98"/>
  <c r="AM962" i="98"/>
  <c r="AL962" i="98"/>
  <c r="AK962" i="98"/>
  <c r="AU961" i="98"/>
  <c r="AT961" i="98"/>
  <c r="AS961" i="98"/>
  <c r="AR961" i="98"/>
  <c r="AQ961" i="98"/>
  <c r="AP961" i="98"/>
  <c r="AO961" i="98"/>
  <c r="AN961" i="98"/>
  <c r="AM961" i="98"/>
  <c r="AL961" i="98"/>
  <c r="AK961" i="98"/>
  <c r="AU960" i="98"/>
  <c r="AT960" i="98"/>
  <c r="AS960" i="98"/>
  <c r="AR960" i="98"/>
  <c r="AQ960" i="98"/>
  <c r="AP960" i="98"/>
  <c r="AO960" i="98"/>
  <c r="AN960" i="98"/>
  <c r="AM960" i="98"/>
  <c r="AL960" i="98"/>
  <c r="AK960" i="98"/>
  <c r="AU959" i="98"/>
  <c r="BI959" i="98" s="1"/>
  <c r="AT959" i="98"/>
  <c r="BH959" i="98" s="1"/>
  <c r="AS959" i="98"/>
  <c r="BG959" i="98" s="1"/>
  <c r="AR959" i="98"/>
  <c r="BF959" i="98" s="1"/>
  <c r="AQ959" i="98"/>
  <c r="BE959" i="98" s="1"/>
  <c r="AP959" i="98"/>
  <c r="BD959" i="98" s="1"/>
  <c r="AO959" i="98"/>
  <c r="BC959" i="98" s="1"/>
  <c r="AN959" i="98"/>
  <c r="BB959" i="98" s="1"/>
  <c r="AM959" i="98"/>
  <c r="BA959" i="98" s="1"/>
  <c r="AL959" i="98"/>
  <c r="AZ959" i="98" s="1"/>
  <c r="AK959" i="98"/>
  <c r="AY959" i="98" s="1"/>
  <c r="AU958" i="98"/>
  <c r="AT958" i="98"/>
  <c r="AS958" i="98"/>
  <c r="AR958" i="98"/>
  <c r="AQ958" i="98"/>
  <c r="AP958" i="98"/>
  <c r="AO958" i="98"/>
  <c r="AN958" i="98"/>
  <c r="AM958" i="98"/>
  <c r="AL958" i="98"/>
  <c r="AK958" i="98"/>
  <c r="AU957" i="98"/>
  <c r="AT957" i="98"/>
  <c r="AS957" i="98"/>
  <c r="AR957" i="98"/>
  <c r="AQ957" i="98"/>
  <c r="AP957" i="98"/>
  <c r="AO957" i="98"/>
  <c r="AN957" i="98"/>
  <c r="AM957" i="98"/>
  <c r="AL957" i="98"/>
  <c r="AK957" i="98"/>
  <c r="AU956" i="98"/>
  <c r="AT956" i="98"/>
  <c r="AS956" i="98"/>
  <c r="AR956" i="98"/>
  <c r="AQ956" i="98"/>
  <c r="AP956" i="98"/>
  <c r="AO956" i="98"/>
  <c r="AN956" i="98"/>
  <c r="AM956" i="98"/>
  <c r="AL956" i="98"/>
  <c r="AK956" i="98"/>
  <c r="AU307" i="98"/>
  <c r="AT307" i="98"/>
  <c r="AS307" i="98"/>
  <c r="AR307" i="98"/>
  <c r="AQ307" i="98"/>
  <c r="AP307" i="98"/>
  <c r="AO307" i="98"/>
  <c r="AN307" i="98"/>
  <c r="AM307" i="98"/>
  <c r="AL307" i="98"/>
  <c r="AK307" i="98"/>
  <c r="AU306" i="98"/>
  <c r="AT306" i="98"/>
  <c r="AS306" i="98"/>
  <c r="AR306" i="98"/>
  <c r="AQ306" i="98"/>
  <c r="AP306" i="98"/>
  <c r="AO306" i="98"/>
  <c r="AN306" i="98"/>
  <c r="AM306" i="98"/>
  <c r="AL306" i="98"/>
  <c r="AK306" i="98"/>
  <c r="AU305" i="98"/>
  <c r="AT305" i="98"/>
  <c r="AS305" i="98"/>
  <c r="AR305" i="98"/>
  <c r="AQ305" i="98"/>
  <c r="AP305" i="98"/>
  <c r="AO305" i="98"/>
  <c r="AN305" i="98"/>
  <c r="AM305" i="98"/>
  <c r="AL305" i="98"/>
  <c r="AK305" i="98"/>
  <c r="AU304" i="98"/>
  <c r="AT304" i="98"/>
  <c r="AS304" i="98"/>
  <c r="AR304" i="98"/>
  <c r="AQ304" i="98"/>
  <c r="AP304" i="98"/>
  <c r="AO304" i="98"/>
  <c r="AN304" i="98"/>
  <c r="AM304" i="98"/>
  <c r="AL304" i="98"/>
  <c r="AK304" i="98"/>
  <c r="AU303" i="98"/>
  <c r="AT303" i="98"/>
  <c r="AS303" i="98"/>
  <c r="AR303" i="98"/>
  <c r="AQ303" i="98"/>
  <c r="AP303" i="98"/>
  <c r="AO303" i="98"/>
  <c r="AN303" i="98"/>
  <c r="AM303" i="98"/>
  <c r="AL303" i="98"/>
  <c r="AK303" i="98"/>
  <c r="AU302" i="98"/>
  <c r="AT302" i="98"/>
  <c r="AS302" i="98"/>
  <c r="AR302" i="98"/>
  <c r="AQ302" i="98"/>
  <c r="AP302" i="98"/>
  <c r="AO302" i="98"/>
  <c r="AN302" i="98"/>
  <c r="AM302" i="98"/>
  <c r="AL302" i="98"/>
  <c r="AK302" i="98"/>
  <c r="AU301" i="98"/>
  <c r="AT301" i="98"/>
  <c r="AS301" i="98"/>
  <c r="AR301" i="98"/>
  <c r="AQ301" i="98"/>
  <c r="AP301" i="98"/>
  <c r="AO301" i="98"/>
  <c r="AN301" i="98"/>
  <c r="AM301" i="98"/>
  <c r="AL301" i="98"/>
  <c r="AK301" i="98"/>
  <c r="AU300" i="98"/>
  <c r="AT300" i="98"/>
  <c r="AS300" i="98"/>
  <c r="AR300" i="98"/>
  <c r="AQ300" i="98"/>
  <c r="AP300" i="98"/>
  <c r="AO300" i="98"/>
  <c r="AN300" i="98"/>
  <c r="AM300" i="98"/>
  <c r="AL300" i="98"/>
  <c r="AK300" i="98"/>
  <c r="AU299" i="98"/>
  <c r="AT299" i="98"/>
  <c r="AS299" i="98"/>
  <c r="AR299" i="98"/>
  <c r="AQ299" i="98"/>
  <c r="AP299" i="98"/>
  <c r="AO299" i="98"/>
  <c r="AN299" i="98"/>
  <c r="AM299" i="98"/>
  <c r="AL299" i="98"/>
  <c r="AK299" i="98"/>
  <c r="AU298" i="98"/>
  <c r="AT298" i="98"/>
  <c r="AS298" i="98"/>
  <c r="AR298" i="98"/>
  <c r="AQ298" i="98"/>
  <c r="AP298" i="98"/>
  <c r="AO298" i="98"/>
  <c r="AN298" i="98"/>
  <c r="AM298" i="98"/>
  <c r="AL298" i="98"/>
  <c r="AK298" i="98"/>
  <c r="AU297" i="98"/>
  <c r="AT297" i="98"/>
  <c r="AS297" i="98"/>
  <c r="AR297" i="98"/>
  <c r="AQ297" i="98"/>
  <c r="AP297" i="98"/>
  <c r="AO297" i="98"/>
  <c r="AN297" i="98"/>
  <c r="AM297" i="98"/>
  <c r="AL297" i="98"/>
  <c r="AK297" i="98"/>
  <c r="AU296" i="98"/>
  <c r="AT296" i="98"/>
  <c r="AS296" i="98"/>
  <c r="AR296" i="98"/>
  <c r="AQ296" i="98"/>
  <c r="AP296" i="98"/>
  <c r="AO296" i="98"/>
  <c r="AN296" i="98"/>
  <c r="AM296" i="98"/>
  <c r="AL296" i="98"/>
  <c r="AK296" i="98"/>
  <c r="AU295" i="98"/>
  <c r="AT295" i="98"/>
  <c r="AS295" i="98"/>
  <c r="AR295" i="98"/>
  <c r="AQ295" i="98"/>
  <c r="AP295" i="98"/>
  <c r="AO295" i="98"/>
  <c r="AN295" i="98"/>
  <c r="AM295" i="98"/>
  <c r="AL295" i="98"/>
  <c r="AK295" i="98"/>
  <c r="AU294" i="98"/>
  <c r="AT294" i="98"/>
  <c r="AS294" i="98"/>
  <c r="AR294" i="98"/>
  <c r="AQ294" i="98"/>
  <c r="AP294" i="98"/>
  <c r="AO294" i="98"/>
  <c r="AN294" i="98"/>
  <c r="AM294" i="98"/>
  <c r="AL294" i="98"/>
  <c r="AK294" i="98"/>
  <c r="AU293" i="98"/>
  <c r="AT293" i="98"/>
  <c r="AS293" i="98"/>
  <c r="AR293" i="98"/>
  <c r="AQ293" i="98"/>
  <c r="AP293" i="98"/>
  <c r="AO293" i="98"/>
  <c r="AN293" i="98"/>
  <c r="AM293" i="98"/>
  <c r="AL293" i="98"/>
  <c r="AK293" i="98"/>
  <c r="AU292" i="98"/>
  <c r="AT292" i="98"/>
  <c r="AS292" i="98"/>
  <c r="AR292" i="98"/>
  <c r="AQ292" i="98"/>
  <c r="AP292" i="98"/>
  <c r="AO292" i="98"/>
  <c r="AN292" i="98"/>
  <c r="AM292" i="98"/>
  <c r="AL292" i="98"/>
  <c r="AK292" i="98"/>
  <c r="AU291" i="98"/>
  <c r="AT291" i="98"/>
  <c r="AS291" i="98"/>
  <c r="AR291" i="98"/>
  <c r="AQ291" i="98"/>
  <c r="AP291" i="98"/>
  <c r="AO291" i="98"/>
  <c r="AN291" i="98"/>
  <c r="AM291" i="98"/>
  <c r="AL291" i="98"/>
  <c r="AK291" i="98"/>
  <c r="AU290" i="98"/>
  <c r="AT290" i="98"/>
  <c r="AS290" i="98"/>
  <c r="AR290" i="98"/>
  <c r="AQ290" i="98"/>
  <c r="AP290" i="98"/>
  <c r="AO290" i="98"/>
  <c r="AN290" i="98"/>
  <c r="AM290" i="98"/>
  <c r="AL290" i="98"/>
  <c r="AK290" i="98"/>
  <c r="AU289" i="98"/>
  <c r="AT289" i="98"/>
  <c r="AS289" i="98"/>
  <c r="AR289" i="98"/>
  <c r="AQ289" i="98"/>
  <c r="AP289" i="98"/>
  <c r="AO289" i="98"/>
  <c r="AN289" i="98"/>
  <c r="AM289" i="98"/>
  <c r="AL289" i="98"/>
  <c r="AK289" i="98"/>
  <c r="AU288" i="98"/>
  <c r="AT288" i="98"/>
  <c r="AS288" i="98"/>
  <c r="AR288" i="98"/>
  <c r="AQ288" i="98"/>
  <c r="AP288" i="98"/>
  <c r="AO288" i="98"/>
  <c r="AN288" i="98"/>
  <c r="AM288" i="98"/>
  <c r="AL288" i="98"/>
  <c r="AK288" i="98"/>
  <c r="AU287" i="98"/>
  <c r="BI287" i="98" s="1"/>
  <c r="AT287" i="98"/>
  <c r="BH287" i="98" s="1"/>
  <c r="AS287" i="98"/>
  <c r="BG287" i="98" s="1"/>
  <c r="AR287" i="98"/>
  <c r="BF287" i="98" s="1"/>
  <c r="AQ287" i="98"/>
  <c r="BE287" i="98" s="1"/>
  <c r="AP287" i="98"/>
  <c r="BD287" i="98" s="1"/>
  <c r="AO287" i="98"/>
  <c r="BC287" i="98" s="1"/>
  <c r="AN287" i="98"/>
  <c r="BB287" i="98" s="1"/>
  <c r="AM287" i="98"/>
  <c r="BA287" i="98" s="1"/>
  <c r="AL287" i="98"/>
  <c r="AZ287" i="98" s="1"/>
  <c r="AK287" i="98"/>
  <c r="AY287" i="98" s="1"/>
  <c r="AU286" i="98"/>
  <c r="AT286" i="98"/>
  <c r="AS286" i="98"/>
  <c r="AR286" i="98"/>
  <c r="AQ286" i="98"/>
  <c r="AP286" i="98"/>
  <c r="AO286" i="98"/>
  <c r="AN286" i="98"/>
  <c r="AM286" i="98"/>
  <c r="AL286" i="98"/>
  <c r="AK286" i="98"/>
  <c r="AU285" i="98"/>
  <c r="AT285" i="98"/>
  <c r="AS285" i="98"/>
  <c r="AR285" i="98"/>
  <c r="AQ285" i="98"/>
  <c r="AP285" i="98"/>
  <c r="AO285" i="98"/>
  <c r="AN285" i="98"/>
  <c r="AM285" i="98"/>
  <c r="AL285" i="98"/>
  <c r="AK285" i="98"/>
  <c r="AU284" i="98"/>
  <c r="AT284" i="98"/>
  <c r="AS284" i="98"/>
  <c r="AR284" i="98"/>
  <c r="AQ284" i="98"/>
  <c r="AP284" i="98"/>
  <c r="AO284" i="98"/>
  <c r="AN284" i="98"/>
  <c r="AM284" i="98"/>
  <c r="AL284" i="98"/>
  <c r="AK284" i="98"/>
  <c r="AU1007" i="98"/>
  <c r="AT1007" i="98"/>
  <c r="AS1007" i="98"/>
  <c r="AR1007" i="98"/>
  <c r="AQ1007" i="98"/>
  <c r="AP1007" i="98"/>
  <c r="AO1007" i="98"/>
  <c r="AN1007" i="98"/>
  <c r="AM1007" i="98"/>
  <c r="AL1007" i="98"/>
  <c r="AK1007" i="98"/>
  <c r="AU1006" i="98"/>
  <c r="AT1006" i="98"/>
  <c r="AS1006" i="98"/>
  <c r="AR1006" i="98"/>
  <c r="AQ1006" i="98"/>
  <c r="AP1006" i="98"/>
  <c r="AO1006" i="98"/>
  <c r="AN1006" i="98"/>
  <c r="AM1006" i="98"/>
  <c r="AL1006" i="98"/>
  <c r="AK1006" i="98"/>
  <c r="AU1005" i="98"/>
  <c r="AT1005" i="98"/>
  <c r="AS1005" i="98"/>
  <c r="AR1005" i="98"/>
  <c r="AQ1005" i="98"/>
  <c r="AP1005" i="98"/>
  <c r="AO1005" i="98"/>
  <c r="AN1005" i="98"/>
  <c r="AM1005" i="98"/>
  <c r="AL1005" i="98"/>
  <c r="AK1005" i="98"/>
  <c r="AU1004" i="98"/>
  <c r="AT1004" i="98"/>
  <c r="AS1004" i="98"/>
  <c r="AR1004" i="98"/>
  <c r="AQ1004" i="98"/>
  <c r="AP1004" i="98"/>
  <c r="AO1004" i="98"/>
  <c r="AN1004" i="98"/>
  <c r="AM1004" i="98"/>
  <c r="AL1004" i="98"/>
  <c r="AK1004" i="98"/>
  <c r="AU1003" i="98"/>
  <c r="AT1003" i="98"/>
  <c r="AS1003" i="98"/>
  <c r="AR1003" i="98"/>
  <c r="AQ1003" i="98"/>
  <c r="AP1003" i="98"/>
  <c r="AO1003" i="98"/>
  <c r="AN1003" i="98"/>
  <c r="AM1003" i="98"/>
  <c r="AL1003" i="98"/>
  <c r="AK1003" i="98"/>
  <c r="AU1002" i="98"/>
  <c r="AT1002" i="98"/>
  <c r="AS1002" i="98"/>
  <c r="AR1002" i="98"/>
  <c r="AQ1002" i="98"/>
  <c r="AP1002" i="98"/>
  <c r="AO1002" i="98"/>
  <c r="AN1002" i="98"/>
  <c r="AM1002" i="98"/>
  <c r="AL1002" i="98"/>
  <c r="AK1002" i="98"/>
  <c r="AU1001" i="98"/>
  <c r="AT1001" i="98"/>
  <c r="AS1001" i="98"/>
  <c r="AR1001" i="98"/>
  <c r="AQ1001" i="98"/>
  <c r="AP1001" i="98"/>
  <c r="AO1001" i="98"/>
  <c r="AN1001" i="98"/>
  <c r="AM1001" i="98"/>
  <c r="AL1001" i="98"/>
  <c r="AK1001" i="98"/>
  <c r="AU1000" i="98"/>
  <c r="AT1000" i="98"/>
  <c r="AS1000" i="98"/>
  <c r="AR1000" i="98"/>
  <c r="AQ1000" i="98"/>
  <c r="AP1000" i="98"/>
  <c r="AO1000" i="98"/>
  <c r="AN1000" i="98"/>
  <c r="AM1000" i="98"/>
  <c r="AL1000" i="98"/>
  <c r="AK1000" i="98"/>
  <c r="AU999" i="98"/>
  <c r="AT999" i="98"/>
  <c r="AS999" i="98"/>
  <c r="AR999" i="98"/>
  <c r="AQ999" i="98"/>
  <c r="AP999" i="98"/>
  <c r="AO999" i="98"/>
  <c r="AN999" i="98"/>
  <c r="AM999" i="98"/>
  <c r="AL999" i="98"/>
  <c r="AK999" i="98"/>
  <c r="AU998" i="98"/>
  <c r="AT998" i="98"/>
  <c r="AS998" i="98"/>
  <c r="AR998" i="98"/>
  <c r="AQ998" i="98"/>
  <c r="AP998" i="98"/>
  <c r="AO998" i="98"/>
  <c r="AN998" i="98"/>
  <c r="AM998" i="98"/>
  <c r="AL998" i="98"/>
  <c r="AK998" i="98"/>
  <c r="AU997" i="98"/>
  <c r="AT997" i="98"/>
  <c r="AS997" i="98"/>
  <c r="AR997" i="98"/>
  <c r="AQ997" i="98"/>
  <c r="AP997" i="98"/>
  <c r="AO997" i="98"/>
  <c r="AN997" i="98"/>
  <c r="AM997" i="98"/>
  <c r="AL997" i="98"/>
  <c r="AK997" i="98"/>
  <c r="AU996" i="98"/>
  <c r="AT996" i="98"/>
  <c r="AS996" i="98"/>
  <c r="AR996" i="98"/>
  <c r="AQ996" i="98"/>
  <c r="AP996" i="98"/>
  <c r="AO996" i="98"/>
  <c r="AN996" i="98"/>
  <c r="AM996" i="98"/>
  <c r="AL996" i="98"/>
  <c r="AK996" i="98"/>
  <c r="AU995" i="98"/>
  <c r="AT995" i="98"/>
  <c r="AS995" i="98"/>
  <c r="AR995" i="98"/>
  <c r="AQ995" i="98"/>
  <c r="AP995" i="98"/>
  <c r="AO995" i="98"/>
  <c r="AN995" i="98"/>
  <c r="AM995" i="98"/>
  <c r="AL995" i="98"/>
  <c r="AK995" i="98"/>
  <c r="AU994" i="98"/>
  <c r="AT994" i="98"/>
  <c r="AS994" i="98"/>
  <c r="AR994" i="98"/>
  <c r="AQ994" i="98"/>
  <c r="AP994" i="98"/>
  <c r="AO994" i="98"/>
  <c r="AN994" i="98"/>
  <c r="AM994" i="98"/>
  <c r="AL994" i="98"/>
  <c r="AK994" i="98"/>
  <c r="AU993" i="98"/>
  <c r="AT993" i="98"/>
  <c r="AS993" i="98"/>
  <c r="AR993" i="98"/>
  <c r="AQ993" i="98"/>
  <c r="AP993" i="98"/>
  <c r="AO993" i="98"/>
  <c r="AN993" i="98"/>
  <c r="AM993" i="98"/>
  <c r="AL993" i="98"/>
  <c r="AK993" i="98"/>
  <c r="AU992" i="98"/>
  <c r="AT992" i="98"/>
  <c r="AS992" i="98"/>
  <c r="AR992" i="98"/>
  <c r="AQ992" i="98"/>
  <c r="AP992" i="98"/>
  <c r="AO992" i="98"/>
  <c r="AN992" i="98"/>
  <c r="AM992" i="98"/>
  <c r="AL992" i="98"/>
  <c r="AK992" i="98"/>
  <c r="AU991" i="98"/>
  <c r="AT991" i="98"/>
  <c r="AS991" i="98"/>
  <c r="AR991" i="98"/>
  <c r="AQ991" i="98"/>
  <c r="AP991" i="98"/>
  <c r="AO991" i="98"/>
  <c r="AN991" i="98"/>
  <c r="AM991" i="98"/>
  <c r="AL991" i="98"/>
  <c r="AK991" i="98"/>
  <c r="AU990" i="98"/>
  <c r="AT990" i="98"/>
  <c r="AS990" i="98"/>
  <c r="AR990" i="98"/>
  <c r="AQ990" i="98"/>
  <c r="AP990" i="98"/>
  <c r="AO990" i="98"/>
  <c r="AN990" i="98"/>
  <c r="AM990" i="98"/>
  <c r="AL990" i="98"/>
  <c r="AK990" i="98"/>
  <c r="AU989" i="98"/>
  <c r="AT989" i="98"/>
  <c r="AS989" i="98"/>
  <c r="AR989" i="98"/>
  <c r="AQ989" i="98"/>
  <c r="AP989" i="98"/>
  <c r="AO989" i="98"/>
  <c r="AN989" i="98"/>
  <c r="AM989" i="98"/>
  <c r="AL989" i="98"/>
  <c r="AK989" i="98"/>
  <c r="AU988" i="98"/>
  <c r="AT988" i="98"/>
  <c r="AS988" i="98"/>
  <c r="AR988" i="98"/>
  <c r="AQ988" i="98"/>
  <c r="AP988" i="98"/>
  <c r="AO988" i="98"/>
  <c r="AN988" i="98"/>
  <c r="AM988" i="98"/>
  <c r="AL988" i="98"/>
  <c r="AK988" i="98"/>
  <c r="AU987" i="98"/>
  <c r="BI987" i="98" s="1"/>
  <c r="AT987" i="98"/>
  <c r="BH987" i="98" s="1"/>
  <c r="AS987" i="98"/>
  <c r="BG987" i="98" s="1"/>
  <c r="AR987" i="98"/>
  <c r="BF987" i="98" s="1"/>
  <c r="AQ987" i="98"/>
  <c r="BE987" i="98" s="1"/>
  <c r="AP987" i="98"/>
  <c r="BD987" i="98" s="1"/>
  <c r="AO987" i="98"/>
  <c r="BC987" i="98" s="1"/>
  <c r="AN987" i="98"/>
  <c r="BB987" i="98" s="1"/>
  <c r="AM987" i="98"/>
  <c r="BA987" i="98" s="1"/>
  <c r="AL987" i="98"/>
  <c r="AZ987" i="98" s="1"/>
  <c r="AK987" i="98"/>
  <c r="AY987" i="98" s="1"/>
  <c r="AU986" i="98"/>
  <c r="AT986" i="98"/>
  <c r="AS986" i="98"/>
  <c r="AR986" i="98"/>
  <c r="AQ986" i="98"/>
  <c r="AP986" i="98"/>
  <c r="AO986" i="98"/>
  <c r="AN986" i="98"/>
  <c r="AM986" i="98"/>
  <c r="AL986" i="98"/>
  <c r="AK986" i="98"/>
  <c r="AU985" i="98"/>
  <c r="AT985" i="98"/>
  <c r="AS985" i="98"/>
  <c r="AR985" i="98"/>
  <c r="AQ985" i="98"/>
  <c r="AP985" i="98"/>
  <c r="AO985" i="98"/>
  <c r="AN985" i="98"/>
  <c r="AM985" i="98"/>
  <c r="AL985" i="98"/>
  <c r="AK985" i="98"/>
  <c r="AU984" i="98"/>
  <c r="AT984" i="98"/>
  <c r="AS984" i="98"/>
  <c r="AR984" i="98"/>
  <c r="AQ984" i="98"/>
  <c r="AP984" i="98"/>
  <c r="AO984" i="98"/>
  <c r="AN984" i="98"/>
  <c r="AM984" i="98"/>
  <c r="AL984" i="98"/>
  <c r="AK984" i="98"/>
  <c r="AU811" i="98"/>
  <c r="AT811" i="98"/>
  <c r="AS811" i="98"/>
  <c r="AR811" i="98"/>
  <c r="AQ811" i="98"/>
  <c r="AP811" i="98"/>
  <c r="AO811" i="98"/>
  <c r="AN811" i="98"/>
  <c r="AM811" i="98"/>
  <c r="AL811" i="98"/>
  <c r="AK811" i="98"/>
  <c r="AU810" i="98"/>
  <c r="AT810" i="98"/>
  <c r="AS810" i="98"/>
  <c r="AR810" i="98"/>
  <c r="AQ810" i="98"/>
  <c r="AP810" i="98"/>
  <c r="AO810" i="98"/>
  <c r="AN810" i="98"/>
  <c r="AM810" i="98"/>
  <c r="AL810" i="98"/>
  <c r="AK810" i="98"/>
  <c r="AU809" i="98"/>
  <c r="AT809" i="98"/>
  <c r="AS809" i="98"/>
  <c r="AR809" i="98"/>
  <c r="AQ809" i="98"/>
  <c r="AP809" i="98"/>
  <c r="AO809" i="98"/>
  <c r="AN809" i="98"/>
  <c r="AM809" i="98"/>
  <c r="AL809" i="98"/>
  <c r="AK809" i="98"/>
  <c r="AU808" i="98"/>
  <c r="AT808" i="98"/>
  <c r="AS808" i="98"/>
  <c r="AR808" i="98"/>
  <c r="AQ808" i="98"/>
  <c r="AP808" i="98"/>
  <c r="AO808" i="98"/>
  <c r="AN808" i="98"/>
  <c r="AM808" i="98"/>
  <c r="AL808" i="98"/>
  <c r="AK808" i="98"/>
  <c r="AU807" i="98"/>
  <c r="AT807" i="98"/>
  <c r="AS807" i="98"/>
  <c r="AR807" i="98"/>
  <c r="AQ807" i="98"/>
  <c r="AP807" i="98"/>
  <c r="AO807" i="98"/>
  <c r="AN807" i="98"/>
  <c r="AM807" i="98"/>
  <c r="AL807" i="98"/>
  <c r="AK807" i="98"/>
  <c r="AU806" i="98"/>
  <c r="AT806" i="98"/>
  <c r="AS806" i="98"/>
  <c r="AR806" i="98"/>
  <c r="AQ806" i="98"/>
  <c r="AP806" i="98"/>
  <c r="AO806" i="98"/>
  <c r="AN806" i="98"/>
  <c r="AM806" i="98"/>
  <c r="AL806" i="98"/>
  <c r="AK806" i="98"/>
  <c r="AU805" i="98"/>
  <c r="AT805" i="98"/>
  <c r="AS805" i="98"/>
  <c r="AR805" i="98"/>
  <c r="AQ805" i="98"/>
  <c r="AP805" i="98"/>
  <c r="AO805" i="98"/>
  <c r="AN805" i="98"/>
  <c r="AM805" i="98"/>
  <c r="AL805" i="98"/>
  <c r="AK805" i="98"/>
  <c r="AU804" i="98"/>
  <c r="AT804" i="98"/>
  <c r="AS804" i="98"/>
  <c r="AR804" i="98"/>
  <c r="AQ804" i="98"/>
  <c r="AP804" i="98"/>
  <c r="AO804" i="98"/>
  <c r="AN804" i="98"/>
  <c r="AM804" i="98"/>
  <c r="AL804" i="98"/>
  <c r="AK804" i="98"/>
  <c r="AU803" i="98"/>
  <c r="AT803" i="98"/>
  <c r="AS803" i="98"/>
  <c r="AR803" i="98"/>
  <c r="AQ803" i="98"/>
  <c r="AP803" i="98"/>
  <c r="AO803" i="98"/>
  <c r="AN803" i="98"/>
  <c r="AM803" i="98"/>
  <c r="AL803" i="98"/>
  <c r="AK803" i="98"/>
  <c r="AU802" i="98"/>
  <c r="AT802" i="98"/>
  <c r="AS802" i="98"/>
  <c r="AR802" i="98"/>
  <c r="AQ802" i="98"/>
  <c r="AP802" i="98"/>
  <c r="AO802" i="98"/>
  <c r="AN802" i="98"/>
  <c r="AM802" i="98"/>
  <c r="AL802" i="98"/>
  <c r="AK802" i="98"/>
  <c r="AU801" i="98"/>
  <c r="AT801" i="98"/>
  <c r="AS801" i="98"/>
  <c r="AR801" i="98"/>
  <c r="AQ801" i="98"/>
  <c r="AP801" i="98"/>
  <c r="AO801" i="98"/>
  <c r="AN801" i="98"/>
  <c r="AM801" i="98"/>
  <c r="AL801" i="98"/>
  <c r="AK801" i="98"/>
  <c r="AU800" i="98"/>
  <c r="AT800" i="98"/>
  <c r="AS800" i="98"/>
  <c r="AR800" i="98"/>
  <c r="AQ800" i="98"/>
  <c r="AP800" i="98"/>
  <c r="AO800" i="98"/>
  <c r="AN800" i="98"/>
  <c r="AM800" i="98"/>
  <c r="AL800" i="98"/>
  <c r="AK800" i="98"/>
  <c r="AU799" i="98"/>
  <c r="AT799" i="98"/>
  <c r="AS799" i="98"/>
  <c r="AR799" i="98"/>
  <c r="AQ799" i="98"/>
  <c r="AP799" i="98"/>
  <c r="AO799" i="98"/>
  <c r="AN799" i="98"/>
  <c r="AM799" i="98"/>
  <c r="AL799" i="98"/>
  <c r="AK799" i="98"/>
  <c r="AU798" i="98"/>
  <c r="AT798" i="98"/>
  <c r="AS798" i="98"/>
  <c r="AR798" i="98"/>
  <c r="AQ798" i="98"/>
  <c r="AP798" i="98"/>
  <c r="AO798" i="98"/>
  <c r="AN798" i="98"/>
  <c r="AM798" i="98"/>
  <c r="AL798" i="98"/>
  <c r="AK798" i="98"/>
  <c r="AU797" i="98"/>
  <c r="AT797" i="98"/>
  <c r="AS797" i="98"/>
  <c r="AR797" i="98"/>
  <c r="AQ797" i="98"/>
  <c r="AP797" i="98"/>
  <c r="AO797" i="98"/>
  <c r="AN797" i="98"/>
  <c r="AM797" i="98"/>
  <c r="AL797" i="98"/>
  <c r="AK797" i="98"/>
  <c r="AU796" i="98"/>
  <c r="AT796" i="98"/>
  <c r="AS796" i="98"/>
  <c r="AR796" i="98"/>
  <c r="AQ796" i="98"/>
  <c r="AP796" i="98"/>
  <c r="AO796" i="98"/>
  <c r="AN796" i="98"/>
  <c r="AM796" i="98"/>
  <c r="AL796" i="98"/>
  <c r="AK796" i="98"/>
  <c r="AU795" i="98"/>
  <c r="AT795" i="98"/>
  <c r="AS795" i="98"/>
  <c r="AR795" i="98"/>
  <c r="AQ795" i="98"/>
  <c r="AP795" i="98"/>
  <c r="AO795" i="98"/>
  <c r="AN795" i="98"/>
  <c r="AM795" i="98"/>
  <c r="AL795" i="98"/>
  <c r="AK795" i="98"/>
  <c r="AU794" i="98"/>
  <c r="AT794" i="98"/>
  <c r="AS794" i="98"/>
  <c r="AR794" i="98"/>
  <c r="AQ794" i="98"/>
  <c r="AP794" i="98"/>
  <c r="AO794" i="98"/>
  <c r="AN794" i="98"/>
  <c r="AM794" i="98"/>
  <c r="AL794" i="98"/>
  <c r="AK794" i="98"/>
  <c r="AU793" i="98"/>
  <c r="AT793" i="98"/>
  <c r="AS793" i="98"/>
  <c r="AR793" i="98"/>
  <c r="AQ793" i="98"/>
  <c r="AP793" i="98"/>
  <c r="AO793" i="98"/>
  <c r="AN793" i="98"/>
  <c r="AM793" i="98"/>
  <c r="AL793" i="98"/>
  <c r="AK793" i="98"/>
  <c r="AU792" i="98"/>
  <c r="AT792" i="98"/>
  <c r="AS792" i="98"/>
  <c r="AR792" i="98"/>
  <c r="AQ792" i="98"/>
  <c r="AP792" i="98"/>
  <c r="AO792" i="98"/>
  <c r="AN792" i="98"/>
  <c r="AM792" i="98"/>
  <c r="AL792" i="98"/>
  <c r="AK792" i="98"/>
  <c r="AU791" i="98"/>
  <c r="BI791" i="98" s="1"/>
  <c r="AT791" i="98"/>
  <c r="BH791" i="98" s="1"/>
  <c r="AS791" i="98"/>
  <c r="BG791" i="98" s="1"/>
  <c r="AR791" i="98"/>
  <c r="BF791" i="98" s="1"/>
  <c r="AQ791" i="98"/>
  <c r="BE791" i="98" s="1"/>
  <c r="AP791" i="98"/>
  <c r="BD791" i="98" s="1"/>
  <c r="AO791" i="98"/>
  <c r="BC791" i="98" s="1"/>
  <c r="AN791" i="98"/>
  <c r="BB791" i="98" s="1"/>
  <c r="AM791" i="98"/>
  <c r="BA791" i="98" s="1"/>
  <c r="AL791" i="98"/>
  <c r="AZ791" i="98" s="1"/>
  <c r="AK791" i="98"/>
  <c r="AY791" i="98" s="1"/>
  <c r="AU790" i="98"/>
  <c r="AT790" i="98"/>
  <c r="AS790" i="98"/>
  <c r="AR790" i="98"/>
  <c r="AQ790" i="98"/>
  <c r="AP790" i="98"/>
  <c r="AO790" i="98"/>
  <c r="AN790" i="98"/>
  <c r="AM790" i="98"/>
  <c r="AL790" i="98"/>
  <c r="AK790" i="98"/>
  <c r="AU789" i="98"/>
  <c r="AT789" i="98"/>
  <c r="AS789" i="98"/>
  <c r="AR789" i="98"/>
  <c r="AQ789" i="98"/>
  <c r="AP789" i="98"/>
  <c r="AO789" i="98"/>
  <c r="AN789" i="98"/>
  <c r="AM789" i="98"/>
  <c r="AL789" i="98"/>
  <c r="AK789" i="98"/>
  <c r="AU788" i="98"/>
  <c r="AT788" i="98"/>
  <c r="AS788" i="98"/>
  <c r="AR788" i="98"/>
  <c r="AQ788" i="98"/>
  <c r="AP788" i="98"/>
  <c r="AO788" i="98"/>
  <c r="AN788" i="98"/>
  <c r="AM788" i="98"/>
  <c r="AL788" i="98"/>
  <c r="AK788" i="98"/>
  <c r="AY796" i="98" l="1"/>
  <c r="BG796" i="98"/>
  <c r="BD992" i="98"/>
  <c r="BD292" i="98"/>
  <c r="BD964" i="98"/>
  <c r="BE124" i="98"/>
  <c r="BE96" i="98"/>
  <c r="AY292" i="98"/>
  <c r="BG292" i="98"/>
  <c r="AY964" i="98"/>
  <c r="AY980" i="98" s="1"/>
  <c r="BG964" i="98"/>
  <c r="AZ264" i="98"/>
  <c r="BH264" i="98"/>
  <c r="AZ124" i="98"/>
  <c r="BH124" i="98"/>
  <c r="AZ96" i="98"/>
  <c r="BH96" i="98"/>
  <c r="BA796" i="98"/>
  <c r="BI796" i="98"/>
  <c r="BA992" i="98"/>
  <c r="BI992" i="98"/>
  <c r="BA292" i="98"/>
  <c r="BI292" i="98"/>
  <c r="BA964" i="98"/>
  <c r="BI964" i="98"/>
  <c r="BB264" i="98"/>
  <c r="BB124" i="98"/>
  <c r="BB96" i="98"/>
  <c r="BA264" i="98"/>
  <c r="BI264" i="98"/>
  <c r="BA124" i="98"/>
  <c r="BI124" i="98"/>
  <c r="AY96" i="98"/>
  <c r="BG96" i="98"/>
  <c r="BF96" i="98"/>
  <c r="BE292" i="98"/>
  <c r="BE964" i="98"/>
  <c r="BF964" i="98"/>
  <c r="BF124" i="98"/>
  <c r="AZ796" i="98"/>
  <c r="BH796" i="98"/>
  <c r="AZ992" i="98"/>
  <c r="BH992" i="98"/>
  <c r="BE811" i="98"/>
  <c r="BE1007" i="98"/>
  <c r="BF979" i="98"/>
  <c r="BF279" i="98"/>
  <c r="BF280" i="98" s="1"/>
  <c r="BF139" i="98"/>
  <c r="BF140" i="98" s="1"/>
  <c r="BF111" i="98"/>
  <c r="BC796" i="98"/>
  <c r="BC992" i="98"/>
  <c r="BC292" i="98"/>
  <c r="BC964" i="98"/>
  <c r="BD124" i="98"/>
  <c r="BD96" i="98"/>
  <c r="BE796" i="98"/>
  <c r="BF992" i="98"/>
  <c r="AY264" i="98"/>
  <c r="BG264" i="98"/>
  <c r="AZ292" i="98"/>
  <c r="BH292" i="98"/>
  <c r="BE307" i="98"/>
  <c r="BF292" i="98"/>
  <c r="BD264" i="98"/>
  <c r="BC811" i="98"/>
  <c r="BC1007" i="98"/>
  <c r="BC307" i="98"/>
  <c r="BD979" i="98"/>
  <c r="BD980" i="98" s="1"/>
  <c r="BD279" i="98"/>
  <c r="BD139" i="98"/>
  <c r="BD111" i="98"/>
  <c r="BD811" i="98"/>
  <c r="BD1007" i="98"/>
  <c r="BD307" i="98"/>
  <c r="AZ964" i="98"/>
  <c r="BH964" i="98"/>
  <c r="BE979" i="98"/>
  <c r="BE980" i="98" s="1"/>
  <c r="BE279" i="98"/>
  <c r="BE280" i="98" s="1"/>
  <c r="BE139" i="98"/>
  <c r="BA96" i="98"/>
  <c r="BI96" i="98"/>
  <c r="BE111" i="98"/>
  <c r="BB796" i="98"/>
  <c r="BF811" i="98"/>
  <c r="BB992" i="98"/>
  <c r="BF1007" i="98"/>
  <c r="BB292" i="98"/>
  <c r="BF307" i="98"/>
  <c r="BB964" i="98"/>
  <c r="BG979" i="98"/>
  <c r="BG980" i="98" s="1"/>
  <c r="BC264" i="98"/>
  <c r="AY279" i="98"/>
  <c r="BG279" i="98"/>
  <c r="BC124" i="98"/>
  <c r="AY139" i="98"/>
  <c r="BG139" i="98"/>
  <c r="BC96" i="98"/>
  <c r="AY111" i="98"/>
  <c r="AY112" i="98" s="1"/>
  <c r="BG111" i="98"/>
  <c r="BD796" i="98"/>
  <c r="AY811" i="98"/>
  <c r="AY812" i="98" s="1"/>
  <c r="BG811" i="98"/>
  <c r="BG812" i="98" s="1"/>
  <c r="AY1007" i="98"/>
  <c r="BG1007" i="98"/>
  <c r="AY307" i="98"/>
  <c r="BG307" i="98"/>
  <c r="BG308" i="98" s="1"/>
  <c r="AZ979" i="98"/>
  <c r="AZ980" i="98" s="1"/>
  <c r="BH979" i="98"/>
  <c r="AZ279" i="98"/>
  <c r="AZ280" i="98" s="1"/>
  <c r="BH279" i="98"/>
  <c r="AZ139" i="98"/>
  <c r="BH139" i="98"/>
  <c r="AZ111" i="98"/>
  <c r="BH111" i="98"/>
  <c r="BH112" i="98" s="1"/>
  <c r="AZ811" i="98"/>
  <c r="BH811" i="98"/>
  <c r="BE992" i="98"/>
  <c r="BE1008" i="98" s="1"/>
  <c r="AZ1007" i="98"/>
  <c r="BH1007" i="98"/>
  <c r="AZ307" i="98"/>
  <c r="BH307" i="98"/>
  <c r="BA979" i="98"/>
  <c r="BI979" i="98"/>
  <c r="BA279" i="98"/>
  <c r="BA280" i="98" s="1"/>
  <c r="BI279" i="98"/>
  <c r="BI280" i="98" s="1"/>
  <c r="BA139" i="98"/>
  <c r="BI139" i="98"/>
  <c r="BA111" i="98"/>
  <c r="BI111" i="98"/>
  <c r="BF796" i="98"/>
  <c r="BA811" i="98"/>
  <c r="BI811" i="98"/>
  <c r="BI812" i="98" s="1"/>
  <c r="BA1007" i="98"/>
  <c r="BI1007" i="98"/>
  <c r="BA307" i="98"/>
  <c r="BI307" i="98"/>
  <c r="BB979" i="98"/>
  <c r="BB279" i="98"/>
  <c r="AY124" i="98"/>
  <c r="BG124" i="98"/>
  <c r="BB139" i="98"/>
  <c r="BB140" i="98" s="1"/>
  <c r="BB111" i="98"/>
  <c r="BB811" i="98"/>
  <c r="AY992" i="98"/>
  <c r="BG992" i="98"/>
  <c r="BB1007" i="98"/>
  <c r="BB307" i="98"/>
  <c r="BC979" i="98"/>
  <c r="BC279" i="98"/>
  <c r="BC139" i="98"/>
  <c r="BC111" i="98"/>
  <c r="AV100" i="98"/>
  <c r="AV101" i="98"/>
  <c r="AV108" i="98"/>
  <c r="AV109" i="98"/>
  <c r="AV284" i="98"/>
  <c r="AV122" i="98"/>
  <c r="AV969" i="98"/>
  <c r="AV974" i="98"/>
  <c r="AV119" i="98"/>
  <c r="BJ119" i="98" s="1"/>
  <c r="AV262" i="98"/>
  <c r="AV126" i="98"/>
  <c r="AV793" i="98"/>
  <c r="AV298" i="98"/>
  <c r="AV306" i="98"/>
  <c r="AV970" i="98"/>
  <c r="AV978" i="98"/>
  <c r="AV260" i="98"/>
  <c r="AV116" i="98"/>
  <c r="AV104" i="98"/>
  <c r="AV995" i="98"/>
  <c r="AV294" i="98"/>
  <c r="AV302" i="98"/>
  <c r="AV304" i="98"/>
  <c r="AV957" i="98"/>
  <c r="AV963" i="98"/>
  <c r="AV965" i="98"/>
  <c r="AV973" i="98"/>
  <c r="AV99" i="98"/>
  <c r="AV107" i="98"/>
  <c r="AV788" i="98"/>
  <c r="AV988" i="98"/>
  <c r="AV297" i="98"/>
  <c r="AV305" i="98"/>
  <c r="AV959" i="98"/>
  <c r="BJ959" i="98" s="1"/>
  <c r="AV960" i="98"/>
  <c r="AV975" i="98"/>
  <c r="AV976" i="98"/>
  <c r="AV256" i="98"/>
  <c r="AV270" i="98"/>
  <c r="AV278" i="98"/>
  <c r="AV279" i="98"/>
  <c r="AV129" i="98"/>
  <c r="AV134" i="98"/>
  <c r="AV90" i="98"/>
  <c r="AV794" i="98"/>
  <c r="AV1002" i="98"/>
  <c r="AV299" i="98"/>
  <c r="AV307" i="98"/>
  <c r="AV261" i="98"/>
  <c r="AV266" i="98"/>
  <c r="AV117" i="98"/>
  <c r="AV92" i="98"/>
  <c r="AV94" i="98"/>
  <c r="AV805" i="98"/>
  <c r="AV286" i="98"/>
  <c r="AV303" i="98"/>
  <c r="AV269" i="98"/>
  <c r="AV276" i="98"/>
  <c r="AV277" i="98"/>
  <c r="AV133" i="98"/>
  <c r="AV290" i="98"/>
  <c r="AV271" i="98"/>
  <c r="AV272" i="98"/>
  <c r="AV128" i="98"/>
  <c r="AV136" i="98"/>
  <c r="AV102" i="98"/>
  <c r="AV103" i="98"/>
  <c r="AV110" i="98"/>
  <c r="AV111" i="98"/>
  <c r="AV985" i="98"/>
  <c r="AV288" i="98"/>
  <c r="AV956" i="98"/>
  <c r="AV961" i="98"/>
  <c r="AV962" i="98"/>
  <c r="AV257" i="98"/>
  <c r="AV258" i="98"/>
  <c r="AV267" i="98"/>
  <c r="AV275" i="98"/>
  <c r="AV121" i="98"/>
  <c r="AV131" i="98"/>
  <c r="AV88" i="98"/>
  <c r="AV98" i="98"/>
  <c r="AV106" i="98"/>
  <c r="AV984" i="98"/>
  <c r="AV994" i="98"/>
  <c r="AV1005" i="98"/>
  <c r="AV991" i="98"/>
  <c r="AV986" i="98"/>
  <c r="AV989" i="98"/>
  <c r="AV990" i="98"/>
  <c r="AV997" i="98"/>
  <c r="AV1000" i="98"/>
  <c r="AV993" i="98"/>
  <c r="AV795" i="98"/>
  <c r="AV797" i="98"/>
  <c r="AV798" i="98"/>
  <c r="AV800" i="98"/>
  <c r="AV789" i="98"/>
  <c r="AV790" i="98"/>
  <c r="AV801" i="98"/>
  <c r="AV806" i="98"/>
  <c r="AV808" i="98"/>
  <c r="AV803" i="98"/>
  <c r="AV804" i="98"/>
  <c r="AV809" i="98"/>
  <c r="AV792" i="98"/>
  <c r="AV799" i="98"/>
  <c r="AV802" i="98"/>
  <c r="AV807" i="98"/>
  <c r="AV810" i="98"/>
  <c r="AV811" i="98"/>
  <c r="AV987" i="98"/>
  <c r="BJ987" i="98" s="1"/>
  <c r="AV992" i="98"/>
  <c r="AV971" i="98"/>
  <c r="AV268" i="98"/>
  <c r="AV118" i="98"/>
  <c r="AV132" i="98"/>
  <c r="AV96" i="98"/>
  <c r="AV105" i="98"/>
  <c r="AV996" i="98"/>
  <c r="AV998" i="98"/>
  <c r="AV295" i="98"/>
  <c r="AV300" i="98"/>
  <c r="AV966" i="98"/>
  <c r="AV274" i="98"/>
  <c r="AV138" i="98"/>
  <c r="AV791" i="98"/>
  <c r="BJ791" i="98" s="1"/>
  <c r="AV1001" i="98"/>
  <c r="AV289" i="98"/>
  <c r="AV977" i="98"/>
  <c r="AV999" i="98"/>
  <c r="AV301" i="98"/>
  <c r="AV127" i="98"/>
  <c r="AV95" i="98"/>
  <c r="AV97" i="98"/>
  <c r="AV796" i="98"/>
  <c r="AV1003" i="98"/>
  <c r="AV1006" i="98"/>
  <c r="AV291" i="98"/>
  <c r="AV292" i="98"/>
  <c r="AV293" i="98"/>
  <c r="AV958" i="98"/>
  <c r="AV967" i="98"/>
  <c r="AV968" i="98"/>
  <c r="AV972" i="98"/>
  <c r="AV265" i="98"/>
  <c r="AV273" i="98"/>
  <c r="AV120" i="98"/>
  <c r="AV123" i="98"/>
  <c r="AV125" i="98"/>
  <c r="AV93" i="98"/>
  <c r="AV1004" i="98"/>
  <c r="AV285" i="98"/>
  <c r="AV296" i="98"/>
  <c r="AV263" i="98"/>
  <c r="AV264" i="98"/>
  <c r="AV130" i="98"/>
  <c r="AV135" i="98"/>
  <c r="AV137" i="98"/>
  <c r="AV89" i="98"/>
  <c r="AV964" i="98"/>
  <c r="AV124" i="98"/>
  <c r="AV1007" i="98"/>
  <c r="AV287" i="98"/>
  <c r="BJ287" i="98" s="1"/>
  <c r="BJ292" i="98" s="1"/>
  <c r="AV979" i="98"/>
  <c r="AV259" i="98"/>
  <c r="BJ259" i="98" s="1"/>
  <c r="AV139" i="98"/>
  <c r="AV91" i="98"/>
  <c r="BJ91" i="98" s="1"/>
  <c r="L12" i="134"/>
  <c r="K36" i="134"/>
  <c r="F30" i="134"/>
  <c r="P12" i="134"/>
  <c r="N13" i="134"/>
  <c r="L36" i="134"/>
  <c r="G36" i="134"/>
  <c r="N30" i="134"/>
  <c r="G12" i="134"/>
  <c r="L37" i="134"/>
  <c r="P30" i="134"/>
  <c r="H12" i="134"/>
  <c r="N36" i="134"/>
  <c r="F36" i="134"/>
  <c r="M12" i="134"/>
  <c r="BD308" i="98" l="1"/>
  <c r="BE140" i="98"/>
  <c r="AZ140" i="98"/>
  <c r="BF980" i="98"/>
  <c r="BE112" i="98"/>
  <c r="BA308" i="98"/>
  <c r="BM286" i="98" s="1"/>
  <c r="K5" i="131" s="1"/>
  <c r="K19" i="131" s="1"/>
  <c r="BI140" i="98"/>
  <c r="AZ112" i="98"/>
  <c r="BM89" i="98" s="1"/>
  <c r="AY308" i="98"/>
  <c r="BM284" i="98" s="1"/>
  <c r="BD1008" i="98"/>
  <c r="BA812" i="98"/>
  <c r="BB1008" i="98"/>
  <c r="BB280" i="98"/>
  <c r="BI980" i="98"/>
  <c r="BM966" i="98" s="1"/>
  <c r="BA980" i="98"/>
  <c r="BM958" i="98" s="1"/>
  <c r="BG112" i="98"/>
  <c r="BM96" i="98" s="1"/>
  <c r="BB112" i="98"/>
  <c r="BM91" i="98" s="1"/>
  <c r="E6" i="131" s="1"/>
  <c r="E20" i="131" s="1"/>
  <c r="BI1008" i="98"/>
  <c r="AZ308" i="98"/>
  <c r="BC980" i="98"/>
  <c r="BA1008" i="98"/>
  <c r="AZ1008" i="98"/>
  <c r="BH280" i="98"/>
  <c r="BI308" i="98"/>
  <c r="BC308" i="98"/>
  <c r="BG280" i="98"/>
  <c r="BC140" i="98"/>
  <c r="BH308" i="98"/>
  <c r="BA140" i="98"/>
  <c r="BM118" i="98" s="1"/>
  <c r="BH140" i="98"/>
  <c r="BC280" i="98"/>
  <c r="BC812" i="98"/>
  <c r="BJ139" i="98"/>
  <c r="BE308" i="98"/>
  <c r="BF112" i="98"/>
  <c r="BM95" i="98" s="1"/>
  <c r="E10" i="131" s="1"/>
  <c r="E25" i="131" s="1"/>
  <c r="BJ96" i="98"/>
  <c r="AY1008" i="98"/>
  <c r="BC112" i="98"/>
  <c r="BM92" i="98" s="1"/>
  <c r="E7" i="131" s="1"/>
  <c r="E21" i="131" s="1"/>
  <c r="BC1008" i="98"/>
  <c r="BH1008" i="98"/>
  <c r="BF1008" i="98"/>
  <c r="BD112" i="98"/>
  <c r="BM93" i="98" s="1"/>
  <c r="E8" i="131" s="1"/>
  <c r="BH812" i="98"/>
  <c r="BD280" i="98"/>
  <c r="BB308" i="98"/>
  <c r="AZ812" i="98"/>
  <c r="AY280" i="98"/>
  <c r="BF812" i="98"/>
  <c r="BJ1007" i="98"/>
  <c r="BE812" i="98"/>
  <c r="BJ811" i="98"/>
  <c r="BJ111" i="98"/>
  <c r="BJ112" i="98" s="1"/>
  <c r="BG140" i="98"/>
  <c r="BM124" i="98" s="1"/>
  <c r="F11" i="131" s="1"/>
  <c r="F26" i="131" s="1"/>
  <c r="BF308" i="98"/>
  <c r="BI112" i="98"/>
  <c r="AY140" i="98"/>
  <c r="BJ796" i="98"/>
  <c r="BH980" i="98"/>
  <c r="BD140" i="98"/>
  <c r="BM962" i="98"/>
  <c r="BM960" i="98"/>
  <c r="AG7" i="131" s="1"/>
  <c r="AG21" i="131" s="1"/>
  <c r="BM289" i="98"/>
  <c r="BM798" i="98"/>
  <c r="AB13" i="131" s="1"/>
  <c r="BM989" i="98"/>
  <c r="AH8" i="131" s="1"/>
  <c r="BM266" i="98"/>
  <c r="J13" i="131" s="1"/>
  <c r="J28" i="131" s="1"/>
  <c r="BM257" i="98"/>
  <c r="J4" i="131" s="1"/>
  <c r="J18" i="131" s="1"/>
  <c r="BM94" i="98"/>
  <c r="E9" i="131" s="1"/>
  <c r="E24" i="131" s="1"/>
  <c r="BM956" i="98"/>
  <c r="AG3" i="131" s="1"/>
  <c r="AG17" i="131" s="1"/>
  <c r="BM963" i="98"/>
  <c r="BM126" i="98"/>
  <c r="BB980" i="98"/>
  <c r="BM287" i="98"/>
  <c r="BM119" i="98"/>
  <c r="F6" i="131" s="1"/>
  <c r="F20" i="131" s="1"/>
  <c r="BM285" i="98"/>
  <c r="K4" i="131" s="1"/>
  <c r="K18" i="131" s="1"/>
  <c r="BM97" i="98"/>
  <c r="E12" i="131" s="1"/>
  <c r="E27" i="131" s="1"/>
  <c r="BM796" i="98"/>
  <c r="BJ964" i="98"/>
  <c r="BM987" i="98"/>
  <c r="BM122" i="98"/>
  <c r="F9" i="131" s="1"/>
  <c r="F24" i="131" s="1"/>
  <c r="BM957" i="98"/>
  <c r="BM788" i="98"/>
  <c r="AB3" i="131" s="1"/>
  <c r="BM258" i="98"/>
  <c r="J5" i="131" s="1"/>
  <c r="J19" i="131" s="1"/>
  <c r="BJ992" i="98"/>
  <c r="BJ279" i="98"/>
  <c r="BJ124" i="98"/>
  <c r="BM120" i="98"/>
  <c r="BG1008" i="98"/>
  <c r="BM990" i="98"/>
  <c r="AH9" i="131" s="1"/>
  <c r="AH24" i="131" s="1"/>
  <c r="BD812" i="98"/>
  <c r="BM262" i="98"/>
  <c r="J9" i="131" s="1"/>
  <c r="J24" i="131" s="1"/>
  <c r="BM984" i="98"/>
  <c r="AH3" i="131" s="1"/>
  <c r="AH17" i="131" s="1"/>
  <c r="BJ307" i="98"/>
  <c r="BJ308" i="98" s="1"/>
  <c r="BM123" i="98"/>
  <c r="BJ264" i="98"/>
  <c r="BM259" i="98"/>
  <c r="J6" i="131" s="1"/>
  <c r="J20" i="131" s="1"/>
  <c r="BM290" i="98"/>
  <c r="BA112" i="98"/>
  <c r="BM117" i="98"/>
  <c r="BB812" i="98"/>
  <c r="BM261" i="98"/>
  <c r="J8" i="131" s="1"/>
  <c r="BM790" i="98"/>
  <c r="AB5" i="131" s="1"/>
  <c r="BM961" i="98"/>
  <c r="AG8" i="131" s="1"/>
  <c r="BM292" i="98"/>
  <c r="BJ979" i="98"/>
  <c r="BM263" i="98"/>
  <c r="J10" i="131" s="1"/>
  <c r="J25" i="131" s="1"/>
  <c r="BM88" i="98"/>
  <c r="BM964" i="98"/>
  <c r="AG11" i="131" s="1"/>
  <c r="AG26" i="131" s="1"/>
  <c r="K37" i="134"/>
  <c r="G30" i="134"/>
  <c r="I8" i="134"/>
  <c r="K30" i="134"/>
  <c r="O7" i="134"/>
  <c r="J13" i="134"/>
  <c r="J37" i="134"/>
  <c r="F12" i="134"/>
  <c r="L8" i="134"/>
  <c r="J8" i="134"/>
  <c r="P36" i="134"/>
  <c r="O30" i="134"/>
  <c r="K8" i="134"/>
  <c r="H37" i="134"/>
  <c r="K12" i="134"/>
  <c r="F37" i="134"/>
  <c r="G37" i="134"/>
  <c r="L30" i="134"/>
  <c r="O12" i="134"/>
  <c r="O37" i="134"/>
  <c r="F13" i="134"/>
  <c r="I7" i="134"/>
  <c r="H8" i="134"/>
  <c r="N7" i="134"/>
  <c r="M37" i="134"/>
  <c r="J30" i="134"/>
  <c r="F8" i="134"/>
  <c r="M8" i="134"/>
  <c r="P37" i="134"/>
  <c r="O36" i="134"/>
  <c r="O13" i="134"/>
  <c r="M30" i="134"/>
  <c r="G8" i="134"/>
  <c r="J36" i="134"/>
  <c r="M7" i="134"/>
  <c r="I37" i="134"/>
  <c r="P13" i="134"/>
  <c r="I12" i="134"/>
  <c r="M13" i="134"/>
  <c r="L7" i="134"/>
  <c r="I36" i="134"/>
  <c r="N8" i="134"/>
  <c r="L13" i="134"/>
  <c r="G7" i="134"/>
  <c r="J7" i="134"/>
  <c r="K13" i="134"/>
  <c r="I30" i="134"/>
  <c r="F7" i="134"/>
  <c r="O8" i="134"/>
  <c r="P7" i="134"/>
  <c r="I13" i="134"/>
  <c r="G13" i="134"/>
  <c r="H13" i="134"/>
  <c r="M36" i="134"/>
  <c r="J12" i="134"/>
  <c r="H30" i="134"/>
  <c r="K7" i="134"/>
  <c r="N12" i="134"/>
  <c r="N37" i="134"/>
  <c r="H36" i="134"/>
  <c r="H7" i="134"/>
  <c r="Q12" i="134" l="1"/>
  <c r="Q36" i="134"/>
  <c r="Q30" i="134"/>
  <c r="Q37" i="134"/>
  <c r="Q13" i="134"/>
  <c r="BM993" i="98"/>
  <c r="BM256" i="98"/>
  <c r="J3" i="131" s="1"/>
  <c r="J17" i="131" s="1"/>
  <c r="BM294" i="98"/>
  <c r="K13" i="131" s="1"/>
  <c r="K28" i="131" s="1"/>
  <c r="BM797" i="98"/>
  <c r="AB12" i="131" s="1"/>
  <c r="BM795" i="98"/>
  <c r="BM260" i="98"/>
  <c r="BM794" i="98"/>
  <c r="BM264" i="98"/>
  <c r="BM994" i="98"/>
  <c r="AH13" i="131" s="1"/>
  <c r="AH28" i="131" s="1"/>
  <c r="BM792" i="98"/>
  <c r="BM291" i="98"/>
  <c r="K10" i="131" s="1"/>
  <c r="K25" i="131" s="1"/>
  <c r="BM985" i="98"/>
  <c r="AH4" i="131" s="1"/>
  <c r="AH18" i="131" s="1"/>
  <c r="BM293" i="98"/>
  <c r="K12" i="131" s="1"/>
  <c r="K27" i="131" s="1"/>
  <c r="BM265" i="98"/>
  <c r="BM288" i="98"/>
  <c r="K7" i="131" s="1"/>
  <c r="K21" i="131" s="1"/>
  <c r="BM125" i="98"/>
  <c r="F12" i="131" s="1"/>
  <c r="F27" i="131" s="1"/>
  <c r="Q7" i="134"/>
  <c r="BJ140" i="98"/>
  <c r="BM986" i="98"/>
  <c r="AH5" i="131" s="1"/>
  <c r="AH19" i="131" s="1"/>
  <c r="BM789" i="98"/>
  <c r="AB4" i="131" s="1"/>
  <c r="AB18" i="131" s="1"/>
  <c r="BM965" i="98"/>
  <c r="AG12" i="131" s="1"/>
  <c r="AG27" i="131" s="1"/>
  <c r="BJ980" i="98"/>
  <c r="BM121" i="98"/>
  <c r="BM991" i="98"/>
  <c r="AH10" i="131" s="1"/>
  <c r="AH25" i="131" s="1"/>
  <c r="BM988" i="98"/>
  <c r="AH7" i="131" s="1"/>
  <c r="AH21" i="131" s="1"/>
  <c r="BJ1008" i="98"/>
  <c r="BM98" i="98"/>
  <c r="E13" i="131" s="1"/>
  <c r="E28" i="131" s="1"/>
  <c r="BM116" i="98"/>
  <c r="F3" i="131" s="1"/>
  <c r="F17" i="131" s="1"/>
  <c r="BJ812" i="98"/>
  <c r="E22" i="131"/>
  <c r="E23" i="131"/>
  <c r="BM791" i="98"/>
  <c r="AB6" i="131" s="1"/>
  <c r="BM959" i="98"/>
  <c r="AG6" i="131" s="1"/>
  <c r="AG20" i="131" s="1"/>
  <c r="AB28" i="131"/>
  <c r="J22" i="131"/>
  <c r="J23" i="131"/>
  <c r="AB27" i="131"/>
  <c r="AB17" i="131"/>
  <c r="BM992" i="98"/>
  <c r="AH11" i="131" s="1"/>
  <c r="AH26" i="131" s="1"/>
  <c r="AH23" i="131"/>
  <c r="BM90" i="98"/>
  <c r="E5" i="131" s="1"/>
  <c r="E19" i="131" s="1"/>
  <c r="AB19" i="131"/>
  <c r="AG23" i="131"/>
  <c r="BM793" i="98"/>
  <c r="AB8" i="131" s="1"/>
  <c r="BJ280" i="98"/>
  <c r="E3" i="131"/>
  <c r="E17" i="131" s="1"/>
  <c r="K8" i="131"/>
  <c r="E4" i="131"/>
  <c r="E18" i="131" s="1"/>
  <c r="AH12" i="131"/>
  <c r="AH27" i="131" s="1"/>
  <c r="AB9" i="131"/>
  <c r="F7" i="131"/>
  <c r="F21" i="131" s="1"/>
  <c r="AG10" i="131"/>
  <c r="AG25" i="131" s="1"/>
  <c r="F5" i="131"/>
  <c r="F19" i="131" s="1"/>
  <c r="K9" i="131"/>
  <c r="K24" i="131" s="1"/>
  <c r="F13" i="131"/>
  <c r="F28" i="131" s="1"/>
  <c r="J12" i="131"/>
  <c r="J27" i="131" s="1"/>
  <c r="K6" i="131"/>
  <c r="K20" i="131" s="1"/>
  <c r="F8" i="131"/>
  <c r="AG13" i="131"/>
  <c r="AG28" i="131" s="1"/>
  <c r="F4" i="131"/>
  <c r="F18" i="131" s="1"/>
  <c r="J11" i="131"/>
  <c r="J26" i="131" s="1"/>
  <c r="AG9" i="131"/>
  <c r="AG24" i="131" s="1"/>
  <c r="K3" i="131"/>
  <c r="K17" i="131" s="1"/>
  <c r="J7" i="131"/>
  <c r="J21" i="131" s="1"/>
  <c r="K11" i="131"/>
  <c r="K26" i="131" s="1"/>
  <c r="AG4" i="131"/>
  <c r="AG18" i="131" s="1"/>
  <c r="F10" i="131"/>
  <c r="F25" i="131" s="1"/>
  <c r="E11" i="131"/>
  <c r="E26" i="131" s="1"/>
  <c r="AG5" i="131"/>
  <c r="AG19" i="131" s="1"/>
  <c r="AB11" i="131"/>
  <c r="AB7" i="131"/>
  <c r="AH6" i="131"/>
  <c r="AH20" i="131" s="1"/>
  <c r="AB10" i="131"/>
  <c r="AB25" i="131" s="1"/>
  <c r="AB41" i="101"/>
  <c r="AA41" i="101"/>
  <c r="Z41" i="101"/>
  <c r="Y41" i="101"/>
  <c r="X41" i="101"/>
  <c r="W41" i="101"/>
  <c r="V41" i="101"/>
  <c r="U41" i="101"/>
  <c r="T41" i="101"/>
  <c r="S41" i="101"/>
  <c r="R41" i="101"/>
  <c r="Q41" i="101"/>
  <c r="P41" i="101"/>
  <c r="O41" i="101"/>
  <c r="N41" i="101"/>
  <c r="M41" i="101"/>
  <c r="L41" i="101"/>
  <c r="K41" i="101"/>
  <c r="J41" i="101"/>
  <c r="I41" i="101"/>
  <c r="G41" i="101"/>
  <c r="F41" i="101"/>
  <c r="E41" i="101"/>
  <c r="F39" i="101"/>
  <c r="G39" i="101" s="1"/>
  <c r="AH22" i="131" l="1"/>
  <c r="AB24" i="131"/>
  <c r="AB23" i="131"/>
  <c r="AB22" i="131"/>
  <c r="AG22" i="131"/>
  <c r="AB20" i="131"/>
  <c r="AB21" i="131"/>
  <c r="F22" i="131"/>
  <c r="F23" i="131"/>
  <c r="K22" i="131"/>
  <c r="K23" i="131"/>
  <c r="AB26" i="131"/>
  <c r="H39" i="101"/>
  <c r="I39" i="101" s="1"/>
  <c r="J39" i="101" s="1"/>
  <c r="K39" i="101" s="1"/>
  <c r="L39" i="101" s="1"/>
  <c r="M39" i="101" s="1"/>
  <c r="N39" i="101" s="1"/>
  <c r="O39" i="101" s="1"/>
  <c r="P39" i="101" s="1"/>
  <c r="Q39" i="101" s="1"/>
  <c r="R39" i="101" s="1"/>
  <c r="S39" i="101" s="1"/>
  <c r="T39" i="101" s="1"/>
  <c r="U39" i="101" s="1"/>
  <c r="V39" i="101" s="1"/>
  <c r="W39" i="101" s="1"/>
  <c r="X39" i="101" s="1"/>
  <c r="Y39" i="101" s="1"/>
  <c r="Z39" i="101" s="1"/>
  <c r="AA39" i="101" s="1"/>
  <c r="AB39" i="101" s="1"/>
  <c r="AU251" i="98"/>
  <c r="AT251" i="98"/>
  <c r="AS251" i="98"/>
  <c r="AR251" i="98"/>
  <c r="AQ251" i="98"/>
  <c r="AP251" i="98"/>
  <c r="AO251" i="98"/>
  <c r="AN251" i="98"/>
  <c r="AM251" i="98"/>
  <c r="AL251" i="98"/>
  <c r="AK251" i="98"/>
  <c r="AU250" i="98"/>
  <c r="AT250" i="98"/>
  <c r="AS250" i="98"/>
  <c r="AR250" i="98"/>
  <c r="AQ250" i="98"/>
  <c r="AP250" i="98"/>
  <c r="AO250" i="98"/>
  <c r="AN250" i="98"/>
  <c r="AM250" i="98"/>
  <c r="AL250" i="98"/>
  <c r="AK250" i="98"/>
  <c r="AU249" i="98"/>
  <c r="AT249" i="98"/>
  <c r="AS249" i="98"/>
  <c r="AR249" i="98"/>
  <c r="AQ249" i="98"/>
  <c r="AP249" i="98"/>
  <c r="AO249" i="98"/>
  <c r="AN249" i="98"/>
  <c r="AM249" i="98"/>
  <c r="AL249" i="98"/>
  <c r="AK249" i="98"/>
  <c r="AU248" i="98"/>
  <c r="AT248" i="98"/>
  <c r="AS248" i="98"/>
  <c r="AR248" i="98"/>
  <c r="AQ248" i="98"/>
  <c r="AP248" i="98"/>
  <c r="AO248" i="98"/>
  <c r="AN248" i="98"/>
  <c r="AM248" i="98"/>
  <c r="AL248" i="98"/>
  <c r="AK248" i="98"/>
  <c r="AU247" i="98"/>
  <c r="AT247" i="98"/>
  <c r="AS247" i="98"/>
  <c r="AR247" i="98"/>
  <c r="AQ247" i="98"/>
  <c r="AP247" i="98"/>
  <c r="AO247" i="98"/>
  <c r="AN247" i="98"/>
  <c r="AM247" i="98"/>
  <c r="AL247" i="98"/>
  <c r="AK247" i="98"/>
  <c r="AU246" i="98"/>
  <c r="AT246" i="98"/>
  <c r="AS246" i="98"/>
  <c r="AR246" i="98"/>
  <c r="AQ246" i="98"/>
  <c r="AP246" i="98"/>
  <c r="AO246" i="98"/>
  <c r="AN246" i="98"/>
  <c r="AM246" i="98"/>
  <c r="AL246" i="98"/>
  <c r="AK246" i="98"/>
  <c r="AU245" i="98"/>
  <c r="AT245" i="98"/>
  <c r="AS245" i="98"/>
  <c r="AR245" i="98"/>
  <c r="AQ245" i="98"/>
  <c r="AP245" i="98"/>
  <c r="AO245" i="98"/>
  <c r="AN245" i="98"/>
  <c r="AM245" i="98"/>
  <c r="AL245" i="98"/>
  <c r="AK245" i="98"/>
  <c r="AU244" i="98"/>
  <c r="AT244" i="98"/>
  <c r="AS244" i="98"/>
  <c r="AR244" i="98"/>
  <c r="AQ244" i="98"/>
  <c r="AP244" i="98"/>
  <c r="AO244" i="98"/>
  <c r="AN244" i="98"/>
  <c r="AM244" i="98"/>
  <c r="AL244" i="98"/>
  <c r="AK244" i="98"/>
  <c r="AU243" i="98"/>
  <c r="AT243" i="98"/>
  <c r="AS243" i="98"/>
  <c r="AR243" i="98"/>
  <c r="AQ243" i="98"/>
  <c r="AP243" i="98"/>
  <c r="AO243" i="98"/>
  <c r="AN243" i="98"/>
  <c r="AM243" i="98"/>
  <c r="AL243" i="98"/>
  <c r="AK243" i="98"/>
  <c r="AU242" i="98"/>
  <c r="AT242" i="98"/>
  <c r="AS242" i="98"/>
  <c r="AR242" i="98"/>
  <c r="AQ242" i="98"/>
  <c r="AP242" i="98"/>
  <c r="AO242" i="98"/>
  <c r="AN242" i="98"/>
  <c r="AM242" i="98"/>
  <c r="AL242" i="98"/>
  <c r="AK242" i="98"/>
  <c r="AU241" i="98"/>
  <c r="AT241" i="98"/>
  <c r="AS241" i="98"/>
  <c r="AR241" i="98"/>
  <c r="AQ241" i="98"/>
  <c r="AP241" i="98"/>
  <c r="AO241" i="98"/>
  <c r="AN241" i="98"/>
  <c r="AM241" i="98"/>
  <c r="AL241" i="98"/>
  <c r="AK241" i="98"/>
  <c r="AU240" i="98"/>
  <c r="AT240" i="98"/>
  <c r="AS240" i="98"/>
  <c r="AR240" i="98"/>
  <c r="AQ240" i="98"/>
  <c r="AP240" i="98"/>
  <c r="AO240" i="98"/>
  <c r="AN240" i="98"/>
  <c r="AM240" i="98"/>
  <c r="AL240" i="98"/>
  <c r="AK240" i="98"/>
  <c r="AU239" i="98"/>
  <c r="AT239" i="98"/>
  <c r="AS239" i="98"/>
  <c r="AR239" i="98"/>
  <c r="AQ239" i="98"/>
  <c r="AP239" i="98"/>
  <c r="AO239" i="98"/>
  <c r="AN239" i="98"/>
  <c r="AM239" i="98"/>
  <c r="AL239" i="98"/>
  <c r="AK239" i="98"/>
  <c r="AU238" i="98"/>
  <c r="AT238" i="98"/>
  <c r="AS238" i="98"/>
  <c r="AR238" i="98"/>
  <c r="AQ238" i="98"/>
  <c r="AP238" i="98"/>
  <c r="AO238" i="98"/>
  <c r="AN238" i="98"/>
  <c r="AM238" i="98"/>
  <c r="AL238" i="98"/>
  <c r="AK238" i="98"/>
  <c r="AU237" i="98"/>
  <c r="AT237" i="98"/>
  <c r="AS237" i="98"/>
  <c r="AR237" i="98"/>
  <c r="AQ237" i="98"/>
  <c r="AP237" i="98"/>
  <c r="AO237" i="98"/>
  <c r="AN237" i="98"/>
  <c r="AM237" i="98"/>
  <c r="AL237" i="98"/>
  <c r="AK237" i="98"/>
  <c r="AU236" i="98"/>
  <c r="AT236" i="98"/>
  <c r="AS236" i="98"/>
  <c r="AR236" i="98"/>
  <c r="AQ236" i="98"/>
  <c r="AP236" i="98"/>
  <c r="AO236" i="98"/>
  <c r="AN236" i="98"/>
  <c r="AM236" i="98"/>
  <c r="AL236" i="98"/>
  <c r="AK236" i="98"/>
  <c r="AU235" i="98"/>
  <c r="AT235" i="98"/>
  <c r="AS235" i="98"/>
  <c r="AR235" i="98"/>
  <c r="AQ235" i="98"/>
  <c r="AP235" i="98"/>
  <c r="AO235" i="98"/>
  <c r="AN235" i="98"/>
  <c r="AM235" i="98"/>
  <c r="AL235" i="98"/>
  <c r="AK235" i="98"/>
  <c r="AU234" i="98"/>
  <c r="AT234" i="98"/>
  <c r="AS234" i="98"/>
  <c r="AR234" i="98"/>
  <c r="AQ234" i="98"/>
  <c r="AP234" i="98"/>
  <c r="AO234" i="98"/>
  <c r="AN234" i="98"/>
  <c r="AM234" i="98"/>
  <c r="AL234" i="98"/>
  <c r="AK234" i="98"/>
  <c r="AU233" i="98"/>
  <c r="AT233" i="98"/>
  <c r="AS233" i="98"/>
  <c r="AR233" i="98"/>
  <c r="AQ233" i="98"/>
  <c r="AP233" i="98"/>
  <c r="AO233" i="98"/>
  <c r="AN233" i="98"/>
  <c r="AM233" i="98"/>
  <c r="AL233" i="98"/>
  <c r="AK233" i="98"/>
  <c r="AU232" i="98"/>
  <c r="AT232" i="98"/>
  <c r="AS232" i="98"/>
  <c r="AR232" i="98"/>
  <c r="AQ232" i="98"/>
  <c r="AP232" i="98"/>
  <c r="AO232" i="98"/>
  <c r="AN232" i="98"/>
  <c r="AM232" i="98"/>
  <c r="AL232" i="98"/>
  <c r="AK232" i="98"/>
  <c r="AU231" i="98"/>
  <c r="BI231" i="98" s="1"/>
  <c r="AT231" i="98"/>
  <c r="BH231" i="98" s="1"/>
  <c r="AS231" i="98"/>
  <c r="BG231" i="98" s="1"/>
  <c r="AR231" i="98"/>
  <c r="BF231" i="98" s="1"/>
  <c r="AQ231" i="98"/>
  <c r="BE231" i="98" s="1"/>
  <c r="AP231" i="98"/>
  <c r="BD231" i="98" s="1"/>
  <c r="AO231" i="98"/>
  <c r="BC231" i="98" s="1"/>
  <c r="AN231" i="98"/>
  <c r="BB231" i="98" s="1"/>
  <c r="AM231" i="98"/>
  <c r="BA231" i="98" s="1"/>
  <c r="AL231" i="98"/>
  <c r="AZ231" i="98" s="1"/>
  <c r="AK231" i="98"/>
  <c r="AY231" i="98" s="1"/>
  <c r="AU230" i="98"/>
  <c r="AT230" i="98"/>
  <c r="AS230" i="98"/>
  <c r="AR230" i="98"/>
  <c r="AQ230" i="98"/>
  <c r="AP230" i="98"/>
  <c r="AO230" i="98"/>
  <c r="AN230" i="98"/>
  <c r="AM230" i="98"/>
  <c r="AL230" i="98"/>
  <c r="AK230" i="98"/>
  <c r="AU229" i="98"/>
  <c r="AT229" i="98"/>
  <c r="AS229" i="98"/>
  <c r="AR229" i="98"/>
  <c r="AQ229" i="98"/>
  <c r="AP229" i="98"/>
  <c r="AO229" i="98"/>
  <c r="AN229" i="98"/>
  <c r="AM229" i="98"/>
  <c r="AL229" i="98"/>
  <c r="AK229" i="98"/>
  <c r="AU228" i="98"/>
  <c r="AT228" i="98"/>
  <c r="AS228" i="98"/>
  <c r="AR228" i="98"/>
  <c r="AQ228" i="98"/>
  <c r="AP228" i="98"/>
  <c r="AO228" i="98"/>
  <c r="AN228" i="98"/>
  <c r="AM228" i="98"/>
  <c r="AL228" i="98"/>
  <c r="AK228" i="98"/>
  <c r="AU867" i="98"/>
  <c r="AT867" i="98"/>
  <c r="AS867" i="98"/>
  <c r="AR867" i="98"/>
  <c r="AQ867" i="98"/>
  <c r="AP867" i="98"/>
  <c r="AO867" i="98"/>
  <c r="AN867" i="98"/>
  <c r="AM867" i="98"/>
  <c r="AL867" i="98"/>
  <c r="AU866" i="98"/>
  <c r="AT866" i="98"/>
  <c r="AS866" i="98"/>
  <c r="AR866" i="98"/>
  <c r="AQ866" i="98"/>
  <c r="AP866" i="98"/>
  <c r="AO866" i="98"/>
  <c r="AN866" i="98"/>
  <c r="AM866" i="98"/>
  <c r="AL866" i="98"/>
  <c r="AU865" i="98"/>
  <c r="AT865" i="98"/>
  <c r="AS865" i="98"/>
  <c r="AR865" i="98"/>
  <c r="AQ865" i="98"/>
  <c r="AP865" i="98"/>
  <c r="AO865" i="98"/>
  <c r="AN865" i="98"/>
  <c r="AM865" i="98"/>
  <c r="AL865" i="98"/>
  <c r="AU864" i="98"/>
  <c r="AT864" i="98"/>
  <c r="AS864" i="98"/>
  <c r="AR864" i="98"/>
  <c r="AQ864" i="98"/>
  <c r="AP864" i="98"/>
  <c r="AO864" i="98"/>
  <c r="AN864" i="98"/>
  <c r="AM864" i="98"/>
  <c r="AL864" i="98"/>
  <c r="AU863" i="98"/>
  <c r="AT863" i="98"/>
  <c r="AS863" i="98"/>
  <c r="AR863" i="98"/>
  <c r="AQ863" i="98"/>
  <c r="AP863" i="98"/>
  <c r="AO863" i="98"/>
  <c r="AN863" i="98"/>
  <c r="AM863" i="98"/>
  <c r="AL863" i="98"/>
  <c r="AU862" i="98"/>
  <c r="AT862" i="98"/>
  <c r="AS862" i="98"/>
  <c r="AR862" i="98"/>
  <c r="AQ862" i="98"/>
  <c r="AP862" i="98"/>
  <c r="AO862" i="98"/>
  <c r="AN862" i="98"/>
  <c r="AM862" i="98"/>
  <c r="AL862" i="98"/>
  <c r="AU861" i="98"/>
  <c r="AT861" i="98"/>
  <c r="AS861" i="98"/>
  <c r="AR861" i="98"/>
  <c r="AQ861" i="98"/>
  <c r="AP861" i="98"/>
  <c r="AO861" i="98"/>
  <c r="AN861" i="98"/>
  <c r="AM861" i="98"/>
  <c r="AL861" i="98"/>
  <c r="AU860" i="98"/>
  <c r="AT860" i="98"/>
  <c r="AS860" i="98"/>
  <c r="AR860" i="98"/>
  <c r="AQ860" i="98"/>
  <c r="AP860" i="98"/>
  <c r="AO860" i="98"/>
  <c r="AN860" i="98"/>
  <c r="AM860" i="98"/>
  <c r="AL860" i="98"/>
  <c r="AK860" i="98"/>
  <c r="AU859" i="98"/>
  <c r="AT859" i="98"/>
  <c r="AS859" i="98"/>
  <c r="AR859" i="98"/>
  <c r="AQ859" i="98"/>
  <c r="AP859" i="98"/>
  <c r="AO859" i="98"/>
  <c r="AN859" i="98"/>
  <c r="AM859" i="98"/>
  <c r="AL859" i="98"/>
  <c r="AK859" i="98"/>
  <c r="AU858" i="98"/>
  <c r="AT858" i="98"/>
  <c r="AS858" i="98"/>
  <c r="AR858" i="98"/>
  <c r="AQ858" i="98"/>
  <c r="AP858" i="98"/>
  <c r="AO858" i="98"/>
  <c r="AN858" i="98"/>
  <c r="AM858" i="98"/>
  <c r="AL858" i="98"/>
  <c r="AK858" i="98"/>
  <c r="AU857" i="98"/>
  <c r="AT857" i="98"/>
  <c r="AS857" i="98"/>
  <c r="AR857" i="98"/>
  <c r="AQ857" i="98"/>
  <c r="AP857" i="98"/>
  <c r="AO857" i="98"/>
  <c r="AN857" i="98"/>
  <c r="AM857" i="98"/>
  <c r="AL857" i="98"/>
  <c r="AK857" i="98"/>
  <c r="AU856" i="98"/>
  <c r="AT856" i="98"/>
  <c r="AS856" i="98"/>
  <c r="AR856" i="98"/>
  <c r="AQ856" i="98"/>
  <c r="AP856" i="98"/>
  <c r="AO856" i="98"/>
  <c r="AN856" i="98"/>
  <c r="AM856" i="98"/>
  <c r="AL856" i="98"/>
  <c r="AK856" i="98"/>
  <c r="AU855" i="98"/>
  <c r="AT855" i="98"/>
  <c r="AS855" i="98"/>
  <c r="AR855" i="98"/>
  <c r="AQ855" i="98"/>
  <c r="AP855" i="98"/>
  <c r="AO855" i="98"/>
  <c r="AN855" i="98"/>
  <c r="AM855" i="98"/>
  <c r="AL855" i="98"/>
  <c r="AK855" i="98"/>
  <c r="AU854" i="98"/>
  <c r="AT854" i="98"/>
  <c r="AS854" i="98"/>
  <c r="AR854" i="98"/>
  <c r="AQ854" i="98"/>
  <c r="AP854" i="98"/>
  <c r="AO854" i="98"/>
  <c r="AN854" i="98"/>
  <c r="AM854" i="98"/>
  <c r="AL854" i="98"/>
  <c r="AK854" i="98"/>
  <c r="AU853" i="98"/>
  <c r="AT853" i="98"/>
  <c r="AS853" i="98"/>
  <c r="AR853" i="98"/>
  <c r="AQ853" i="98"/>
  <c r="AP853" i="98"/>
  <c r="AO853" i="98"/>
  <c r="AN853" i="98"/>
  <c r="AM853" i="98"/>
  <c r="AL853" i="98"/>
  <c r="AK853" i="98"/>
  <c r="AU852" i="98"/>
  <c r="AT852" i="98"/>
  <c r="AS852" i="98"/>
  <c r="AR852" i="98"/>
  <c r="AQ852" i="98"/>
  <c r="AP852" i="98"/>
  <c r="AO852" i="98"/>
  <c r="AN852" i="98"/>
  <c r="AM852" i="98"/>
  <c r="AL852" i="98"/>
  <c r="AK852" i="98"/>
  <c r="AY867" i="98" s="1"/>
  <c r="AU851" i="98"/>
  <c r="AT851" i="98"/>
  <c r="AS851" i="98"/>
  <c r="AR851" i="98"/>
  <c r="AQ851" i="98"/>
  <c r="AP851" i="98"/>
  <c r="AO851" i="98"/>
  <c r="AN851" i="98"/>
  <c r="AM851" i="98"/>
  <c r="AL851" i="98"/>
  <c r="AK851" i="98"/>
  <c r="AU850" i="98"/>
  <c r="AT850" i="98"/>
  <c r="AS850" i="98"/>
  <c r="AR850" i="98"/>
  <c r="AQ850" i="98"/>
  <c r="AP850" i="98"/>
  <c r="AO850" i="98"/>
  <c r="AN850" i="98"/>
  <c r="AM850" i="98"/>
  <c r="AL850" i="98"/>
  <c r="AK850" i="98"/>
  <c r="AU849" i="98"/>
  <c r="AT849" i="98"/>
  <c r="AS849" i="98"/>
  <c r="AR849" i="98"/>
  <c r="AQ849" i="98"/>
  <c r="AP849" i="98"/>
  <c r="AO849" i="98"/>
  <c r="AN849" i="98"/>
  <c r="AM849" i="98"/>
  <c r="AL849" i="98"/>
  <c r="AK849" i="98"/>
  <c r="AU848" i="98"/>
  <c r="AT848" i="98"/>
  <c r="AS848" i="98"/>
  <c r="AR848" i="98"/>
  <c r="AQ848" i="98"/>
  <c r="AP848" i="98"/>
  <c r="AO848" i="98"/>
  <c r="AN848" i="98"/>
  <c r="AM848" i="98"/>
  <c r="AL848" i="98"/>
  <c r="AK848" i="98"/>
  <c r="AU847" i="98"/>
  <c r="BI847" i="98" s="1"/>
  <c r="AT847" i="98"/>
  <c r="BH847" i="98" s="1"/>
  <c r="AS847" i="98"/>
  <c r="BG847" i="98" s="1"/>
  <c r="AR847" i="98"/>
  <c r="BF847" i="98" s="1"/>
  <c r="AQ847" i="98"/>
  <c r="BE847" i="98" s="1"/>
  <c r="AP847" i="98"/>
  <c r="BD847" i="98" s="1"/>
  <c r="AO847" i="98"/>
  <c r="BC847" i="98" s="1"/>
  <c r="AN847" i="98"/>
  <c r="BB847" i="98" s="1"/>
  <c r="AM847" i="98"/>
  <c r="BA847" i="98" s="1"/>
  <c r="AL847" i="98"/>
  <c r="AZ847" i="98" s="1"/>
  <c r="AK847" i="98"/>
  <c r="AY847" i="98" s="1"/>
  <c r="AU846" i="98"/>
  <c r="AT846" i="98"/>
  <c r="AS846" i="98"/>
  <c r="AR846" i="98"/>
  <c r="AQ846" i="98"/>
  <c r="AP846" i="98"/>
  <c r="AO846" i="98"/>
  <c r="AN846" i="98"/>
  <c r="AM846" i="98"/>
  <c r="AL846" i="98"/>
  <c r="AK846" i="98"/>
  <c r="AU845" i="98"/>
  <c r="AT845" i="98"/>
  <c r="AS845" i="98"/>
  <c r="AR845" i="98"/>
  <c r="AQ845" i="98"/>
  <c r="AP845" i="98"/>
  <c r="AO845" i="98"/>
  <c r="AN845" i="98"/>
  <c r="AM845" i="98"/>
  <c r="AL845" i="98"/>
  <c r="AK845" i="98"/>
  <c r="AU844" i="98"/>
  <c r="AT844" i="98"/>
  <c r="AS844" i="98"/>
  <c r="AR844" i="98"/>
  <c r="AQ844" i="98"/>
  <c r="AP844" i="98"/>
  <c r="AO844" i="98"/>
  <c r="AN844" i="98"/>
  <c r="AM844" i="98"/>
  <c r="AL844" i="98"/>
  <c r="AK844" i="98"/>
  <c r="AU839" i="98"/>
  <c r="AT839" i="98"/>
  <c r="AS839" i="98"/>
  <c r="AR839" i="98"/>
  <c r="AQ839" i="98"/>
  <c r="AP839" i="98"/>
  <c r="AO839" i="98"/>
  <c r="AN839" i="98"/>
  <c r="AM839" i="98"/>
  <c r="AL839" i="98"/>
  <c r="AK839" i="98"/>
  <c r="AU838" i="98"/>
  <c r="AT838" i="98"/>
  <c r="AS838" i="98"/>
  <c r="AR838" i="98"/>
  <c r="AQ838" i="98"/>
  <c r="AP838" i="98"/>
  <c r="AO838" i="98"/>
  <c r="AN838" i="98"/>
  <c r="AM838" i="98"/>
  <c r="AL838" i="98"/>
  <c r="AK838" i="98"/>
  <c r="AU837" i="98"/>
  <c r="AT837" i="98"/>
  <c r="AS837" i="98"/>
  <c r="AR837" i="98"/>
  <c r="AQ837" i="98"/>
  <c r="AP837" i="98"/>
  <c r="AO837" i="98"/>
  <c r="AN837" i="98"/>
  <c r="AM837" i="98"/>
  <c r="AL837" i="98"/>
  <c r="AK837" i="98"/>
  <c r="AU836" i="98"/>
  <c r="AT836" i="98"/>
  <c r="AS836" i="98"/>
  <c r="AR836" i="98"/>
  <c r="AQ836" i="98"/>
  <c r="AP836" i="98"/>
  <c r="AO836" i="98"/>
  <c r="AN836" i="98"/>
  <c r="AM836" i="98"/>
  <c r="AL836" i="98"/>
  <c r="AK836" i="98"/>
  <c r="AU835" i="98"/>
  <c r="AT835" i="98"/>
  <c r="AS835" i="98"/>
  <c r="AR835" i="98"/>
  <c r="AQ835" i="98"/>
  <c r="AP835" i="98"/>
  <c r="AO835" i="98"/>
  <c r="AN835" i="98"/>
  <c r="AM835" i="98"/>
  <c r="AL835" i="98"/>
  <c r="AK835" i="98"/>
  <c r="AU834" i="98"/>
  <c r="AT834" i="98"/>
  <c r="AS834" i="98"/>
  <c r="AR834" i="98"/>
  <c r="AQ834" i="98"/>
  <c r="AP834" i="98"/>
  <c r="AO834" i="98"/>
  <c r="AN834" i="98"/>
  <c r="AM834" i="98"/>
  <c r="AL834" i="98"/>
  <c r="AK834" i="98"/>
  <c r="AU833" i="98"/>
  <c r="AT833" i="98"/>
  <c r="AS833" i="98"/>
  <c r="AR833" i="98"/>
  <c r="AQ833" i="98"/>
  <c r="AP833" i="98"/>
  <c r="AO833" i="98"/>
  <c r="AN833" i="98"/>
  <c r="AM833" i="98"/>
  <c r="AL833" i="98"/>
  <c r="AK833" i="98"/>
  <c r="AU832" i="98"/>
  <c r="AT832" i="98"/>
  <c r="AS832" i="98"/>
  <c r="AR832" i="98"/>
  <c r="AQ832" i="98"/>
  <c r="AP832" i="98"/>
  <c r="AO832" i="98"/>
  <c r="AN832" i="98"/>
  <c r="AM832" i="98"/>
  <c r="AL832" i="98"/>
  <c r="AK832" i="98"/>
  <c r="AU831" i="98"/>
  <c r="AT831" i="98"/>
  <c r="AS831" i="98"/>
  <c r="AR831" i="98"/>
  <c r="AQ831" i="98"/>
  <c r="AP831" i="98"/>
  <c r="AO831" i="98"/>
  <c r="AN831" i="98"/>
  <c r="AM831" i="98"/>
  <c r="AL831" i="98"/>
  <c r="AK831" i="98"/>
  <c r="AU830" i="98"/>
  <c r="AT830" i="98"/>
  <c r="AS830" i="98"/>
  <c r="AR830" i="98"/>
  <c r="AQ830" i="98"/>
  <c r="AP830" i="98"/>
  <c r="AO830" i="98"/>
  <c r="AN830" i="98"/>
  <c r="AM830" i="98"/>
  <c r="AL830" i="98"/>
  <c r="AK830" i="98"/>
  <c r="AU829" i="98"/>
  <c r="AT829" i="98"/>
  <c r="AS829" i="98"/>
  <c r="AR829" i="98"/>
  <c r="AQ829" i="98"/>
  <c r="AP829" i="98"/>
  <c r="AO829" i="98"/>
  <c r="AN829" i="98"/>
  <c r="AM829" i="98"/>
  <c r="AL829" i="98"/>
  <c r="AK829" i="98"/>
  <c r="AU828" i="98"/>
  <c r="AT828" i="98"/>
  <c r="AS828" i="98"/>
  <c r="AR828" i="98"/>
  <c r="AQ828" i="98"/>
  <c r="AP828" i="98"/>
  <c r="AO828" i="98"/>
  <c r="AN828" i="98"/>
  <c r="AM828" i="98"/>
  <c r="AL828" i="98"/>
  <c r="AK828" i="98"/>
  <c r="AU827" i="98"/>
  <c r="AT827" i="98"/>
  <c r="AS827" i="98"/>
  <c r="AR827" i="98"/>
  <c r="AQ827" i="98"/>
  <c r="AP827" i="98"/>
  <c r="AO827" i="98"/>
  <c r="AN827" i="98"/>
  <c r="AM827" i="98"/>
  <c r="AL827" i="98"/>
  <c r="AK827" i="98"/>
  <c r="AU826" i="98"/>
  <c r="AT826" i="98"/>
  <c r="AS826" i="98"/>
  <c r="AR826" i="98"/>
  <c r="AQ826" i="98"/>
  <c r="AP826" i="98"/>
  <c r="AO826" i="98"/>
  <c r="AN826" i="98"/>
  <c r="AM826" i="98"/>
  <c r="AL826" i="98"/>
  <c r="AK826" i="98"/>
  <c r="AU825" i="98"/>
  <c r="AT825" i="98"/>
  <c r="AS825" i="98"/>
  <c r="AR825" i="98"/>
  <c r="AQ825" i="98"/>
  <c r="AP825" i="98"/>
  <c r="AO825" i="98"/>
  <c r="AN825" i="98"/>
  <c r="AM825" i="98"/>
  <c r="AL825" i="98"/>
  <c r="AK825" i="98"/>
  <c r="AU824" i="98"/>
  <c r="AT824" i="98"/>
  <c r="AS824" i="98"/>
  <c r="AR824" i="98"/>
  <c r="AQ824" i="98"/>
  <c r="AP824" i="98"/>
  <c r="AO824" i="98"/>
  <c r="AN824" i="98"/>
  <c r="AM824" i="98"/>
  <c r="AL824" i="98"/>
  <c r="AK824" i="98"/>
  <c r="AU823" i="98"/>
  <c r="AT823" i="98"/>
  <c r="AS823" i="98"/>
  <c r="AR823" i="98"/>
  <c r="AQ823" i="98"/>
  <c r="AP823" i="98"/>
  <c r="AO823" i="98"/>
  <c r="AN823" i="98"/>
  <c r="AM823" i="98"/>
  <c r="AL823" i="98"/>
  <c r="AK823" i="98"/>
  <c r="AU822" i="98"/>
  <c r="AT822" i="98"/>
  <c r="AS822" i="98"/>
  <c r="AR822" i="98"/>
  <c r="AQ822" i="98"/>
  <c r="AP822" i="98"/>
  <c r="AO822" i="98"/>
  <c r="AN822" i="98"/>
  <c r="AM822" i="98"/>
  <c r="AL822" i="98"/>
  <c r="AK822" i="98"/>
  <c r="AU821" i="98"/>
  <c r="AT821" i="98"/>
  <c r="AS821" i="98"/>
  <c r="AR821" i="98"/>
  <c r="AQ821" i="98"/>
  <c r="AP821" i="98"/>
  <c r="AO821" i="98"/>
  <c r="AN821" i="98"/>
  <c r="AM821" i="98"/>
  <c r="AL821" i="98"/>
  <c r="AK821" i="98"/>
  <c r="AU820" i="98"/>
  <c r="AT820" i="98"/>
  <c r="AS820" i="98"/>
  <c r="AR820" i="98"/>
  <c r="AQ820" i="98"/>
  <c r="AP820" i="98"/>
  <c r="AO820" i="98"/>
  <c r="AN820" i="98"/>
  <c r="AM820" i="98"/>
  <c r="AL820" i="98"/>
  <c r="AK820" i="98"/>
  <c r="AU819" i="98"/>
  <c r="BI819" i="98" s="1"/>
  <c r="AT819" i="98"/>
  <c r="BH819" i="98" s="1"/>
  <c r="AS819" i="98"/>
  <c r="BG819" i="98" s="1"/>
  <c r="BG824" i="98" s="1"/>
  <c r="AR819" i="98"/>
  <c r="BF819" i="98" s="1"/>
  <c r="AQ819" i="98"/>
  <c r="BE819" i="98" s="1"/>
  <c r="AP819" i="98"/>
  <c r="BD819" i="98" s="1"/>
  <c r="AO819" i="98"/>
  <c r="BC819" i="98" s="1"/>
  <c r="AN819" i="98"/>
  <c r="BB819" i="98" s="1"/>
  <c r="AM819" i="98"/>
  <c r="BA819" i="98" s="1"/>
  <c r="AL819" i="98"/>
  <c r="AZ819" i="98" s="1"/>
  <c r="AK819" i="98"/>
  <c r="AY819" i="98" s="1"/>
  <c r="AY824" i="98" s="1"/>
  <c r="AU818" i="98"/>
  <c r="AT818" i="98"/>
  <c r="AS818" i="98"/>
  <c r="AR818" i="98"/>
  <c r="AQ818" i="98"/>
  <c r="AP818" i="98"/>
  <c r="AO818" i="98"/>
  <c r="AN818" i="98"/>
  <c r="AM818" i="98"/>
  <c r="AL818" i="98"/>
  <c r="AK818" i="98"/>
  <c r="AU817" i="98"/>
  <c r="AT817" i="98"/>
  <c r="AS817" i="98"/>
  <c r="AR817" i="98"/>
  <c r="AQ817" i="98"/>
  <c r="AP817" i="98"/>
  <c r="AO817" i="98"/>
  <c r="AN817" i="98"/>
  <c r="AM817" i="98"/>
  <c r="AL817" i="98"/>
  <c r="AK817" i="98"/>
  <c r="AU816" i="98"/>
  <c r="AT816" i="98"/>
  <c r="AS816" i="98"/>
  <c r="AR816" i="98"/>
  <c r="AQ816" i="98"/>
  <c r="AP816" i="98"/>
  <c r="AO816" i="98"/>
  <c r="AN816" i="98"/>
  <c r="AM816" i="98"/>
  <c r="AL816" i="98"/>
  <c r="AK816" i="98"/>
  <c r="AU755" i="98"/>
  <c r="AT755" i="98"/>
  <c r="AS755" i="98"/>
  <c r="AR755" i="98"/>
  <c r="AQ755" i="98"/>
  <c r="AP755" i="98"/>
  <c r="AO755" i="98"/>
  <c r="AN755" i="98"/>
  <c r="AM755" i="98"/>
  <c r="AL755" i="98"/>
  <c r="AK755" i="98"/>
  <c r="AU754" i="98"/>
  <c r="AT754" i="98"/>
  <c r="AS754" i="98"/>
  <c r="AR754" i="98"/>
  <c r="AQ754" i="98"/>
  <c r="AP754" i="98"/>
  <c r="AO754" i="98"/>
  <c r="AN754" i="98"/>
  <c r="AM754" i="98"/>
  <c r="AL754" i="98"/>
  <c r="AK754" i="98"/>
  <c r="AU753" i="98"/>
  <c r="AT753" i="98"/>
  <c r="AS753" i="98"/>
  <c r="AR753" i="98"/>
  <c r="AQ753" i="98"/>
  <c r="AP753" i="98"/>
  <c r="AO753" i="98"/>
  <c r="AN753" i="98"/>
  <c r="AM753" i="98"/>
  <c r="AL753" i="98"/>
  <c r="AK753" i="98"/>
  <c r="AU752" i="98"/>
  <c r="AT752" i="98"/>
  <c r="AS752" i="98"/>
  <c r="AR752" i="98"/>
  <c r="AQ752" i="98"/>
  <c r="AP752" i="98"/>
  <c r="AO752" i="98"/>
  <c r="AN752" i="98"/>
  <c r="AM752" i="98"/>
  <c r="AL752" i="98"/>
  <c r="AK752" i="98"/>
  <c r="AU751" i="98"/>
  <c r="AT751" i="98"/>
  <c r="AS751" i="98"/>
  <c r="AR751" i="98"/>
  <c r="AQ751" i="98"/>
  <c r="AP751" i="98"/>
  <c r="AO751" i="98"/>
  <c r="AN751" i="98"/>
  <c r="AM751" i="98"/>
  <c r="AL751" i="98"/>
  <c r="AK751" i="98"/>
  <c r="AU750" i="98"/>
  <c r="AT750" i="98"/>
  <c r="AS750" i="98"/>
  <c r="AR750" i="98"/>
  <c r="AQ750" i="98"/>
  <c r="AP750" i="98"/>
  <c r="AO750" i="98"/>
  <c r="AN750" i="98"/>
  <c r="AM750" i="98"/>
  <c r="AL750" i="98"/>
  <c r="AK750" i="98"/>
  <c r="AU749" i="98"/>
  <c r="AT749" i="98"/>
  <c r="AS749" i="98"/>
  <c r="AR749" i="98"/>
  <c r="AQ749" i="98"/>
  <c r="AP749" i="98"/>
  <c r="AO749" i="98"/>
  <c r="AN749" i="98"/>
  <c r="AM749" i="98"/>
  <c r="AL749" i="98"/>
  <c r="AK749" i="98"/>
  <c r="AU748" i="98"/>
  <c r="AT748" i="98"/>
  <c r="AS748" i="98"/>
  <c r="AR748" i="98"/>
  <c r="AQ748" i="98"/>
  <c r="AP748" i="98"/>
  <c r="AO748" i="98"/>
  <c r="AN748" i="98"/>
  <c r="AM748" i="98"/>
  <c r="AL748" i="98"/>
  <c r="AK748" i="98"/>
  <c r="AU747" i="98"/>
  <c r="AT747" i="98"/>
  <c r="AS747" i="98"/>
  <c r="AR747" i="98"/>
  <c r="AQ747" i="98"/>
  <c r="AP747" i="98"/>
  <c r="AO747" i="98"/>
  <c r="AN747" i="98"/>
  <c r="AM747" i="98"/>
  <c r="AL747" i="98"/>
  <c r="AK747" i="98"/>
  <c r="AU746" i="98"/>
  <c r="AT746" i="98"/>
  <c r="AS746" i="98"/>
  <c r="AR746" i="98"/>
  <c r="AQ746" i="98"/>
  <c r="AP746" i="98"/>
  <c r="AO746" i="98"/>
  <c r="AN746" i="98"/>
  <c r="AM746" i="98"/>
  <c r="AL746" i="98"/>
  <c r="AK746" i="98"/>
  <c r="AU745" i="98"/>
  <c r="AT745" i="98"/>
  <c r="AS745" i="98"/>
  <c r="AR745" i="98"/>
  <c r="AQ745" i="98"/>
  <c r="AP745" i="98"/>
  <c r="AO745" i="98"/>
  <c r="AN745" i="98"/>
  <c r="AM745" i="98"/>
  <c r="AL745" i="98"/>
  <c r="AK745" i="98"/>
  <c r="AU744" i="98"/>
  <c r="AT744" i="98"/>
  <c r="AS744" i="98"/>
  <c r="AR744" i="98"/>
  <c r="AQ744" i="98"/>
  <c r="AP744" i="98"/>
  <c r="AO744" i="98"/>
  <c r="AN744" i="98"/>
  <c r="AM744" i="98"/>
  <c r="AL744" i="98"/>
  <c r="AK744" i="98"/>
  <c r="AU743" i="98"/>
  <c r="AT743" i="98"/>
  <c r="AS743" i="98"/>
  <c r="AR743" i="98"/>
  <c r="AQ743" i="98"/>
  <c r="AP743" i="98"/>
  <c r="AO743" i="98"/>
  <c r="AN743" i="98"/>
  <c r="AM743" i="98"/>
  <c r="AL743" i="98"/>
  <c r="AK743" i="98"/>
  <c r="AU742" i="98"/>
  <c r="AT742" i="98"/>
  <c r="AS742" i="98"/>
  <c r="AR742" i="98"/>
  <c r="AQ742" i="98"/>
  <c r="AP742" i="98"/>
  <c r="AO742" i="98"/>
  <c r="AN742" i="98"/>
  <c r="AM742" i="98"/>
  <c r="AL742" i="98"/>
  <c r="AK742" i="98"/>
  <c r="AU741" i="98"/>
  <c r="AT741" i="98"/>
  <c r="AS741" i="98"/>
  <c r="AR741" i="98"/>
  <c r="AQ741" i="98"/>
  <c r="AP741" i="98"/>
  <c r="AO741" i="98"/>
  <c r="AN741" i="98"/>
  <c r="AM741" i="98"/>
  <c r="AL741" i="98"/>
  <c r="AK741" i="98"/>
  <c r="AU740" i="98"/>
  <c r="AT740" i="98"/>
  <c r="AS740" i="98"/>
  <c r="AR740" i="98"/>
  <c r="AQ740" i="98"/>
  <c r="AP740" i="98"/>
  <c r="AO740" i="98"/>
  <c r="AN740" i="98"/>
  <c r="AM740" i="98"/>
  <c r="AL740" i="98"/>
  <c r="AK740" i="98"/>
  <c r="AU739" i="98"/>
  <c r="AT739" i="98"/>
  <c r="AS739" i="98"/>
  <c r="AR739" i="98"/>
  <c r="AQ739" i="98"/>
  <c r="AP739" i="98"/>
  <c r="AO739" i="98"/>
  <c r="AN739" i="98"/>
  <c r="AM739" i="98"/>
  <c r="AL739" i="98"/>
  <c r="AK739" i="98"/>
  <c r="AU738" i="98"/>
  <c r="AT738" i="98"/>
  <c r="AS738" i="98"/>
  <c r="AR738" i="98"/>
  <c r="AQ738" i="98"/>
  <c r="AP738" i="98"/>
  <c r="AO738" i="98"/>
  <c r="AN738" i="98"/>
  <c r="AM738" i="98"/>
  <c r="AL738" i="98"/>
  <c r="AK738" i="98"/>
  <c r="AU737" i="98"/>
  <c r="AT737" i="98"/>
  <c r="AS737" i="98"/>
  <c r="AR737" i="98"/>
  <c r="AQ737" i="98"/>
  <c r="AP737" i="98"/>
  <c r="AO737" i="98"/>
  <c r="AN737" i="98"/>
  <c r="AM737" i="98"/>
  <c r="AL737" i="98"/>
  <c r="AK737" i="98"/>
  <c r="AU736" i="98"/>
  <c r="AT736" i="98"/>
  <c r="AS736" i="98"/>
  <c r="AR736" i="98"/>
  <c r="AQ736" i="98"/>
  <c r="AP736" i="98"/>
  <c r="AO736" i="98"/>
  <c r="AN736" i="98"/>
  <c r="AM736" i="98"/>
  <c r="AL736" i="98"/>
  <c r="AK736" i="98"/>
  <c r="AU735" i="98"/>
  <c r="BI735" i="98" s="1"/>
  <c r="AT735" i="98"/>
  <c r="BH735" i="98" s="1"/>
  <c r="AS735" i="98"/>
  <c r="BG735" i="98" s="1"/>
  <c r="AR735" i="98"/>
  <c r="BF735" i="98" s="1"/>
  <c r="AQ735" i="98"/>
  <c r="BE735" i="98" s="1"/>
  <c r="AP735" i="98"/>
  <c r="BD735" i="98" s="1"/>
  <c r="AO735" i="98"/>
  <c r="BC735" i="98" s="1"/>
  <c r="AN735" i="98"/>
  <c r="BB735" i="98" s="1"/>
  <c r="AM735" i="98"/>
  <c r="BA735" i="98" s="1"/>
  <c r="AL735" i="98"/>
  <c r="AZ735" i="98" s="1"/>
  <c r="AK735" i="98"/>
  <c r="AY735" i="98" s="1"/>
  <c r="AU734" i="98"/>
  <c r="AT734" i="98"/>
  <c r="AS734" i="98"/>
  <c r="AR734" i="98"/>
  <c r="AQ734" i="98"/>
  <c r="AP734" i="98"/>
  <c r="AO734" i="98"/>
  <c r="AN734" i="98"/>
  <c r="AM734" i="98"/>
  <c r="AL734" i="98"/>
  <c r="AK734" i="98"/>
  <c r="AU733" i="98"/>
  <c r="AT733" i="98"/>
  <c r="AS733" i="98"/>
  <c r="AR733" i="98"/>
  <c r="AQ733" i="98"/>
  <c r="AP733" i="98"/>
  <c r="AO733" i="98"/>
  <c r="AN733" i="98"/>
  <c r="AM733" i="98"/>
  <c r="AL733" i="98"/>
  <c r="AK733" i="98"/>
  <c r="AU732" i="98"/>
  <c r="AT732" i="98"/>
  <c r="AS732" i="98"/>
  <c r="AR732" i="98"/>
  <c r="AQ732" i="98"/>
  <c r="AP732" i="98"/>
  <c r="AO732" i="98"/>
  <c r="AN732" i="98"/>
  <c r="AM732" i="98"/>
  <c r="AL732" i="98"/>
  <c r="AK732" i="98"/>
  <c r="AU727" i="98"/>
  <c r="AT727" i="98"/>
  <c r="AS727" i="98"/>
  <c r="AR727" i="98"/>
  <c r="AQ727" i="98"/>
  <c r="AP727" i="98"/>
  <c r="AO727" i="98"/>
  <c r="AN727" i="98"/>
  <c r="AM727" i="98"/>
  <c r="AL727" i="98"/>
  <c r="AU726" i="98"/>
  <c r="AT726" i="98"/>
  <c r="AS726" i="98"/>
  <c r="AR726" i="98"/>
  <c r="AQ726" i="98"/>
  <c r="AP726" i="98"/>
  <c r="AO726" i="98"/>
  <c r="AN726" i="98"/>
  <c r="AM726" i="98"/>
  <c r="AL726" i="98"/>
  <c r="AU725" i="98"/>
  <c r="AT725" i="98"/>
  <c r="AS725" i="98"/>
  <c r="AR725" i="98"/>
  <c r="AQ725" i="98"/>
  <c r="AP725" i="98"/>
  <c r="AO725" i="98"/>
  <c r="AN725" i="98"/>
  <c r="AM725" i="98"/>
  <c r="AL725" i="98"/>
  <c r="AU724" i="98"/>
  <c r="AT724" i="98"/>
  <c r="AS724" i="98"/>
  <c r="AR724" i="98"/>
  <c r="AQ724" i="98"/>
  <c r="AP724" i="98"/>
  <c r="AO724" i="98"/>
  <c r="AN724" i="98"/>
  <c r="AM724" i="98"/>
  <c r="AL724" i="98"/>
  <c r="AU723" i="98"/>
  <c r="AT723" i="98"/>
  <c r="AS723" i="98"/>
  <c r="AR723" i="98"/>
  <c r="AQ723" i="98"/>
  <c r="AP723" i="98"/>
  <c r="AO723" i="98"/>
  <c r="AN723" i="98"/>
  <c r="AM723" i="98"/>
  <c r="AL723" i="98"/>
  <c r="AK723" i="98"/>
  <c r="AU722" i="98"/>
  <c r="AT722" i="98"/>
  <c r="AS722" i="98"/>
  <c r="AR722" i="98"/>
  <c r="AQ722" i="98"/>
  <c r="AP722" i="98"/>
  <c r="AO722" i="98"/>
  <c r="AN722" i="98"/>
  <c r="AM722" i="98"/>
  <c r="AL722" i="98"/>
  <c r="AK722" i="98"/>
  <c r="AU721" i="98"/>
  <c r="AT721" i="98"/>
  <c r="AS721" i="98"/>
  <c r="AR721" i="98"/>
  <c r="AQ721" i="98"/>
  <c r="AP721" i="98"/>
  <c r="AO721" i="98"/>
  <c r="AN721" i="98"/>
  <c r="AM721" i="98"/>
  <c r="AL721" i="98"/>
  <c r="AK721" i="98"/>
  <c r="AU720" i="98"/>
  <c r="AT720" i="98"/>
  <c r="AS720" i="98"/>
  <c r="AR720" i="98"/>
  <c r="AQ720" i="98"/>
  <c r="AP720" i="98"/>
  <c r="AO720" i="98"/>
  <c r="AN720" i="98"/>
  <c r="AM720" i="98"/>
  <c r="AL720" i="98"/>
  <c r="AK720" i="98"/>
  <c r="AU719" i="98"/>
  <c r="AT719" i="98"/>
  <c r="AS719" i="98"/>
  <c r="AR719" i="98"/>
  <c r="AQ719" i="98"/>
  <c r="AP719" i="98"/>
  <c r="AO719" i="98"/>
  <c r="AN719" i="98"/>
  <c r="AM719" i="98"/>
  <c r="AL719" i="98"/>
  <c r="AK719" i="98"/>
  <c r="AU718" i="98"/>
  <c r="AT718" i="98"/>
  <c r="AS718" i="98"/>
  <c r="AR718" i="98"/>
  <c r="AQ718" i="98"/>
  <c r="AP718" i="98"/>
  <c r="AO718" i="98"/>
  <c r="AN718" i="98"/>
  <c r="AM718" i="98"/>
  <c r="AL718" i="98"/>
  <c r="AK718" i="98"/>
  <c r="AU717" i="98"/>
  <c r="AT717" i="98"/>
  <c r="AS717" i="98"/>
  <c r="AR717" i="98"/>
  <c r="AQ717" i="98"/>
  <c r="AP717" i="98"/>
  <c r="AO717" i="98"/>
  <c r="AN717" i="98"/>
  <c r="AM717" i="98"/>
  <c r="AL717" i="98"/>
  <c r="AK717" i="98"/>
  <c r="AU716" i="98"/>
  <c r="AT716" i="98"/>
  <c r="AS716" i="98"/>
  <c r="AR716" i="98"/>
  <c r="AQ716" i="98"/>
  <c r="AP716" i="98"/>
  <c r="AO716" i="98"/>
  <c r="AN716" i="98"/>
  <c r="AM716" i="98"/>
  <c r="AL716" i="98"/>
  <c r="AK716" i="98"/>
  <c r="AU715" i="98"/>
  <c r="AT715" i="98"/>
  <c r="AS715" i="98"/>
  <c r="AR715" i="98"/>
  <c r="AQ715" i="98"/>
  <c r="AP715" i="98"/>
  <c r="AO715" i="98"/>
  <c r="AN715" i="98"/>
  <c r="AM715" i="98"/>
  <c r="AL715" i="98"/>
  <c r="AK715" i="98"/>
  <c r="AU714" i="98"/>
  <c r="AT714" i="98"/>
  <c r="AS714" i="98"/>
  <c r="AR714" i="98"/>
  <c r="AQ714" i="98"/>
  <c r="AP714" i="98"/>
  <c r="AO714" i="98"/>
  <c r="AN714" i="98"/>
  <c r="AM714" i="98"/>
  <c r="AL714" i="98"/>
  <c r="AK714" i="98"/>
  <c r="AU713" i="98"/>
  <c r="AT713" i="98"/>
  <c r="AS713" i="98"/>
  <c r="AR713" i="98"/>
  <c r="AQ713" i="98"/>
  <c r="AP713" i="98"/>
  <c r="AO713" i="98"/>
  <c r="AN713" i="98"/>
  <c r="AM713" i="98"/>
  <c r="AL713" i="98"/>
  <c r="AK713" i="98"/>
  <c r="AU712" i="98"/>
  <c r="AT712" i="98"/>
  <c r="AS712" i="98"/>
  <c r="AR712" i="98"/>
  <c r="AQ712" i="98"/>
  <c r="AP712" i="98"/>
  <c r="AO712" i="98"/>
  <c r="AN712" i="98"/>
  <c r="AM712" i="98"/>
  <c r="AL712" i="98"/>
  <c r="AK712" i="98"/>
  <c r="AU711" i="98"/>
  <c r="AT711" i="98"/>
  <c r="AS711" i="98"/>
  <c r="AR711" i="98"/>
  <c r="AQ711" i="98"/>
  <c r="AP711" i="98"/>
  <c r="AO711" i="98"/>
  <c r="AN711" i="98"/>
  <c r="AM711" i="98"/>
  <c r="AL711" i="98"/>
  <c r="AK711" i="98"/>
  <c r="AU710" i="98"/>
  <c r="AT710" i="98"/>
  <c r="AS710" i="98"/>
  <c r="AR710" i="98"/>
  <c r="AQ710" i="98"/>
  <c r="AP710" i="98"/>
  <c r="AO710" i="98"/>
  <c r="AN710" i="98"/>
  <c r="AM710" i="98"/>
  <c r="AL710" i="98"/>
  <c r="AK710" i="98"/>
  <c r="AU709" i="98"/>
  <c r="AT709" i="98"/>
  <c r="AS709" i="98"/>
  <c r="AR709" i="98"/>
  <c r="AQ709" i="98"/>
  <c r="AP709" i="98"/>
  <c r="AO709" i="98"/>
  <c r="AN709" i="98"/>
  <c r="AM709" i="98"/>
  <c r="AL709" i="98"/>
  <c r="AK709" i="98"/>
  <c r="AU708" i="98"/>
  <c r="AT708" i="98"/>
  <c r="AS708" i="98"/>
  <c r="AR708" i="98"/>
  <c r="AQ708" i="98"/>
  <c r="AP708" i="98"/>
  <c r="AO708" i="98"/>
  <c r="AN708" i="98"/>
  <c r="AM708" i="98"/>
  <c r="AL708" i="98"/>
  <c r="AK708" i="98"/>
  <c r="AU707" i="98"/>
  <c r="BI707" i="98" s="1"/>
  <c r="AT707" i="98"/>
  <c r="BH707" i="98" s="1"/>
  <c r="BH712" i="98" s="1"/>
  <c r="AS707" i="98"/>
  <c r="BG707" i="98" s="1"/>
  <c r="AR707" i="98"/>
  <c r="BF707" i="98" s="1"/>
  <c r="AQ707" i="98"/>
  <c r="BE707" i="98" s="1"/>
  <c r="AP707" i="98"/>
  <c r="BD707" i="98" s="1"/>
  <c r="AO707" i="98"/>
  <c r="BC707" i="98" s="1"/>
  <c r="AN707" i="98"/>
  <c r="BB707" i="98" s="1"/>
  <c r="AM707" i="98"/>
  <c r="BA707" i="98" s="1"/>
  <c r="AL707" i="98"/>
  <c r="AZ707" i="98" s="1"/>
  <c r="AZ712" i="98" s="1"/>
  <c r="AK707" i="98"/>
  <c r="AY707" i="98" s="1"/>
  <c r="AU706" i="98"/>
  <c r="AT706" i="98"/>
  <c r="AS706" i="98"/>
  <c r="AR706" i="98"/>
  <c r="AQ706" i="98"/>
  <c r="AP706" i="98"/>
  <c r="AO706" i="98"/>
  <c r="AN706" i="98"/>
  <c r="AM706" i="98"/>
  <c r="AL706" i="98"/>
  <c r="AK706" i="98"/>
  <c r="AU705" i="98"/>
  <c r="AT705" i="98"/>
  <c r="AS705" i="98"/>
  <c r="AR705" i="98"/>
  <c r="AQ705" i="98"/>
  <c r="AP705" i="98"/>
  <c r="AO705" i="98"/>
  <c r="AN705" i="98"/>
  <c r="AM705" i="98"/>
  <c r="AL705" i="98"/>
  <c r="AK705" i="98"/>
  <c r="AU704" i="98"/>
  <c r="AT704" i="98"/>
  <c r="AS704" i="98"/>
  <c r="AR704" i="98"/>
  <c r="AQ704" i="98"/>
  <c r="AP704" i="98"/>
  <c r="AO704" i="98"/>
  <c r="AN704" i="98"/>
  <c r="AM704" i="98"/>
  <c r="AL704" i="98"/>
  <c r="AK704" i="98"/>
  <c r="AU167" i="98"/>
  <c r="AT167" i="98"/>
  <c r="AS167" i="98"/>
  <c r="AR167" i="98"/>
  <c r="AQ167" i="98"/>
  <c r="AP167" i="98"/>
  <c r="AO167" i="98"/>
  <c r="AN167" i="98"/>
  <c r="AM167" i="98"/>
  <c r="AL167" i="98"/>
  <c r="AK167" i="98"/>
  <c r="AU166" i="98"/>
  <c r="AT166" i="98"/>
  <c r="AS166" i="98"/>
  <c r="AR166" i="98"/>
  <c r="AQ166" i="98"/>
  <c r="AP166" i="98"/>
  <c r="AO166" i="98"/>
  <c r="AN166" i="98"/>
  <c r="AM166" i="98"/>
  <c r="AL166" i="98"/>
  <c r="AK166" i="98"/>
  <c r="AU165" i="98"/>
  <c r="AT165" i="98"/>
  <c r="AS165" i="98"/>
  <c r="AR165" i="98"/>
  <c r="AQ165" i="98"/>
  <c r="AP165" i="98"/>
  <c r="AO165" i="98"/>
  <c r="AN165" i="98"/>
  <c r="AM165" i="98"/>
  <c r="AL165" i="98"/>
  <c r="AK165" i="98"/>
  <c r="AU164" i="98"/>
  <c r="AT164" i="98"/>
  <c r="AS164" i="98"/>
  <c r="AR164" i="98"/>
  <c r="AQ164" i="98"/>
  <c r="AP164" i="98"/>
  <c r="AO164" i="98"/>
  <c r="AN164" i="98"/>
  <c r="AM164" i="98"/>
  <c r="AL164" i="98"/>
  <c r="AK164" i="98"/>
  <c r="AU163" i="98"/>
  <c r="AT163" i="98"/>
  <c r="AS163" i="98"/>
  <c r="AR163" i="98"/>
  <c r="AQ163" i="98"/>
  <c r="AP163" i="98"/>
  <c r="AO163" i="98"/>
  <c r="AN163" i="98"/>
  <c r="AM163" i="98"/>
  <c r="AL163" i="98"/>
  <c r="AK163" i="98"/>
  <c r="AU162" i="98"/>
  <c r="AT162" i="98"/>
  <c r="AS162" i="98"/>
  <c r="AR162" i="98"/>
  <c r="AQ162" i="98"/>
  <c r="AP162" i="98"/>
  <c r="AO162" i="98"/>
  <c r="AN162" i="98"/>
  <c r="AM162" i="98"/>
  <c r="AL162" i="98"/>
  <c r="AK162" i="98"/>
  <c r="AU161" i="98"/>
  <c r="AT161" i="98"/>
  <c r="AS161" i="98"/>
  <c r="AR161" i="98"/>
  <c r="AQ161" i="98"/>
  <c r="AP161" i="98"/>
  <c r="AO161" i="98"/>
  <c r="AN161" i="98"/>
  <c r="AM161" i="98"/>
  <c r="AL161" i="98"/>
  <c r="AK161" i="98"/>
  <c r="AU160" i="98"/>
  <c r="AT160" i="98"/>
  <c r="AS160" i="98"/>
  <c r="AR160" i="98"/>
  <c r="AQ160" i="98"/>
  <c r="AP160" i="98"/>
  <c r="AO160" i="98"/>
  <c r="AN160" i="98"/>
  <c r="AM160" i="98"/>
  <c r="AL160" i="98"/>
  <c r="AK160" i="98"/>
  <c r="AU159" i="98"/>
  <c r="AT159" i="98"/>
  <c r="AS159" i="98"/>
  <c r="AR159" i="98"/>
  <c r="AQ159" i="98"/>
  <c r="AP159" i="98"/>
  <c r="AO159" i="98"/>
  <c r="AN159" i="98"/>
  <c r="AM159" i="98"/>
  <c r="AL159" i="98"/>
  <c r="AK159" i="98"/>
  <c r="AU158" i="98"/>
  <c r="AT158" i="98"/>
  <c r="AS158" i="98"/>
  <c r="AR158" i="98"/>
  <c r="AQ158" i="98"/>
  <c r="AP158" i="98"/>
  <c r="AO158" i="98"/>
  <c r="AN158" i="98"/>
  <c r="AM158" i="98"/>
  <c r="AL158" i="98"/>
  <c r="AK158" i="98"/>
  <c r="AU157" i="98"/>
  <c r="AT157" i="98"/>
  <c r="AS157" i="98"/>
  <c r="AR157" i="98"/>
  <c r="AQ157" i="98"/>
  <c r="AP157" i="98"/>
  <c r="AO157" i="98"/>
  <c r="AN157" i="98"/>
  <c r="AM157" i="98"/>
  <c r="AL157" i="98"/>
  <c r="AK157" i="98"/>
  <c r="AU156" i="98"/>
  <c r="AT156" i="98"/>
  <c r="AS156" i="98"/>
  <c r="AR156" i="98"/>
  <c r="AQ156" i="98"/>
  <c r="AP156" i="98"/>
  <c r="AO156" i="98"/>
  <c r="AN156" i="98"/>
  <c r="AM156" i="98"/>
  <c r="AL156" i="98"/>
  <c r="AK156" i="98"/>
  <c r="AU155" i="98"/>
  <c r="AT155" i="98"/>
  <c r="AS155" i="98"/>
  <c r="AR155" i="98"/>
  <c r="AQ155" i="98"/>
  <c r="AP155" i="98"/>
  <c r="AO155" i="98"/>
  <c r="AN155" i="98"/>
  <c r="AM155" i="98"/>
  <c r="AL155" i="98"/>
  <c r="AK155" i="98"/>
  <c r="AU154" i="98"/>
  <c r="AT154" i="98"/>
  <c r="AS154" i="98"/>
  <c r="AR154" i="98"/>
  <c r="AQ154" i="98"/>
  <c r="AP154" i="98"/>
  <c r="AO154" i="98"/>
  <c r="AN154" i="98"/>
  <c r="AM154" i="98"/>
  <c r="AL154" i="98"/>
  <c r="AK154" i="98"/>
  <c r="AU153" i="98"/>
  <c r="AT153" i="98"/>
  <c r="AS153" i="98"/>
  <c r="AR153" i="98"/>
  <c r="AQ153" i="98"/>
  <c r="AP153" i="98"/>
  <c r="AO153" i="98"/>
  <c r="AN153" i="98"/>
  <c r="AM153" i="98"/>
  <c r="AL153" i="98"/>
  <c r="AK153" i="98"/>
  <c r="AU152" i="98"/>
  <c r="AT152" i="98"/>
  <c r="AS152" i="98"/>
  <c r="AR152" i="98"/>
  <c r="AQ152" i="98"/>
  <c r="AP152" i="98"/>
  <c r="AO152" i="98"/>
  <c r="AN152" i="98"/>
  <c r="AM152" i="98"/>
  <c r="AL152" i="98"/>
  <c r="AK152" i="98"/>
  <c r="AU151" i="98"/>
  <c r="AT151" i="98"/>
  <c r="AS151" i="98"/>
  <c r="AR151" i="98"/>
  <c r="AQ151" i="98"/>
  <c r="AP151" i="98"/>
  <c r="AO151" i="98"/>
  <c r="AN151" i="98"/>
  <c r="AM151" i="98"/>
  <c r="AL151" i="98"/>
  <c r="AK151" i="98"/>
  <c r="AU150" i="98"/>
  <c r="AT150" i="98"/>
  <c r="AS150" i="98"/>
  <c r="AR150" i="98"/>
  <c r="AQ150" i="98"/>
  <c r="AP150" i="98"/>
  <c r="AO150" i="98"/>
  <c r="AN150" i="98"/>
  <c r="AM150" i="98"/>
  <c r="AL150" i="98"/>
  <c r="AK150" i="98"/>
  <c r="AU149" i="98"/>
  <c r="AT149" i="98"/>
  <c r="AS149" i="98"/>
  <c r="AR149" i="98"/>
  <c r="AQ149" i="98"/>
  <c r="AP149" i="98"/>
  <c r="AO149" i="98"/>
  <c r="AN149" i="98"/>
  <c r="AM149" i="98"/>
  <c r="AL149" i="98"/>
  <c r="AK149" i="98"/>
  <c r="AU148" i="98"/>
  <c r="AT148" i="98"/>
  <c r="AS148" i="98"/>
  <c r="AR148" i="98"/>
  <c r="AQ148" i="98"/>
  <c r="AP148" i="98"/>
  <c r="AO148" i="98"/>
  <c r="AN148" i="98"/>
  <c r="AM148" i="98"/>
  <c r="AL148" i="98"/>
  <c r="AK148" i="98"/>
  <c r="AU147" i="98"/>
  <c r="BI147" i="98" s="1"/>
  <c r="AT147" i="98"/>
  <c r="BH147" i="98" s="1"/>
  <c r="AS147" i="98"/>
  <c r="BG147" i="98" s="1"/>
  <c r="AR147" i="98"/>
  <c r="BF147" i="98" s="1"/>
  <c r="AQ147" i="98"/>
  <c r="BE147" i="98" s="1"/>
  <c r="AP147" i="98"/>
  <c r="BD147" i="98" s="1"/>
  <c r="AO147" i="98"/>
  <c r="BC147" i="98" s="1"/>
  <c r="AN147" i="98"/>
  <c r="BB147" i="98" s="1"/>
  <c r="AM147" i="98"/>
  <c r="BA147" i="98" s="1"/>
  <c r="AL147" i="98"/>
  <c r="AZ147" i="98" s="1"/>
  <c r="AZ152" i="98" s="1"/>
  <c r="AK147" i="98"/>
  <c r="AY147" i="98" s="1"/>
  <c r="AU146" i="98"/>
  <c r="AT146" i="98"/>
  <c r="AS146" i="98"/>
  <c r="AR146" i="98"/>
  <c r="AQ146" i="98"/>
  <c r="AP146" i="98"/>
  <c r="AO146" i="98"/>
  <c r="AN146" i="98"/>
  <c r="AM146" i="98"/>
  <c r="AL146" i="98"/>
  <c r="AK146" i="98"/>
  <c r="AU145" i="98"/>
  <c r="AT145" i="98"/>
  <c r="AS145" i="98"/>
  <c r="AR145" i="98"/>
  <c r="AQ145" i="98"/>
  <c r="AP145" i="98"/>
  <c r="AO145" i="98"/>
  <c r="AN145" i="98"/>
  <c r="AM145" i="98"/>
  <c r="AL145" i="98"/>
  <c r="AK145" i="98"/>
  <c r="AU144" i="98"/>
  <c r="AT144" i="98"/>
  <c r="AS144" i="98"/>
  <c r="AR144" i="98"/>
  <c r="AQ144" i="98"/>
  <c r="AP144" i="98"/>
  <c r="AO144" i="98"/>
  <c r="AN144" i="98"/>
  <c r="AM144" i="98"/>
  <c r="AL144" i="98"/>
  <c r="AK144" i="98"/>
  <c r="AL10" i="98"/>
  <c r="AU27" i="98"/>
  <c r="AT27" i="98"/>
  <c r="AS27" i="98"/>
  <c r="AR27" i="98"/>
  <c r="AQ27" i="98"/>
  <c r="AP27" i="98"/>
  <c r="AO27" i="98"/>
  <c r="AN27" i="98"/>
  <c r="AM27" i="98"/>
  <c r="AL27" i="98"/>
  <c r="AU26" i="98"/>
  <c r="AT26" i="98"/>
  <c r="AS26" i="98"/>
  <c r="AR26" i="98"/>
  <c r="AQ26" i="98"/>
  <c r="AP26" i="98"/>
  <c r="AO26" i="98"/>
  <c r="AN26" i="98"/>
  <c r="AM26" i="98"/>
  <c r="AL26" i="98"/>
  <c r="AK26" i="98"/>
  <c r="AU25" i="98"/>
  <c r="AT25" i="98"/>
  <c r="AS25" i="98"/>
  <c r="AR25" i="98"/>
  <c r="AQ25" i="98"/>
  <c r="AP25" i="98"/>
  <c r="AO25" i="98"/>
  <c r="AN25" i="98"/>
  <c r="AM25" i="98"/>
  <c r="AL25" i="98"/>
  <c r="AK25" i="98"/>
  <c r="AU24" i="98"/>
  <c r="AT24" i="98"/>
  <c r="AS24" i="98"/>
  <c r="AR24" i="98"/>
  <c r="AQ24" i="98"/>
  <c r="AP24" i="98"/>
  <c r="AO24" i="98"/>
  <c r="AN24" i="98"/>
  <c r="AM24" i="98"/>
  <c r="AL24" i="98"/>
  <c r="AK24" i="98"/>
  <c r="AU23" i="98"/>
  <c r="AT23" i="98"/>
  <c r="AS23" i="98"/>
  <c r="AR23" i="98"/>
  <c r="AQ23" i="98"/>
  <c r="AP23" i="98"/>
  <c r="AO23" i="98"/>
  <c r="AN23" i="98"/>
  <c r="AM23" i="98"/>
  <c r="AL23" i="98"/>
  <c r="AK23" i="98"/>
  <c r="AU22" i="98"/>
  <c r="AT22" i="98"/>
  <c r="AS22" i="98"/>
  <c r="AR22" i="98"/>
  <c r="AQ22" i="98"/>
  <c r="AP22" i="98"/>
  <c r="AO22" i="98"/>
  <c r="AN22" i="98"/>
  <c r="AM22" i="98"/>
  <c r="AL22" i="98"/>
  <c r="AK22" i="98"/>
  <c r="AU21" i="98"/>
  <c r="AT21" i="98"/>
  <c r="AS21" i="98"/>
  <c r="AR21" i="98"/>
  <c r="AQ21" i="98"/>
  <c r="AP21" i="98"/>
  <c r="AO21" i="98"/>
  <c r="AN21" i="98"/>
  <c r="AM21" i="98"/>
  <c r="AL21" i="98"/>
  <c r="AK21" i="98"/>
  <c r="AU20" i="98"/>
  <c r="AT20" i="98"/>
  <c r="AS20" i="98"/>
  <c r="AR20" i="98"/>
  <c r="AQ20" i="98"/>
  <c r="AP20" i="98"/>
  <c r="AO20" i="98"/>
  <c r="AN20" i="98"/>
  <c r="AM20" i="98"/>
  <c r="AL20" i="98"/>
  <c r="AK20" i="98"/>
  <c r="AU19" i="98"/>
  <c r="AT19" i="98"/>
  <c r="AS19" i="98"/>
  <c r="AR19" i="98"/>
  <c r="AQ19" i="98"/>
  <c r="AP19" i="98"/>
  <c r="AO19" i="98"/>
  <c r="AN19" i="98"/>
  <c r="AM19" i="98"/>
  <c r="AL19" i="98"/>
  <c r="AK19" i="98"/>
  <c r="AU18" i="98"/>
  <c r="AT18" i="98"/>
  <c r="AS18" i="98"/>
  <c r="AR18" i="98"/>
  <c r="AQ18" i="98"/>
  <c r="AP18" i="98"/>
  <c r="AO18" i="98"/>
  <c r="AN18" i="98"/>
  <c r="AM18" i="98"/>
  <c r="AL18" i="98"/>
  <c r="AK18" i="98"/>
  <c r="AU17" i="98"/>
  <c r="AT17" i="98"/>
  <c r="AS17" i="98"/>
  <c r="AR17" i="98"/>
  <c r="AQ17" i="98"/>
  <c r="AP17" i="98"/>
  <c r="AO17" i="98"/>
  <c r="AN17" i="98"/>
  <c r="AM17" i="98"/>
  <c r="AL17" i="98"/>
  <c r="AK17" i="98"/>
  <c r="AU16" i="98"/>
  <c r="AT16" i="98"/>
  <c r="AS16" i="98"/>
  <c r="AR16" i="98"/>
  <c r="AQ16" i="98"/>
  <c r="AP16" i="98"/>
  <c r="AO16" i="98"/>
  <c r="AN16" i="98"/>
  <c r="AM16" i="98"/>
  <c r="AL16" i="98"/>
  <c r="AK16" i="98"/>
  <c r="AU15" i="98"/>
  <c r="AT15" i="98"/>
  <c r="AS15" i="98"/>
  <c r="AR15" i="98"/>
  <c r="AQ15" i="98"/>
  <c r="AP15" i="98"/>
  <c r="AO15" i="98"/>
  <c r="AN15" i="98"/>
  <c r="AM15" i="98"/>
  <c r="AL15" i="98"/>
  <c r="AK15" i="98"/>
  <c r="AU14" i="98"/>
  <c r="AT14" i="98"/>
  <c r="AS14" i="98"/>
  <c r="AR14" i="98"/>
  <c r="AQ14" i="98"/>
  <c r="AP14" i="98"/>
  <c r="AO14" i="98"/>
  <c r="AN14" i="98"/>
  <c r="AM14" i="98"/>
  <c r="AL14" i="98"/>
  <c r="AK14" i="98"/>
  <c r="AU13" i="98"/>
  <c r="AT13" i="98"/>
  <c r="AS13" i="98"/>
  <c r="AR13" i="98"/>
  <c r="AQ13" i="98"/>
  <c r="AP13" i="98"/>
  <c r="AO13" i="98"/>
  <c r="AN13" i="98"/>
  <c r="AM13" i="98"/>
  <c r="AL13" i="98"/>
  <c r="AK13" i="98"/>
  <c r="AU12" i="98"/>
  <c r="AT12" i="98"/>
  <c r="AS12" i="98"/>
  <c r="AR12" i="98"/>
  <c r="AQ12" i="98"/>
  <c r="AP12" i="98"/>
  <c r="AO12" i="98"/>
  <c r="AN12" i="98"/>
  <c r="AM12" i="98"/>
  <c r="AL12" i="98"/>
  <c r="AK12" i="98"/>
  <c r="AY27" i="98" s="1"/>
  <c r="AU11" i="98"/>
  <c r="AT11" i="98"/>
  <c r="AS11" i="98"/>
  <c r="AR11" i="98"/>
  <c r="AQ11" i="98"/>
  <c r="AP11" i="98"/>
  <c r="AO11" i="98"/>
  <c r="AN11" i="98"/>
  <c r="AM11" i="98"/>
  <c r="AL11" i="98"/>
  <c r="AK11" i="98"/>
  <c r="AU10" i="98"/>
  <c r="AT10" i="98"/>
  <c r="AS10" i="98"/>
  <c r="AR10" i="98"/>
  <c r="AQ10" i="98"/>
  <c r="AP10" i="98"/>
  <c r="AO10" i="98"/>
  <c r="AN10" i="98"/>
  <c r="AM10" i="98"/>
  <c r="AK10" i="98"/>
  <c r="AU9" i="98"/>
  <c r="AT9" i="98"/>
  <c r="AS9" i="98"/>
  <c r="AR9" i="98"/>
  <c r="AQ9" i="98"/>
  <c r="AP9" i="98"/>
  <c r="AO9" i="98"/>
  <c r="AN9" i="98"/>
  <c r="AM9" i="98"/>
  <c r="AL9" i="98"/>
  <c r="AK9" i="98"/>
  <c r="AT8" i="98"/>
  <c r="AS8" i="98"/>
  <c r="AR8" i="98"/>
  <c r="AQ8" i="98"/>
  <c r="AP8" i="98"/>
  <c r="AO8" i="98"/>
  <c r="AN8" i="98"/>
  <c r="AM8" i="98"/>
  <c r="AL8" i="98"/>
  <c r="AK8" i="98"/>
  <c r="AU7" i="98"/>
  <c r="BI7" i="98" s="1"/>
  <c r="AT7" i="98"/>
  <c r="BH7" i="98" s="1"/>
  <c r="AS7" i="98"/>
  <c r="BG7" i="98" s="1"/>
  <c r="AR7" i="98"/>
  <c r="AQ7" i="98"/>
  <c r="BE7" i="98" s="1"/>
  <c r="AP7" i="98"/>
  <c r="AO7" i="98"/>
  <c r="BC7" i="98" s="1"/>
  <c r="AN7" i="98"/>
  <c r="AM7" i="98"/>
  <c r="BA7" i="98" s="1"/>
  <c r="AL7" i="98"/>
  <c r="AK7" i="98"/>
  <c r="AY7" i="98" s="1"/>
  <c r="AU6" i="98"/>
  <c r="AT6" i="98"/>
  <c r="AS6" i="98"/>
  <c r="AR6" i="98"/>
  <c r="AQ6" i="98"/>
  <c r="AP6" i="98"/>
  <c r="AO6" i="98"/>
  <c r="AN6" i="98"/>
  <c r="AM6" i="98"/>
  <c r="AL6" i="98"/>
  <c r="AK6" i="98"/>
  <c r="AU5" i="98"/>
  <c r="AT5" i="98"/>
  <c r="AS5" i="98"/>
  <c r="AR5" i="98"/>
  <c r="AQ5" i="98"/>
  <c r="AP5" i="98"/>
  <c r="AO5" i="98"/>
  <c r="AN5" i="98"/>
  <c r="AM5" i="98"/>
  <c r="AL5" i="98"/>
  <c r="AK5" i="98"/>
  <c r="AU4" i="98"/>
  <c r="AT4" i="98"/>
  <c r="AS4" i="98"/>
  <c r="AR4" i="98"/>
  <c r="AQ4" i="98"/>
  <c r="AP4" i="98"/>
  <c r="AO4" i="98"/>
  <c r="AN4" i="98"/>
  <c r="AM4" i="98"/>
  <c r="AL4" i="98"/>
  <c r="AK4" i="98"/>
  <c r="P8" i="134"/>
  <c r="BA852" i="98" l="1"/>
  <c r="BI852" i="98"/>
  <c r="AZ236" i="98"/>
  <c r="BH236" i="98"/>
  <c r="Q8" i="134"/>
  <c r="AY12" i="98"/>
  <c r="AY28" i="98" s="1"/>
  <c r="BG12" i="98"/>
  <c r="BH12" i="98"/>
  <c r="BQ18" i="98" s="1"/>
  <c r="BF152" i="98"/>
  <c r="BB740" i="98"/>
  <c r="BF712" i="98"/>
  <c r="AY740" i="98"/>
  <c r="BG740" i="98"/>
  <c r="AY852" i="98"/>
  <c r="AY868" i="98" s="1"/>
  <c r="BG852" i="98"/>
  <c r="BA727" i="98"/>
  <c r="BI727" i="98"/>
  <c r="BE740" i="98"/>
  <c r="BF740" i="98"/>
  <c r="BE824" i="98"/>
  <c r="BE852" i="98"/>
  <c r="BF236" i="98"/>
  <c r="BE12" i="98"/>
  <c r="BA27" i="98"/>
  <c r="BR8" i="98" s="1"/>
  <c r="BI27" i="98"/>
  <c r="BD152" i="98"/>
  <c r="AZ167" i="98"/>
  <c r="AZ168" i="98" s="1"/>
  <c r="BH167" i="98"/>
  <c r="BD712" i="98"/>
  <c r="BD727" i="98"/>
  <c r="BD755" i="98"/>
  <c r="AZ824" i="98"/>
  <c r="BH824" i="98"/>
  <c r="BA824" i="98"/>
  <c r="BD839" i="98"/>
  <c r="AY236" i="98"/>
  <c r="BG236" i="98"/>
  <c r="BA167" i="98"/>
  <c r="BI167" i="98"/>
  <c r="BE755" i="98"/>
  <c r="BE839" i="98"/>
  <c r="BD867" i="98"/>
  <c r="BD251" i="98"/>
  <c r="BA12" i="98"/>
  <c r="BQ8" i="98" s="1"/>
  <c r="BC27" i="98"/>
  <c r="BR10" i="98" s="1"/>
  <c r="BB824" i="98"/>
  <c r="BC824" i="98"/>
  <c r="BB852" i="98"/>
  <c r="BE867" i="98"/>
  <c r="BA236" i="98"/>
  <c r="BI236" i="98"/>
  <c r="BE251" i="98"/>
  <c r="BI12" i="98"/>
  <c r="BQ19" i="98" s="1"/>
  <c r="BI824" i="98"/>
  <c r="BC867" i="98"/>
  <c r="BC251" i="98"/>
  <c r="BB27" i="98"/>
  <c r="BE152" i="98"/>
  <c r="BE712" i="98"/>
  <c r="BE727" i="98"/>
  <c r="BA740" i="98"/>
  <c r="BI740" i="98"/>
  <c r="BB167" i="98"/>
  <c r="BF727" i="98"/>
  <c r="BF755" i="98"/>
  <c r="BF839" i="98"/>
  <c r="BD7" i="98"/>
  <c r="BP13" i="98" s="1"/>
  <c r="BD27" i="98"/>
  <c r="BR13" i="98" s="1"/>
  <c r="AY152" i="98"/>
  <c r="BG152" i="98"/>
  <c r="BC167" i="98"/>
  <c r="AY712" i="98"/>
  <c r="BG712" i="98"/>
  <c r="BG727" i="98"/>
  <c r="BC740" i="98"/>
  <c r="AY755" i="98"/>
  <c r="BG755" i="98"/>
  <c r="AY839" i="98"/>
  <c r="AY840" i="98" s="1"/>
  <c r="BG839" i="98"/>
  <c r="BC852" i="98"/>
  <c r="BF867" i="98"/>
  <c r="BB236" i="98"/>
  <c r="BF251" i="98"/>
  <c r="BB7" i="98"/>
  <c r="BB12" i="98" s="1"/>
  <c r="BQ9" i="98" s="1"/>
  <c r="BF7" i="98"/>
  <c r="BP15" i="98" s="1"/>
  <c r="BE27" i="98"/>
  <c r="BR14" i="98" s="1"/>
  <c r="BH152" i="98"/>
  <c r="BA152" i="98"/>
  <c r="BI152" i="98"/>
  <c r="BD167" i="98"/>
  <c r="BA712" i="98"/>
  <c r="BI712" i="98"/>
  <c r="AZ727" i="98"/>
  <c r="AZ728" i="98" s="1"/>
  <c r="BH727" i="98"/>
  <c r="BH728" i="98" s="1"/>
  <c r="BD740" i="98"/>
  <c r="AZ755" i="98"/>
  <c r="BH755" i="98"/>
  <c r="BD824" i="98"/>
  <c r="AZ839" i="98"/>
  <c r="BH839" i="98"/>
  <c r="BD852" i="98"/>
  <c r="BG867" i="98"/>
  <c r="BC236" i="98"/>
  <c r="BD236" i="98"/>
  <c r="AY251" i="98"/>
  <c r="BG251" i="98"/>
  <c r="BF27" i="98"/>
  <c r="BR15" i="98" s="1"/>
  <c r="BE167" i="98"/>
  <c r="BA755" i="98"/>
  <c r="BI755" i="98"/>
  <c r="BA839" i="98"/>
  <c r="BI839" i="98"/>
  <c r="BF852" i="98"/>
  <c r="AZ867" i="98"/>
  <c r="BH867" i="98"/>
  <c r="AZ251" i="98"/>
  <c r="AZ252" i="98" s="1"/>
  <c r="BH251" i="98"/>
  <c r="BH252" i="98" s="1"/>
  <c r="AZ7" i="98"/>
  <c r="AZ12" i="98" s="1"/>
  <c r="BQ7" i="98" s="1"/>
  <c r="BC12" i="98"/>
  <c r="BG27" i="98"/>
  <c r="BB152" i="98"/>
  <c r="BC152" i="98"/>
  <c r="BF167" i="98"/>
  <c r="BF168" i="98" s="1"/>
  <c r="BB712" i="98"/>
  <c r="BC712" i="98"/>
  <c r="BB727" i="98"/>
  <c r="BB755" i="98"/>
  <c r="BB756" i="98" s="1"/>
  <c r="BF824" i="98"/>
  <c r="BB839" i="98"/>
  <c r="BA867" i="98"/>
  <c r="BA868" i="98" s="1"/>
  <c r="BI867" i="98"/>
  <c r="BI868" i="98" s="1"/>
  <c r="BE236" i="98"/>
  <c r="BA251" i="98"/>
  <c r="BA252" i="98" s="1"/>
  <c r="BI251" i="98"/>
  <c r="AZ27" i="98"/>
  <c r="BH27" i="98"/>
  <c r="BR18" i="98" s="1"/>
  <c r="AY167" i="98"/>
  <c r="BG167" i="98"/>
  <c r="BC727" i="98"/>
  <c r="AZ740" i="98"/>
  <c r="BH740" i="98"/>
  <c r="BC755" i="98"/>
  <c r="BG840" i="98"/>
  <c r="BC839" i="98"/>
  <c r="AZ852" i="98"/>
  <c r="BH852" i="98"/>
  <c r="BB867" i="98"/>
  <c r="BB251" i="98"/>
  <c r="AV7" i="98"/>
  <c r="AV721" i="98"/>
  <c r="AK724" i="98"/>
  <c r="AV724" i="98" s="1"/>
  <c r="AK861" i="98"/>
  <c r="AV861" i="98" s="1"/>
  <c r="AV817" i="98"/>
  <c r="AV160" i="98"/>
  <c r="AV737" i="98"/>
  <c r="AV745" i="98"/>
  <c r="AV753" i="98"/>
  <c r="AV713" i="98"/>
  <c r="AI4" i="98"/>
  <c r="AV820" i="98"/>
  <c r="AV828" i="98"/>
  <c r="AV836" i="98"/>
  <c r="AV146" i="98"/>
  <c r="BP8" i="98"/>
  <c r="BQ17" i="98"/>
  <c r="BP17" i="98"/>
  <c r="BR9" i="98"/>
  <c r="BP18" i="98"/>
  <c r="AV10" i="98"/>
  <c r="AV163" i="98"/>
  <c r="AV705" i="98"/>
  <c r="AV708" i="98"/>
  <c r="AV716" i="98"/>
  <c r="AV733" i="98"/>
  <c r="AV734" i="98"/>
  <c r="AV748" i="98"/>
  <c r="AV823" i="98"/>
  <c r="AV831" i="98"/>
  <c r="AV839" i="98"/>
  <c r="AV237" i="98"/>
  <c r="AV245" i="98"/>
  <c r="BP19" i="98"/>
  <c r="AV144" i="98"/>
  <c r="AV152" i="98"/>
  <c r="AV158" i="98"/>
  <c r="AV166" i="98"/>
  <c r="AV711" i="98"/>
  <c r="AV719" i="98"/>
  <c r="AV743" i="98"/>
  <c r="AV751" i="98"/>
  <c r="AV826" i="98"/>
  <c r="AV834" i="98"/>
  <c r="AV854" i="98"/>
  <c r="BP14" i="98"/>
  <c r="AV8" i="98"/>
  <c r="AV11" i="98"/>
  <c r="AV19" i="98"/>
  <c r="AV155" i="98"/>
  <c r="AV161" i="98"/>
  <c r="AV714" i="98"/>
  <c r="AV722" i="98"/>
  <c r="AV732" i="98"/>
  <c r="AV740" i="98"/>
  <c r="AV746" i="98"/>
  <c r="AV754" i="98"/>
  <c r="AV818" i="98"/>
  <c r="AV821" i="98"/>
  <c r="AV837" i="98"/>
  <c r="AV156" i="98"/>
  <c r="AV164" i="98"/>
  <c r="AV706" i="98"/>
  <c r="AV709" i="98"/>
  <c r="AV717" i="98"/>
  <c r="AV749" i="98"/>
  <c r="AV824" i="98"/>
  <c r="AV829" i="98"/>
  <c r="AV832" i="98"/>
  <c r="AV228" i="98"/>
  <c r="AV150" i="98"/>
  <c r="AV151" i="98"/>
  <c r="AV153" i="98"/>
  <c r="AV159" i="98"/>
  <c r="AV167" i="98"/>
  <c r="AV712" i="98"/>
  <c r="AV720" i="98"/>
  <c r="AV738" i="98"/>
  <c r="AV744" i="98"/>
  <c r="AV752" i="98"/>
  <c r="AV816" i="98"/>
  <c r="AV827" i="98"/>
  <c r="AV835" i="98"/>
  <c r="AV147" i="98"/>
  <c r="BJ147" i="98" s="1"/>
  <c r="AV154" i="98"/>
  <c r="AV162" i="98"/>
  <c r="AV704" i="98"/>
  <c r="AV715" i="98"/>
  <c r="AV723" i="98"/>
  <c r="AV735" i="98"/>
  <c r="BJ735" i="98" s="1"/>
  <c r="AV739" i="98"/>
  <c r="AV741" i="98"/>
  <c r="AV747" i="98"/>
  <c r="AV755" i="98"/>
  <c r="AV819" i="98"/>
  <c r="BJ819" i="98" s="1"/>
  <c r="AV822" i="98"/>
  <c r="AV830" i="98"/>
  <c r="AV838" i="98"/>
  <c r="AV4" i="98"/>
  <c r="BP6" i="98"/>
  <c r="AV145" i="98"/>
  <c r="AV148" i="98"/>
  <c r="AV149" i="98"/>
  <c r="AV157" i="98"/>
  <c r="AV165" i="98"/>
  <c r="AV707" i="98"/>
  <c r="BJ707" i="98" s="1"/>
  <c r="AV710" i="98"/>
  <c r="AV718" i="98"/>
  <c r="AV736" i="98"/>
  <c r="AV742" i="98"/>
  <c r="AV750" i="98"/>
  <c r="AV825" i="98"/>
  <c r="AV833" i="98"/>
  <c r="AV860" i="98"/>
  <c r="AV855" i="98"/>
  <c r="AV844" i="98"/>
  <c r="AV850" i="98"/>
  <c r="AV858" i="98"/>
  <c r="AV847" i="98"/>
  <c r="BJ847" i="98" s="1"/>
  <c r="AV853" i="98"/>
  <c r="AV848" i="98"/>
  <c r="AV856" i="98"/>
  <c r="AV845" i="98"/>
  <c r="AV851" i="98"/>
  <c r="AV859" i="98"/>
  <c r="AV849" i="98"/>
  <c r="AV857" i="98"/>
  <c r="AV846" i="98"/>
  <c r="AV852" i="98"/>
  <c r="AV233" i="98"/>
  <c r="AV241" i="98"/>
  <c r="AV249" i="98"/>
  <c r="AV236" i="98"/>
  <c r="AV244" i="98"/>
  <c r="AV230" i="98"/>
  <c r="AV239" i="98"/>
  <c r="AV247" i="98"/>
  <c r="AV234" i="98"/>
  <c r="AV242" i="98"/>
  <c r="AV250" i="98"/>
  <c r="AV231" i="98"/>
  <c r="BJ231" i="98" s="1"/>
  <c r="AV232" i="98"/>
  <c r="AV240" i="98"/>
  <c r="AV248" i="98"/>
  <c r="AV235" i="98"/>
  <c r="AV243" i="98"/>
  <c r="AV251" i="98"/>
  <c r="AV229" i="98"/>
  <c r="AV238" i="98"/>
  <c r="AV246" i="98"/>
  <c r="AV27" i="98"/>
  <c r="AV14" i="98"/>
  <c r="AV22" i="98"/>
  <c r="AV17" i="98"/>
  <c r="AV25" i="98"/>
  <c r="AV9" i="98"/>
  <c r="AV12" i="98"/>
  <c r="AV20" i="98"/>
  <c r="AV15" i="98"/>
  <c r="AV23" i="98"/>
  <c r="BP10" i="98"/>
  <c r="AV18" i="98"/>
  <c r="AV26" i="98"/>
  <c r="AV6" i="98"/>
  <c r="AV13" i="98"/>
  <c r="AV21" i="98"/>
  <c r="AV5" i="98"/>
  <c r="AV16" i="98"/>
  <c r="AV24" i="98"/>
  <c r="F32" i="134"/>
  <c r="G28" i="134"/>
  <c r="G9" i="134"/>
  <c r="P32" i="134"/>
  <c r="O28" i="134"/>
  <c r="G11" i="134"/>
  <c r="O11" i="134"/>
  <c r="H11" i="134"/>
  <c r="F4" i="134"/>
  <c r="I29" i="134"/>
  <c r="M9" i="134"/>
  <c r="N31" i="134"/>
  <c r="H32" i="134"/>
  <c r="F31" i="134"/>
  <c r="BJ755" i="98" l="1"/>
  <c r="BJ236" i="98"/>
  <c r="BB868" i="98"/>
  <c r="AZ840" i="98"/>
  <c r="BA728" i="98"/>
  <c r="BF756" i="98"/>
  <c r="BH28" i="98"/>
  <c r="BG28" i="98"/>
  <c r="BM12" i="98" s="1"/>
  <c r="B11" i="131" s="1"/>
  <c r="B26" i="131" s="1"/>
  <c r="B41" i="131" s="1"/>
  <c r="BE252" i="98"/>
  <c r="AY756" i="98"/>
  <c r="AY252" i="98"/>
  <c r="BG756" i="98"/>
  <c r="BD728" i="98"/>
  <c r="BC728" i="98"/>
  <c r="BA840" i="98"/>
  <c r="BB728" i="98"/>
  <c r="BG868" i="98"/>
  <c r="BD12" i="98"/>
  <c r="BD28" i="98" s="1"/>
  <c r="BA168" i="98"/>
  <c r="BE756" i="98"/>
  <c r="BF12" i="98"/>
  <c r="BQ15" i="98" s="1"/>
  <c r="BS15" i="98" s="1"/>
  <c r="BE840" i="98"/>
  <c r="BF728" i="98"/>
  <c r="BJ824" i="98"/>
  <c r="BJ152" i="98"/>
  <c r="BJ27" i="98"/>
  <c r="BD252" i="98"/>
  <c r="BD868" i="98"/>
  <c r="BF868" i="98"/>
  <c r="BE168" i="98"/>
  <c r="BH840" i="98"/>
  <c r="BI728" i="98"/>
  <c r="BF840" i="98"/>
  <c r="BE868" i="98"/>
  <c r="BI252" i="98"/>
  <c r="BC28" i="98"/>
  <c r="BM8" i="98" s="1"/>
  <c r="BG252" i="98"/>
  <c r="BD840" i="98"/>
  <c r="BD168" i="98"/>
  <c r="BF252" i="98"/>
  <c r="BP9" i="98"/>
  <c r="BI168" i="98"/>
  <c r="BB252" i="98"/>
  <c r="BJ167" i="98"/>
  <c r="BA756" i="98"/>
  <c r="BC252" i="98"/>
  <c r="BD756" i="98"/>
  <c r="BH168" i="98"/>
  <c r="BE728" i="98"/>
  <c r="BC840" i="98"/>
  <c r="BH868" i="98"/>
  <c r="AZ868" i="98"/>
  <c r="BE28" i="98"/>
  <c r="BI28" i="98"/>
  <c r="BJ852" i="98"/>
  <c r="AZ28" i="98"/>
  <c r="BB840" i="98"/>
  <c r="BA28" i="98"/>
  <c r="BM705" i="98"/>
  <c r="BM817" i="98"/>
  <c r="BM151" i="98"/>
  <c r="BM713" i="98"/>
  <c r="BM230" i="98"/>
  <c r="I5" i="131" s="1"/>
  <c r="I19" i="131" s="1"/>
  <c r="BM824" i="98"/>
  <c r="AC11" i="131" s="1"/>
  <c r="BM844" i="98"/>
  <c r="BC756" i="98"/>
  <c r="BM816" i="98"/>
  <c r="BB168" i="98"/>
  <c r="BM145" i="98"/>
  <c r="BG728" i="98"/>
  <c r="BM735" i="98"/>
  <c r="AA6" i="131" s="1"/>
  <c r="BM706" i="98"/>
  <c r="Z5" i="131" s="1"/>
  <c r="BC868" i="98"/>
  <c r="BI840" i="98"/>
  <c r="BJ712" i="98"/>
  <c r="BJ839" i="98"/>
  <c r="BC168" i="98"/>
  <c r="BM4" i="98"/>
  <c r="BM846" i="98"/>
  <c r="AD5" i="131" s="1"/>
  <c r="BM732" i="98"/>
  <c r="AA3" i="131" s="1"/>
  <c r="BJ740" i="98"/>
  <c r="BJ756" i="98" s="1"/>
  <c r="BR17" i="98"/>
  <c r="BS17" i="98" s="1"/>
  <c r="BP7" i="98"/>
  <c r="BM228" i="98"/>
  <c r="I3" i="131" s="1"/>
  <c r="I17" i="131" s="1"/>
  <c r="BH756" i="98"/>
  <c r="BG168" i="98"/>
  <c r="BM229" i="98"/>
  <c r="I4" i="131" s="1"/>
  <c r="I18" i="131" s="1"/>
  <c r="BJ251" i="98"/>
  <c r="BJ252" i="98" s="1"/>
  <c r="BJ7" i="98"/>
  <c r="BJ12" i="98" s="1"/>
  <c r="BQ20" i="98" s="1"/>
  <c r="BM854" i="98"/>
  <c r="BM237" i="98"/>
  <c r="I12" i="131" s="1"/>
  <c r="I27" i="131" s="1"/>
  <c r="BI756" i="98"/>
  <c r="AZ756" i="98"/>
  <c r="BM740" i="98"/>
  <c r="AA11" i="131" s="1"/>
  <c r="AY168" i="98"/>
  <c r="BB28" i="98"/>
  <c r="AI5" i="98"/>
  <c r="BQ6" i="98"/>
  <c r="AK725" i="98"/>
  <c r="AV725" i="98" s="1"/>
  <c r="AK862" i="98"/>
  <c r="AV862" i="98" s="1"/>
  <c r="BR19" i="98"/>
  <c r="BS19" i="98" s="1"/>
  <c r="BS18" i="98"/>
  <c r="G10" i="131"/>
  <c r="G25" i="131" s="1"/>
  <c r="Z4" i="131"/>
  <c r="BR7" i="98"/>
  <c r="BR6" i="98"/>
  <c r="BS8" i="98"/>
  <c r="G4" i="131"/>
  <c r="G18" i="131" s="1"/>
  <c r="BQ14" i="98"/>
  <c r="BS14" i="98" s="1"/>
  <c r="H9" i="134"/>
  <c r="M28" i="134"/>
  <c r="J9" i="134"/>
  <c r="P28" i="134"/>
  <c r="K32" i="134"/>
  <c r="O4" i="134"/>
  <c r="M32" i="134"/>
  <c r="J4" i="134"/>
  <c r="J29" i="134"/>
  <c r="K4" i="134"/>
  <c r="N4" i="134"/>
  <c r="L28" i="134"/>
  <c r="J32" i="134"/>
  <c r="I11" i="134"/>
  <c r="I31" i="134"/>
  <c r="K9" i="134"/>
  <c r="P31" i="134"/>
  <c r="O32" i="134"/>
  <c r="I28" i="134"/>
  <c r="L29" i="134"/>
  <c r="H4" i="134"/>
  <c r="K28" i="134"/>
  <c r="L4" i="134"/>
  <c r="N29" i="134"/>
  <c r="G32" i="134"/>
  <c r="J28" i="134"/>
  <c r="M31" i="134"/>
  <c r="P9" i="134"/>
  <c r="H31" i="134"/>
  <c r="I9" i="134"/>
  <c r="F9" i="134"/>
  <c r="O9" i="134"/>
  <c r="M11" i="134"/>
  <c r="H28" i="134"/>
  <c r="G29" i="134"/>
  <c r="H29" i="134"/>
  <c r="M29" i="134"/>
  <c r="J11" i="134"/>
  <c r="F11" i="134"/>
  <c r="L9" i="134"/>
  <c r="K11" i="134"/>
  <c r="I4" i="134"/>
  <c r="G4" i="134"/>
  <c r="I32" i="134"/>
  <c r="L31" i="134"/>
  <c r="G31" i="134"/>
  <c r="P29" i="134"/>
  <c r="N11" i="134"/>
  <c r="N32" i="134"/>
  <c r="N9" i="134"/>
  <c r="L32" i="134"/>
  <c r="K31" i="134"/>
  <c r="F29" i="134"/>
  <c r="P11" i="134"/>
  <c r="L11" i="134"/>
  <c r="K29" i="134"/>
  <c r="J31" i="134"/>
  <c r="O29" i="134"/>
  <c r="N28" i="134"/>
  <c r="O31" i="134"/>
  <c r="BS7" i="98" l="1"/>
  <c r="BP11" i="98"/>
  <c r="BS9" i="98"/>
  <c r="BF28" i="98"/>
  <c r="Q9" i="134"/>
  <c r="Q32" i="134"/>
  <c r="Q31" i="134"/>
  <c r="Q11" i="134"/>
  <c r="Q29" i="134"/>
  <c r="AI6" i="98"/>
  <c r="BM235" i="98"/>
  <c r="I10" i="131" s="1"/>
  <c r="I25" i="131" s="1"/>
  <c r="BM707" i="98"/>
  <c r="BM737" i="98"/>
  <c r="BM734" i="98"/>
  <c r="AA5" i="131" s="1"/>
  <c r="BM236" i="98"/>
  <c r="I11" i="131" s="1"/>
  <c r="I26" i="131" s="1"/>
  <c r="BM851" i="98"/>
  <c r="AD10" i="131" s="1"/>
  <c r="BM739" i="98"/>
  <c r="AA10" i="131" s="1"/>
  <c r="AA25" i="131" s="1"/>
  <c r="BM849" i="98"/>
  <c r="BM738" i="98"/>
  <c r="AA9" i="131" s="1"/>
  <c r="AA24" i="131" s="1"/>
  <c r="BM238" i="98"/>
  <c r="I13" i="131" s="1"/>
  <c r="I28" i="131" s="1"/>
  <c r="BM233" i="98"/>
  <c r="I8" i="131" s="1"/>
  <c r="BM709" i="98"/>
  <c r="Z8" i="131" s="1"/>
  <c r="Z23" i="131" s="1"/>
  <c r="BM708" i="98"/>
  <c r="Z7" i="131" s="1"/>
  <c r="BM847" i="98"/>
  <c r="AD6" i="131" s="1"/>
  <c r="BM146" i="98"/>
  <c r="G5" i="131" s="1"/>
  <c r="G19" i="131" s="1"/>
  <c r="BM852" i="98"/>
  <c r="AD11" i="131" s="1"/>
  <c r="AD26" i="131" s="1"/>
  <c r="BM234" i="98"/>
  <c r="I9" i="131" s="1"/>
  <c r="I24" i="131" s="1"/>
  <c r="BM5" i="98"/>
  <c r="BM153" i="98"/>
  <c r="G12" i="131" s="1"/>
  <c r="G27" i="131" s="1"/>
  <c r="BM714" i="98"/>
  <c r="Z13" i="131" s="1"/>
  <c r="BM149" i="98"/>
  <c r="G8" i="131" s="1"/>
  <c r="G23" i="131" s="1"/>
  <c r="BM711" i="98"/>
  <c r="Z10" i="131" s="1"/>
  <c r="Z25" i="131" s="1"/>
  <c r="BM818" i="98"/>
  <c r="AC5" i="131" s="1"/>
  <c r="AC19" i="131" s="1"/>
  <c r="BM821" i="98"/>
  <c r="AC8" i="131" s="1"/>
  <c r="AC23" i="131" s="1"/>
  <c r="BM150" i="98"/>
  <c r="G9" i="131" s="1"/>
  <c r="G24" i="131" s="1"/>
  <c r="BM822" i="98"/>
  <c r="AC9" i="131" s="1"/>
  <c r="BJ840" i="98"/>
  <c r="BM13" i="98"/>
  <c r="B12" i="131" s="1"/>
  <c r="B27" i="131" s="1"/>
  <c r="B42" i="131" s="1"/>
  <c r="BM853" i="98"/>
  <c r="AD12" i="131" s="1"/>
  <c r="AD27" i="131" s="1"/>
  <c r="BM710" i="98"/>
  <c r="Z9" i="131" s="1"/>
  <c r="Z24" i="131" s="1"/>
  <c r="BM820" i="98"/>
  <c r="AC7" i="131" s="1"/>
  <c r="AC21" i="131" s="1"/>
  <c r="BJ168" i="98"/>
  <c r="BQ13" i="98"/>
  <c r="BS13" i="98" s="1"/>
  <c r="BM819" i="98"/>
  <c r="AC6" i="131" s="1"/>
  <c r="AC20" i="131" s="1"/>
  <c r="BM845" i="98"/>
  <c r="AD4" i="131" s="1"/>
  <c r="AD18" i="131" s="1"/>
  <c r="BM825" i="98"/>
  <c r="AC12" i="131" s="1"/>
  <c r="AC27" i="131" s="1"/>
  <c r="BJ28" i="98"/>
  <c r="BM850" i="98"/>
  <c r="AD9" i="131" s="1"/>
  <c r="BM823" i="98"/>
  <c r="AC10" i="131" s="1"/>
  <c r="BM6" i="98"/>
  <c r="B5" i="131" s="1"/>
  <c r="B19" i="131" s="1"/>
  <c r="B34" i="131" s="1"/>
  <c r="BM10" i="98"/>
  <c r="B9" i="131" s="1"/>
  <c r="B24" i="131" s="1"/>
  <c r="B39" i="131" s="1"/>
  <c r="BM232" i="98"/>
  <c r="I7" i="131" s="1"/>
  <c r="I21" i="131" s="1"/>
  <c r="BM154" i="98"/>
  <c r="G13" i="131" s="1"/>
  <c r="G28" i="131" s="1"/>
  <c r="BP20" i="98"/>
  <c r="BM231" i="98"/>
  <c r="I6" i="131" s="1"/>
  <c r="I20" i="131" s="1"/>
  <c r="BM14" i="98"/>
  <c r="B13" i="131" s="1"/>
  <c r="B28" i="131" s="1"/>
  <c r="B43" i="131" s="1"/>
  <c r="AD19" i="131"/>
  <c r="BM144" i="98"/>
  <c r="G3" i="131" s="1"/>
  <c r="G17" i="131" s="1"/>
  <c r="BM826" i="98"/>
  <c r="AC13" i="131" s="1"/>
  <c r="BM712" i="98"/>
  <c r="Z11" i="131" s="1"/>
  <c r="AC26" i="131"/>
  <c r="Z21" i="131"/>
  <c r="BM848" i="98"/>
  <c r="AD7" i="131" s="1"/>
  <c r="AD21" i="131" s="1"/>
  <c r="BM147" i="98"/>
  <c r="G6" i="131" s="1"/>
  <c r="G20" i="131" s="1"/>
  <c r="BM733" i="98"/>
  <c r="AA4" i="131" s="1"/>
  <c r="BM742" i="98"/>
  <c r="AA13" i="131" s="1"/>
  <c r="BM152" i="98"/>
  <c r="G11" i="131" s="1"/>
  <c r="G26" i="131" s="1"/>
  <c r="BM736" i="98"/>
  <c r="AA7" i="131" s="1"/>
  <c r="BM741" i="98"/>
  <c r="AA12" i="131" s="1"/>
  <c r="AC24" i="131"/>
  <c r="Z19" i="131"/>
  <c r="AA17" i="131"/>
  <c r="AA20" i="131"/>
  <c r="BM7" i="98"/>
  <c r="B6" i="131" s="1"/>
  <c r="B20" i="131" s="1"/>
  <c r="B35" i="131" s="1"/>
  <c r="BM148" i="98"/>
  <c r="G7" i="131" s="1"/>
  <c r="G21" i="131" s="1"/>
  <c r="AA26" i="131"/>
  <c r="Z18" i="131"/>
  <c r="Z28" i="131"/>
  <c r="BM9" i="98"/>
  <c r="B8" i="131" s="1"/>
  <c r="B23" i="131" s="1"/>
  <c r="B38" i="131" s="1"/>
  <c r="Z12" i="131"/>
  <c r="AC4" i="131"/>
  <c r="AA8" i="131"/>
  <c r="Z6" i="131"/>
  <c r="BR11" i="98"/>
  <c r="B7" i="131"/>
  <c r="B21" i="131" s="1"/>
  <c r="B36" i="131" s="1"/>
  <c r="BQ10" i="98"/>
  <c r="BQ11" i="98" s="1"/>
  <c r="AD8" i="131"/>
  <c r="AK727" i="98"/>
  <c r="AK726" i="98"/>
  <c r="AV726" i="98" s="1"/>
  <c r="AK863" i="98"/>
  <c r="AV863" i="98" s="1"/>
  <c r="B3" i="131"/>
  <c r="B17" i="131" s="1"/>
  <c r="B32" i="131" s="1"/>
  <c r="AC3" i="131"/>
  <c r="AD13" i="131"/>
  <c r="AD28" i="131" s="1"/>
  <c r="BR20" i="98"/>
  <c r="B4" i="131"/>
  <c r="B18" i="131" s="1"/>
  <c r="B33" i="131" s="1"/>
  <c r="BS6" i="98"/>
  <c r="B16" i="129"/>
  <c r="B20" i="129"/>
  <c r="M4" i="134"/>
  <c r="Z22" i="131" l="1"/>
  <c r="I23" i="131"/>
  <c r="I22" i="131"/>
  <c r="BM11" i="98"/>
  <c r="B10" i="131" s="1"/>
  <c r="B25" i="131" s="1"/>
  <c r="B40" i="131" s="1"/>
  <c r="G22" i="131"/>
  <c r="AC22" i="131"/>
  <c r="AI7" i="98"/>
  <c r="AC25" i="131"/>
  <c r="BS20" i="98"/>
  <c r="G7" i="223"/>
  <c r="AC17" i="131"/>
  <c r="Z20" i="131"/>
  <c r="Z27" i="131"/>
  <c r="AD25" i="131"/>
  <c r="AD24" i="131"/>
  <c r="D4" i="134"/>
  <c r="Z26" i="131"/>
  <c r="AY727" i="98"/>
  <c r="AY728" i="98" s="1"/>
  <c r="AD20" i="131"/>
  <c r="AC18" i="131"/>
  <c r="AC28" i="131"/>
  <c r="AA22" i="131"/>
  <c r="AA23" i="131"/>
  <c r="AA27" i="131"/>
  <c r="AA21" i="131"/>
  <c r="BS11" i="98"/>
  <c r="AA28" i="131"/>
  <c r="AA18" i="131"/>
  <c r="AD23" i="131"/>
  <c r="AD22" i="131"/>
  <c r="AA19" i="131"/>
  <c r="BS10" i="98"/>
  <c r="AV727" i="98"/>
  <c r="BJ727" i="98" s="1"/>
  <c r="BJ728" i="98" s="1"/>
  <c r="AK864" i="98"/>
  <c r="AV864" i="98" s="1"/>
  <c r="B19" i="129"/>
  <c r="B14" i="129"/>
  <c r="B15" i="129"/>
  <c r="P4" i="134"/>
  <c r="F28" i="134"/>
  <c r="B22" i="131" l="1"/>
  <c r="B37" i="131" s="1"/>
  <c r="Q28" i="134"/>
  <c r="AI8" i="98"/>
  <c r="E27" i="134"/>
  <c r="E24" i="134"/>
  <c r="E26" i="134"/>
  <c r="E11" i="134"/>
  <c r="E28" i="134"/>
  <c r="E14" i="134"/>
  <c r="E32" i="134"/>
  <c r="E34" i="134"/>
  <c r="E13" i="134"/>
  <c r="E31" i="134"/>
  <c r="E36" i="134"/>
  <c r="E22" i="134"/>
  <c r="E9" i="134"/>
  <c r="E19" i="134"/>
  <c r="E21" i="134"/>
  <c r="E30" i="134"/>
  <c r="E17" i="134"/>
  <c r="E35" i="134"/>
  <c r="E29" i="134"/>
  <c r="E18" i="134"/>
  <c r="E15" i="134"/>
  <c r="E25" i="134"/>
  <c r="E12" i="134"/>
  <c r="E37" i="134"/>
  <c r="E10" i="134"/>
  <c r="E23" i="134"/>
  <c r="E33" i="134"/>
  <c r="E20" i="134"/>
  <c r="E16" i="134"/>
  <c r="E5" i="134"/>
  <c r="E7" i="134"/>
  <c r="Q4" i="134"/>
  <c r="E6" i="134"/>
  <c r="E8" i="134"/>
  <c r="G2" i="223"/>
  <c r="G14" i="223"/>
  <c r="G13" i="223"/>
  <c r="G21" i="223"/>
  <c r="G8" i="223"/>
  <c r="G24" i="223"/>
  <c r="G23" i="223"/>
  <c r="G15" i="223"/>
  <c r="G25" i="223"/>
  <c r="G22" i="223"/>
  <c r="G35" i="223"/>
  <c r="G4" i="223"/>
  <c r="G3" i="223"/>
  <c r="G12" i="223"/>
  <c r="G19" i="223"/>
  <c r="G20" i="223"/>
  <c r="G16" i="223"/>
  <c r="G17" i="223"/>
  <c r="G18" i="223"/>
  <c r="G32" i="223"/>
  <c r="G26" i="223"/>
  <c r="G31" i="223"/>
  <c r="G27" i="223"/>
  <c r="G11" i="223"/>
  <c r="G10" i="223"/>
  <c r="G33" i="223"/>
  <c r="G6" i="223"/>
  <c r="G5" i="223"/>
  <c r="G30" i="223"/>
  <c r="G29" i="223"/>
  <c r="G28" i="223"/>
  <c r="G34" i="223"/>
  <c r="G9" i="223"/>
  <c r="E4" i="134"/>
  <c r="H7" i="223"/>
  <c r="I7" i="223"/>
  <c r="BM704" i="98"/>
  <c r="Z3" i="131" s="1"/>
  <c r="B18" i="129"/>
  <c r="AV865" i="98"/>
  <c r="AI9" i="98" l="1"/>
  <c r="I28" i="223"/>
  <c r="H28" i="223"/>
  <c r="H29" i="223"/>
  <c r="I29" i="223"/>
  <c r="H33" i="223"/>
  <c r="I33" i="223"/>
  <c r="H31" i="223"/>
  <c r="I31" i="223"/>
  <c r="H17" i="223"/>
  <c r="I17" i="223"/>
  <c r="I35" i="223"/>
  <c r="H35" i="223"/>
  <c r="I23" i="223"/>
  <c r="H23" i="223"/>
  <c r="I21" i="223"/>
  <c r="H21" i="223"/>
  <c r="I14" i="223"/>
  <c r="H14" i="223"/>
  <c r="H6" i="223"/>
  <c r="I6" i="223"/>
  <c r="H27" i="223"/>
  <c r="I27" i="223"/>
  <c r="H18" i="223"/>
  <c r="I18" i="223"/>
  <c r="H19" i="223"/>
  <c r="I19" i="223"/>
  <c r="H4" i="223"/>
  <c r="I4" i="223"/>
  <c r="H15" i="223"/>
  <c r="I15" i="223"/>
  <c r="I8" i="223"/>
  <c r="H8" i="223"/>
  <c r="I9" i="223"/>
  <c r="H9" i="223"/>
  <c r="I30" i="223"/>
  <c r="H30" i="223"/>
  <c r="I10" i="223"/>
  <c r="H10" i="223"/>
  <c r="H26" i="223"/>
  <c r="I26" i="223"/>
  <c r="H16" i="223"/>
  <c r="I16" i="223"/>
  <c r="I12" i="223"/>
  <c r="H12" i="223"/>
  <c r="I22" i="223"/>
  <c r="H22" i="223"/>
  <c r="H13" i="223"/>
  <c r="I13" i="223"/>
  <c r="H34" i="223"/>
  <c r="I34" i="223"/>
  <c r="H5" i="223"/>
  <c r="I5" i="223"/>
  <c r="I11" i="223"/>
  <c r="H11" i="223"/>
  <c r="H32" i="223"/>
  <c r="I32" i="223"/>
  <c r="H20" i="223"/>
  <c r="I20" i="223"/>
  <c r="H3" i="223"/>
  <c r="I3" i="223"/>
  <c r="I25" i="223"/>
  <c r="H25" i="223"/>
  <c r="I24" i="223"/>
  <c r="H24" i="223"/>
  <c r="H2" i="223"/>
  <c r="I2" i="223"/>
  <c r="Z17" i="131"/>
  <c r="AK866" i="98"/>
  <c r="AV866" i="98" s="1"/>
  <c r="AI10" i="98" l="1"/>
  <c r="AV867" i="98"/>
  <c r="BJ867" i="98" s="1"/>
  <c r="BJ868" i="98" s="1"/>
  <c r="AI11" i="98" l="1"/>
  <c r="AD3" i="131"/>
  <c r="AD17" i="131" s="1"/>
  <c r="AI12" i="98" l="1"/>
  <c r="E44" i="224"/>
  <c r="E73" i="224" s="1"/>
  <c r="E38" i="224"/>
  <c r="E67" i="224" s="1"/>
  <c r="E35" i="224"/>
  <c r="S35" i="224" s="1"/>
  <c r="E46" i="224"/>
  <c r="S46" i="224" s="1"/>
  <c r="E52" i="224"/>
  <c r="S52" i="224" s="1"/>
  <c r="E48" i="224"/>
  <c r="E77" i="224" s="1"/>
  <c r="E50" i="224"/>
  <c r="S50" i="224" s="1"/>
  <c r="E47" i="224"/>
  <c r="E76" i="224" s="1"/>
  <c r="E51" i="224"/>
  <c r="E80" i="224" s="1"/>
  <c r="E49" i="224"/>
  <c r="S49" i="224" s="1"/>
  <c r="E39" i="224"/>
  <c r="S39" i="224" s="1"/>
  <c r="E36" i="224"/>
  <c r="S36" i="224" s="1"/>
  <c r="E53" i="224"/>
  <c r="S53" i="224" s="1"/>
  <c r="E43" i="224"/>
  <c r="S43" i="224" s="1"/>
  <c r="E42" i="224"/>
  <c r="S42" i="224" s="1"/>
  <c r="E41" i="224"/>
  <c r="S41" i="224" s="1"/>
  <c r="E32" i="224"/>
  <c r="S32" i="224" s="1"/>
  <c r="E34" i="224"/>
  <c r="S34" i="224" s="1"/>
  <c r="E37" i="224"/>
  <c r="S37" i="224" s="1"/>
  <c r="E40" i="224"/>
  <c r="S40" i="224" s="1"/>
  <c r="E45" i="224"/>
  <c r="S45" i="224" s="1"/>
  <c r="E33" i="224"/>
  <c r="S33" i="224" s="1"/>
  <c r="AI13" i="98" l="1"/>
  <c r="L67" i="224"/>
  <c r="N37" i="221" s="1"/>
  <c r="E37" i="221"/>
  <c r="L80" i="224"/>
  <c r="N50" i="221" s="1"/>
  <c r="E50" i="221"/>
  <c r="L73" i="224"/>
  <c r="N43" i="221" s="1"/>
  <c r="E43" i="221"/>
  <c r="L77" i="224"/>
  <c r="N47" i="221" s="1"/>
  <c r="E47" i="221"/>
  <c r="L76" i="224"/>
  <c r="N46" i="221" s="1"/>
  <c r="E46" i="221"/>
  <c r="S38" i="224"/>
  <c r="E64" i="224"/>
  <c r="E61" i="224"/>
  <c r="E66" i="224"/>
  <c r="E81" i="224"/>
  <c r="E71" i="224"/>
  <c r="E78" i="224"/>
  <c r="E68" i="224"/>
  <c r="E74" i="224"/>
  <c r="E82" i="224"/>
  <c r="E79" i="224"/>
  <c r="E63" i="224"/>
  <c r="E70" i="224"/>
  <c r="E72" i="224"/>
  <c r="E65" i="224"/>
  <c r="E62" i="224"/>
  <c r="E69" i="224"/>
  <c r="S51" i="224"/>
  <c r="S47" i="224"/>
  <c r="E75" i="224"/>
  <c r="S44" i="224"/>
  <c r="S48" i="224"/>
  <c r="AI14" i="98" l="1"/>
  <c r="L82" i="224"/>
  <c r="N52" i="221" s="1"/>
  <c r="E52" i="221"/>
  <c r="L69" i="224"/>
  <c r="N39" i="221" s="1"/>
  <c r="E39" i="221"/>
  <c r="L74" i="224"/>
  <c r="N44" i="221" s="1"/>
  <c r="E44" i="221"/>
  <c r="L71" i="224"/>
  <c r="N41" i="221" s="1"/>
  <c r="E41" i="221"/>
  <c r="L70" i="224"/>
  <c r="N40" i="221" s="1"/>
  <c r="E40" i="221"/>
  <c r="L81" i="224"/>
  <c r="N51" i="221" s="1"/>
  <c r="E51" i="221"/>
  <c r="L62" i="224"/>
  <c r="N32" i="221" s="1"/>
  <c r="E32" i="221"/>
  <c r="L68" i="224"/>
  <c r="N38" i="221" s="1"/>
  <c r="E38" i="221"/>
  <c r="L72" i="224"/>
  <c r="N42" i="221" s="1"/>
  <c r="E42" i="221"/>
  <c r="L64" i="224"/>
  <c r="N34" i="221" s="1"/>
  <c r="E34" i="221"/>
  <c r="L75" i="224"/>
  <c r="N45" i="221" s="1"/>
  <c r="E45" i="221"/>
  <c r="L63" i="224"/>
  <c r="E33" i="221"/>
  <c r="L66" i="224"/>
  <c r="N36" i="221" s="1"/>
  <c r="E36" i="221"/>
  <c r="L65" i="224"/>
  <c r="N35" i="221" s="1"/>
  <c r="E35" i="221"/>
  <c r="L79" i="224"/>
  <c r="N49" i="221" s="1"/>
  <c r="E49" i="221"/>
  <c r="L78" i="224"/>
  <c r="E48" i="221"/>
  <c r="L61" i="224"/>
  <c r="N31" i="221" s="1"/>
  <c r="E31" i="221"/>
  <c r="T48" i="224"/>
  <c r="T51" i="224"/>
  <c r="T39" i="224"/>
  <c r="T44" i="224"/>
  <c r="T53" i="224"/>
  <c r="T32" i="224"/>
  <c r="T46" i="224"/>
  <c r="T43" i="224"/>
  <c r="T33" i="224"/>
  <c r="T42" i="224"/>
  <c r="T49" i="224"/>
  <c r="T37" i="224"/>
  <c r="T34" i="224"/>
  <c r="T52" i="224"/>
  <c r="T36" i="224"/>
  <c r="T40" i="224"/>
  <c r="T47" i="224"/>
  <c r="T50" i="224"/>
  <c r="T41" i="224"/>
  <c r="T35" i="224"/>
  <c r="T38" i="224"/>
  <c r="T45" i="224"/>
  <c r="AI15" i="98" l="1"/>
  <c r="C75" i="224"/>
  <c r="L45" i="221" s="1"/>
  <c r="X19" i="221" s="1"/>
  <c r="C80" i="224"/>
  <c r="L50" i="221" s="1"/>
  <c r="X24" i="221" s="1"/>
  <c r="C78" i="224"/>
  <c r="L48" i="221" s="1"/>
  <c r="X22" i="221" s="1"/>
  <c r="N48" i="221"/>
  <c r="C69" i="224"/>
  <c r="L39" i="221" s="1"/>
  <c r="X13" i="221" s="1"/>
  <c r="N33" i="221"/>
  <c r="C61" i="224"/>
  <c r="L31" i="221" s="1"/>
  <c r="C71" i="224"/>
  <c r="L41" i="221" s="1"/>
  <c r="X15" i="221" s="1"/>
  <c r="C79" i="224"/>
  <c r="L49" i="221" s="1"/>
  <c r="X23" i="221" s="1"/>
  <c r="C68" i="224"/>
  <c r="L38" i="221" s="1"/>
  <c r="X12" i="221" s="1"/>
  <c r="C65" i="224"/>
  <c r="L35" i="221" s="1"/>
  <c r="X9" i="221" s="1"/>
  <c r="C81" i="224"/>
  <c r="L51" i="221" s="1"/>
  <c r="X25" i="221" s="1"/>
  <c r="C74" i="224"/>
  <c r="L44" i="221" s="1"/>
  <c r="X18" i="221" s="1"/>
  <c r="C63" i="224"/>
  <c r="L33" i="221" s="1"/>
  <c r="X7" i="221" s="1"/>
  <c r="C67" i="224"/>
  <c r="L37" i="221" s="1"/>
  <c r="X11" i="221" s="1"/>
  <c r="C64" i="224"/>
  <c r="L34" i="221" s="1"/>
  <c r="X8" i="221" s="1"/>
  <c r="C77" i="224"/>
  <c r="L47" i="221" s="1"/>
  <c r="X21" i="221" s="1"/>
  <c r="C66" i="224"/>
  <c r="L36" i="221" s="1"/>
  <c r="X10" i="221" s="1"/>
  <c r="C73" i="224"/>
  <c r="L43" i="221" s="1"/>
  <c r="X17" i="221" s="1"/>
  <c r="C76" i="224"/>
  <c r="L46" i="221" s="1"/>
  <c r="X20" i="221" s="1"/>
  <c r="C62" i="224"/>
  <c r="L32" i="221" s="1"/>
  <c r="X6" i="221" s="1"/>
  <c r="C82" i="224"/>
  <c r="L52" i="221" s="1"/>
  <c r="C70" i="224"/>
  <c r="L40" i="221" s="1"/>
  <c r="X14" i="221" s="1"/>
  <c r="C72" i="224"/>
  <c r="L42" i="221" s="1"/>
  <c r="X16" i="221" s="1"/>
  <c r="AI16" i="98" l="1"/>
  <c r="AI17" i="98" s="1"/>
  <c r="AI18" i="98" s="1"/>
  <c r="AI19" i="98" s="1"/>
  <c r="AI20" i="98" s="1"/>
  <c r="AI21" i="98" s="1"/>
  <c r="AI22" i="98" s="1"/>
  <c r="AI23" i="98" s="1"/>
  <c r="AI24" i="98" s="1"/>
  <c r="AI25" i="98" s="1"/>
  <c r="AI26" i="98" s="1"/>
  <c r="AI27" i="98" s="1"/>
  <c r="G49" i="167"/>
  <c r="P79" i="167"/>
  <c r="K45" i="167"/>
  <c r="L79" i="167"/>
  <c r="K67" i="167"/>
  <c r="O105" i="167"/>
  <c r="M79" i="167"/>
  <c r="P45" i="167"/>
  <c r="N45" i="167"/>
  <c r="Q79" i="167"/>
  <c r="J63" i="167"/>
  <c r="I79" i="167"/>
  <c r="P104" i="167"/>
  <c r="H79" i="167"/>
  <c r="G79" i="167"/>
  <c r="G104" i="167"/>
  <c r="L59" i="167"/>
  <c r="M44" i="167"/>
  <c r="K79" i="167"/>
  <c r="N79" i="167"/>
  <c r="C45" i="221"/>
  <c r="C50" i="221"/>
  <c r="C52" i="221"/>
  <c r="X26" i="221"/>
  <c r="C31" i="221"/>
  <c r="X5" i="221"/>
  <c r="C32" i="221"/>
  <c r="C42" i="221"/>
  <c r="C46" i="221"/>
  <c r="C33" i="221"/>
  <c r="C38" i="221"/>
  <c r="C40" i="221"/>
  <c r="C43" i="221"/>
  <c r="C44" i="221"/>
  <c r="C49" i="221"/>
  <c r="C39" i="221"/>
  <c r="C36" i="221"/>
  <c r="C34" i="221"/>
  <c r="C51" i="221"/>
  <c r="C41" i="221"/>
  <c r="C47" i="221"/>
  <c r="C37" i="221"/>
  <c r="C35" i="221"/>
  <c r="C48" i="221"/>
  <c r="H84" i="167" l="1"/>
  <c r="L103" i="167"/>
  <c r="J33" i="167"/>
  <c r="M57" i="167"/>
  <c r="P21" i="167"/>
  <c r="I80" i="167"/>
  <c r="L106" i="167"/>
  <c r="I23" i="167"/>
  <c r="M95" i="167"/>
  <c r="O102" i="167"/>
  <c r="G110" i="167"/>
  <c r="H17" i="167"/>
  <c r="P35" i="167"/>
  <c r="G35" i="167"/>
  <c r="O74" i="167"/>
  <c r="J36" i="167"/>
  <c r="N106" i="167"/>
  <c r="O85" i="167"/>
  <c r="J107" i="167"/>
  <c r="P39" i="167"/>
  <c r="L89" i="167"/>
  <c r="O112" i="167"/>
  <c r="G7" i="167"/>
  <c r="N34" i="167"/>
  <c r="G94" i="167"/>
  <c r="O80" i="167"/>
  <c r="K18" i="167"/>
  <c r="H14" i="167"/>
  <c r="N23" i="167"/>
  <c r="P25" i="167"/>
  <c r="K24" i="167"/>
  <c r="Q89" i="167"/>
  <c r="G76" i="167"/>
  <c r="N87" i="167"/>
  <c r="H73" i="167"/>
  <c r="P76" i="167"/>
  <c r="K78" i="167"/>
  <c r="H103" i="167"/>
  <c r="P78" i="167"/>
  <c r="K107" i="167"/>
  <c r="P67" i="167"/>
  <c r="H105" i="167"/>
  <c r="G75" i="167"/>
  <c r="O92" i="167"/>
  <c r="I69" i="167"/>
  <c r="M67" i="167"/>
  <c r="M89" i="167"/>
  <c r="K68" i="167"/>
  <c r="L25" i="167"/>
  <c r="I54" i="167"/>
  <c r="K77" i="167"/>
  <c r="G95" i="167"/>
  <c r="J96" i="167"/>
  <c r="L36" i="167"/>
  <c r="M42" i="167"/>
  <c r="O66" i="167"/>
  <c r="I61" i="167"/>
  <c r="J74" i="167"/>
  <c r="L110" i="167"/>
  <c r="P42" i="167"/>
  <c r="G53" i="167"/>
  <c r="M99" i="167"/>
  <c r="P38" i="167"/>
  <c r="M102" i="167"/>
  <c r="M29" i="167"/>
  <c r="L97" i="167"/>
  <c r="O107" i="167"/>
  <c r="P92" i="167"/>
  <c r="L71" i="167"/>
  <c r="K32" i="167"/>
  <c r="N88" i="167"/>
  <c r="P85" i="167"/>
  <c r="H30" i="167"/>
  <c r="M78" i="167"/>
  <c r="N95" i="167"/>
  <c r="J80" i="167"/>
  <c r="H58" i="167"/>
  <c r="J30" i="167"/>
  <c r="Q104" i="167"/>
  <c r="N86" i="167"/>
  <c r="Q74" i="167"/>
  <c r="O26" i="167"/>
  <c r="P96" i="167"/>
  <c r="I81" i="167"/>
  <c r="M64" i="167"/>
  <c r="I59" i="167"/>
  <c r="M90" i="167"/>
  <c r="Q12" i="167"/>
  <c r="G83" i="167"/>
  <c r="N96" i="167"/>
  <c r="I47" i="167"/>
  <c r="Q69" i="167"/>
  <c r="P52" i="167"/>
  <c r="P74" i="167"/>
  <c r="N105" i="167"/>
  <c r="G56" i="167"/>
  <c r="Q102" i="167"/>
  <c r="M45" i="167"/>
  <c r="P102" i="167"/>
  <c r="K97" i="167"/>
  <c r="L38" i="167"/>
  <c r="O9" i="167"/>
  <c r="M36" i="167"/>
  <c r="L53" i="167"/>
  <c r="Q26" i="167"/>
  <c r="Q30" i="167"/>
  <c r="I87" i="167"/>
  <c r="G11" i="167"/>
  <c r="Q46" i="167"/>
  <c r="L61" i="167"/>
  <c r="K55" i="167"/>
  <c r="L99" i="167"/>
  <c r="J83" i="167"/>
  <c r="H76" i="167"/>
  <c r="O35" i="167"/>
  <c r="I94" i="167"/>
  <c r="G96" i="167"/>
  <c r="M66" i="167"/>
  <c r="J34" i="167"/>
  <c r="J89" i="167"/>
  <c r="H77" i="167"/>
  <c r="P58" i="167"/>
  <c r="O91" i="167"/>
  <c r="G112" i="167"/>
  <c r="L26" i="167"/>
  <c r="N56" i="167"/>
  <c r="L37" i="167"/>
  <c r="G21" i="167"/>
  <c r="G107" i="167"/>
  <c r="J95" i="167"/>
  <c r="K62" i="167"/>
  <c r="N17" i="167"/>
  <c r="M96" i="167"/>
  <c r="Q87" i="167"/>
  <c r="I55" i="167"/>
  <c r="N85" i="167"/>
  <c r="Q75" i="167"/>
  <c r="G91" i="167"/>
  <c r="I44" i="167"/>
  <c r="K83" i="167"/>
  <c r="Q106" i="167"/>
  <c r="L19" i="167"/>
  <c r="L22" i="167"/>
  <c r="Q71" i="167"/>
  <c r="G28" i="167"/>
  <c r="I41" i="167"/>
  <c r="P107" i="167"/>
  <c r="J54" i="167"/>
  <c r="L35" i="167"/>
  <c r="O48" i="167"/>
  <c r="O97" i="167"/>
  <c r="J55" i="167"/>
  <c r="I105" i="167"/>
  <c r="I110" i="167"/>
  <c r="H69" i="167"/>
  <c r="L112" i="167"/>
  <c r="P113" i="167"/>
  <c r="J10" i="167"/>
  <c r="P30" i="167"/>
  <c r="K81" i="167"/>
  <c r="G43" i="167"/>
  <c r="H101" i="167"/>
  <c r="H45" i="167"/>
  <c r="M101" i="167"/>
  <c r="O90" i="167"/>
  <c r="J39" i="167"/>
  <c r="O24" i="167"/>
  <c r="M32" i="167"/>
  <c r="P112" i="167"/>
  <c r="P26" i="167"/>
  <c r="L60" i="167"/>
  <c r="K104" i="167"/>
  <c r="O77" i="167"/>
  <c r="G37" i="167"/>
  <c r="P12" i="167"/>
  <c r="K58" i="167"/>
  <c r="I49" i="167"/>
  <c r="N30" i="167"/>
  <c r="G8" i="167"/>
  <c r="N101" i="167"/>
  <c r="L20" i="167"/>
  <c r="Q44" i="167"/>
  <c r="P50" i="167"/>
  <c r="M54" i="167"/>
  <c r="N70" i="167"/>
  <c r="N113" i="167"/>
  <c r="Q62" i="167"/>
  <c r="L45" i="167"/>
  <c r="O78" i="167"/>
  <c r="L54" i="167"/>
  <c r="M91" i="167"/>
  <c r="Q31" i="167"/>
  <c r="Q49" i="167"/>
  <c r="O12" i="167"/>
  <c r="M63" i="167"/>
  <c r="J38" i="167"/>
  <c r="Q105" i="167"/>
  <c r="J37" i="167"/>
  <c r="O72" i="167"/>
  <c r="J18" i="167"/>
  <c r="O28" i="167"/>
  <c r="I45" i="167"/>
  <c r="K50" i="167"/>
  <c r="G34" i="167"/>
  <c r="H61" i="167"/>
  <c r="Q77" i="167"/>
  <c r="K46" i="167"/>
  <c r="M16" i="167"/>
  <c r="J16" i="167"/>
  <c r="L58" i="167"/>
  <c r="O94" i="167"/>
  <c r="I31" i="167"/>
  <c r="N32" i="167"/>
  <c r="N10" i="167"/>
  <c r="H33" i="167"/>
  <c r="N108" i="167"/>
  <c r="H24" i="167"/>
  <c r="H107" i="167"/>
  <c r="G105" i="167"/>
  <c r="K20" i="167"/>
  <c r="Q9" i="167"/>
  <c r="M37" i="167"/>
  <c r="M97" i="167"/>
  <c r="J60" i="167"/>
  <c r="M109" i="167"/>
  <c r="N100" i="167"/>
  <c r="L42" i="167"/>
  <c r="Q10" i="167"/>
  <c r="M68" i="167"/>
  <c r="O114" i="167"/>
  <c r="H41" i="167"/>
  <c r="H44" i="167"/>
  <c r="H56" i="167"/>
  <c r="G12" i="167"/>
  <c r="I78" i="167"/>
  <c r="P93" i="167"/>
  <c r="L39" i="167"/>
  <c r="M33" i="167"/>
  <c r="M74" i="167"/>
  <c r="O55" i="167"/>
  <c r="P18" i="167"/>
  <c r="P44" i="167"/>
  <c r="Q24" i="167"/>
  <c r="K90" i="167"/>
  <c r="P106" i="167"/>
  <c r="P46" i="167"/>
  <c r="Q28" i="167"/>
  <c r="O22" i="167"/>
  <c r="K93" i="167"/>
  <c r="L100" i="167"/>
  <c r="Q70" i="167"/>
  <c r="H35" i="167"/>
  <c r="H50" i="167"/>
  <c r="I30" i="167"/>
  <c r="I67" i="167"/>
  <c r="H70" i="167"/>
  <c r="H83" i="167"/>
  <c r="N107" i="167"/>
  <c r="M52" i="167"/>
  <c r="N102" i="167"/>
  <c r="N41" i="167"/>
  <c r="Q83" i="167"/>
  <c r="M20" i="167"/>
  <c r="M7" i="167"/>
  <c r="H13" i="167"/>
  <c r="H40" i="167"/>
  <c r="H53" i="167"/>
  <c r="N31" i="167"/>
  <c r="Q35" i="167"/>
  <c r="L78" i="167"/>
  <c r="P32" i="167"/>
  <c r="P40" i="167"/>
  <c r="G38" i="167"/>
  <c r="I84" i="167"/>
  <c r="O71" i="167"/>
  <c r="P66" i="167"/>
  <c r="O65" i="167"/>
  <c r="K66" i="167"/>
  <c r="O37" i="167"/>
  <c r="P73" i="167"/>
  <c r="H102" i="167"/>
  <c r="P60" i="167"/>
  <c r="K51" i="167"/>
  <c r="G24" i="167"/>
  <c r="K75" i="167"/>
  <c r="K108" i="167"/>
  <c r="L49" i="167"/>
  <c r="K92" i="167"/>
  <c r="M38" i="167"/>
  <c r="Q90" i="167"/>
  <c r="N69" i="167"/>
  <c r="Q92" i="167"/>
  <c r="N15" i="167"/>
  <c r="G92" i="167"/>
  <c r="G77" i="167"/>
  <c r="I33" i="167"/>
  <c r="J101" i="167"/>
  <c r="I56" i="167"/>
  <c r="H28" i="167"/>
  <c r="J59" i="167"/>
  <c r="L23" i="167"/>
  <c r="H89" i="167"/>
  <c r="K15" i="167"/>
  <c r="G66" i="167"/>
  <c r="J47" i="167"/>
  <c r="G54" i="167"/>
  <c r="I104" i="167"/>
  <c r="N65" i="167"/>
  <c r="P47" i="167"/>
  <c r="I7" i="167"/>
  <c r="H99" i="167"/>
  <c r="Q64" i="167"/>
  <c r="L10" i="167"/>
  <c r="N36" i="167"/>
  <c r="J20" i="167"/>
  <c r="I17" i="167"/>
  <c r="I20" i="167"/>
  <c r="Q56" i="167"/>
  <c r="J79" i="167"/>
  <c r="N62" i="167"/>
  <c r="P70" i="167"/>
  <c r="J103" i="167"/>
  <c r="M40" i="167"/>
  <c r="P29" i="167"/>
  <c r="J53" i="167"/>
  <c r="K65" i="167"/>
  <c r="I38" i="167"/>
  <c r="I96" i="167"/>
  <c r="N91" i="167"/>
  <c r="I57" i="167"/>
  <c r="J104" i="167"/>
  <c r="K37" i="167"/>
  <c r="I91" i="167"/>
  <c r="P54" i="167"/>
  <c r="I66" i="167"/>
  <c r="G58" i="167"/>
  <c r="M34" i="167"/>
  <c r="J64" i="167"/>
  <c r="L43" i="167"/>
  <c r="M69" i="167"/>
  <c r="H51" i="167"/>
  <c r="J42" i="167"/>
  <c r="K7" i="167"/>
  <c r="O88" i="167"/>
  <c r="M82" i="167"/>
  <c r="P97" i="167"/>
  <c r="N48" i="167"/>
  <c r="M43" i="167"/>
  <c r="J113" i="167"/>
  <c r="M80" i="167"/>
  <c r="K17" i="167"/>
  <c r="G98" i="167"/>
  <c r="G30" i="167"/>
  <c r="I99" i="167"/>
  <c r="H25" i="167"/>
  <c r="O52" i="167"/>
  <c r="K35" i="167"/>
  <c r="I60" i="167"/>
  <c r="K11" i="167"/>
  <c r="J87" i="167"/>
  <c r="G88" i="167"/>
  <c r="Q78" i="167"/>
  <c r="O33" i="167"/>
  <c r="L46" i="167"/>
  <c r="G63" i="167"/>
  <c r="K12" i="167"/>
  <c r="L34" i="167"/>
  <c r="O60" i="167"/>
  <c r="N35" i="167"/>
  <c r="P110" i="167"/>
  <c r="N40" i="167"/>
  <c r="N66" i="167"/>
  <c r="P14" i="167"/>
  <c r="H34" i="167"/>
  <c r="H94" i="167"/>
  <c r="J29" i="167"/>
  <c r="M100" i="167"/>
  <c r="P87" i="167"/>
  <c r="H47" i="167"/>
  <c r="J45" i="167"/>
  <c r="K38" i="167"/>
  <c r="G14" i="167"/>
  <c r="O50" i="167"/>
  <c r="G50" i="167"/>
  <c r="H16" i="167"/>
  <c r="G82" i="167"/>
  <c r="I25" i="167"/>
  <c r="L66" i="167"/>
  <c r="O49" i="167"/>
  <c r="I74" i="167"/>
  <c r="Q111" i="167"/>
  <c r="J62" i="167"/>
  <c r="I16" i="167"/>
  <c r="H80" i="167"/>
  <c r="L57" i="167"/>
  <c r="K88" i="167"/>
  <c r="P16" i="167"/>
  <c r="O73" i="167"/>
  <c r="I26" i="167"/>
  <c r="J8" i="167"/>
  <c r="O36" i="167"/>
  <c r="H7" i="167"/>
  <c r="N28" i="167"/>
  <c r="J44" i="167"/>
  <c r="H92" i="167"/>
  <c r="Q40" i="167"/>
  <c r="N78" i="167"/>
  <c r="G19" i="167"/>
  <c r="I21" i="167"/>
  <c r="K36" i="167"/>
  <c r="H26" i="167"/>
  <c r="N50" i="167"/>
  <c r="Q95" i="167"/>
  <c r="H20" i="167"/>
  <c r="G67" i="167"/>
  <c r="L90" i="167"/>
  <c r="Q54" i="167"/>
  <c r="P80" i="167"/>
  <c r="Q101" i="167"/>
  <c r="O79" i="167"/>
  <c r="H22" i="167"/>
  <c r="L73" i="167"/>
  <c r="N42" i="167"/>
  <c r="I22" i="167"/>
  <c r="J22" i="167"/>
  <c r="I51" i="167"/>
  <c r="I43" i="167"/>
  <c r="P41" i="167"/>
  <c r="O18" i="167"/>
  <c r="M76" i="167"/>
  <c r="L95" i="167"/>
  <c r="M25" i="167"/>
  <c r="I11" i="167"/>
  <c r="Q22" i="167"/>
  <c r="L56" i="167"/>
  <c r="I63" i="167"/>
  <c r="J71" i="167"/>
  <c r="L41" i="167"/>
  <c r="G74" i="167"/>
  <c r="Q88" i="167"/>
  <c r="I29" i="167"/>
  <c r="O99" i="167"/>
  <c r="G85" i="167"/>
  <c r="K26" i="167"/>
  <c r="L74" i="167"/>
  <c r="L16" i="167"/>
  <c r="G48" i="167"/>
  <c r="I35" i="167"/>
  <c r="K13" i="167"/>
  <c r="Q100" i="167"/>
  <c r="H104" i="167"/>
  <c r="K21" i="167"/>
  <c r="M71" i="167"/>
  <c r="J82" i="167"/>
  <c r="O15" i="167"/>
  <c r="P65" i="167"/>
  <c r="H18" i="167"/>
  <c r="O61" i="167"/>
  <c r="Q63" i="167"/>
  <c r="O75" i="167"/>
  <c r="K110" i="167"/>
  <c r="Q80" i="167"/>
  <c r="I102" i="167"/>
  <c r="H37" i="167"/>
  <c r="O16" i="167"/>
  <c r="O51" i="167"/>
  <c r="N74" i="167"/>
  <c r="K61" i="167"/>
  <c r="N94" i="167"/>
  <c r="N82" i="167"/>
  <c r="J52" i="167"/>
  <c r="J17" i="167"/>
  <c r="P95" i="167"/>
  <c r="M28" i="167"/>
  <c r="I106" i="167"/>
  <c r="O76" i="167"/>
  <c r="Q43" i="167"/>
  <c r="G15" i="167"/>
  <c r="G55" i="167"/>
  <c r="N11" i="167"/>
  <c r="M73" i="167"/>
  <c r="G90" i="167"/>
  <c r="K73" i="167"/>
  <c r="P7" i="167"/>
  <c r="G22" i="167"/>
  <c r="I37" i="167"/>
  <c r="Q39" i="167"/>
  <c r="M86" i="167"/>
  <c r="O43" i="167"/>
  <c r="G39" i="167"/>
  <c r="Q25" i="167"/>
  <c r="P43" i="167"/>
  <c r="J94" i="167"/>
  <c r="O113" i="167"/>
  <c r="L29" i="167"/>
  <c r="K57" i="167"/>
  <c r="M46" i="167"/>
  <c r="L75" i="167"/>
  <c r="K43" i="167"/>
  <c r="K84" i="167"/>
  <c r="J90" i="167"/>
  <c r="N92" i="167"/>
  <c r="L76" i="167"/>
  <c r="I36" i="167"/>
  <c r="Q7" i="167"/>
  <c r="G17" i="167"/>
  <c r="I34" i="167"/>
  <c r="J58" i="167"/>
  <c r="P69" i="167"/>
  <c r="K48" i="167"/>
  <c r="I83" i="167"/>
  <c r="O82" i="167"/>
  <c r="H55" i="167"/>
  <c r="O19" i="167"/>
  <c r="P34" i="167"/>
  <c r="I86" i="167"/>
  <c r="K59" i="167"/>
  <c r="J93" i="167"/>
  <c r="J108" i="167"/>
  <c r="K52" i="167"/>
  <c r="J57" i="167"/>
  <c r="N98" i="167"/>
  <c r="Q18" i="167"/>
  <c r="J69" i="167"/>
  <c r="O57" i="167"/>
  <c r="M17" i="167"/>
  <c r="N72" i="167"/>
  <c r="M48" i="167"/>
  <c r="N21" i="167"/>
  <c r="G89" i="167"/>
  <c r="P15" i="167"/>
  <c r="P101" i="167"/>
  <c r="L80" i="167"/>
  <c r="G57" i="167"/>
  <c r="I92" i="167"/>
  <c r="O100" i="167"/>
  <c r="O23" i="167"/>
  <c r="K64" i="167"/>
  <c r="N80" i="167"/>
  <c r="M92" i="167"/>
  <c r="K82" i="167"/>
  <c r="O104" i="167"/>
  <c r="H54" i="167"/>
  <c r="L86" i="167"/>
  <c r="L92" i="167"/>
  <c r="J65" i="167"/>
  <c r="H39" i="167"/>
  <c r="J49" i="167"/>
  <c r="J110" i="167"/>
  <c r="L82" i="167"/>
  <c r="K70" i="167"/>
  <c r="O89" i="167"/>
  <c r="G71" i="167"/>
  <c r="K98" i="167"/>
  <c r="G44" i="167"/>
  <c r="N63" i="167"/>
  <c r="K54" i="167"/>
  <c r="P86" i="167"/>
  <c r="L24" i="167"/>
  <c r="K89" i="167"/>
  <c r="Q66" i="167"/>
  <c r="L96" i="167"/>
  <c r="N25" i="167"/>
  <c r="H82" i="167"/>
  <c r="M11" i="167"/>
  <c r="L14" i="167"/>
  <c r="O44" i="167"/>
  <c r="G69" i="167"/>
  <c r="H90" i="167"/>
  <c r="H110" i="167"/>
  <c r="J68" i="167"/>
  <c r="P94" i="167"/>
  <c r="O25" i="167"/>
  <c r="I107" i="167"/>
  <c r="L93" i="167"/>
  <c r="O95" i="167"/>
  <c r="M49" i="167"/>
  <c r="I72" i="167"/>
  <c r="G102" i="167"/>
  <c r="O32" i="167"/>
  <c r="P88" i="167"/>
  <c r="P19" i="167"/>
  <c r="Q93" i="167"/>
  <c r="M70" i="167"/>
  <c r="I97" i="167"/>
  <c r="J48" i="167"/>
  <c r="G60" i="167"/>
  <c r="K53" i="167"/>
  <c r="G33" i="167"/>
  <c r="L52" i="167"/>
  <c r="G46" i="167"/>
  <c r="K87" i="167"/>
  <c r="Q94" i="167"/>
  <c r="O70" i="167"/>
  <c r="J25" i="167"/>
  <c r="Q67" i="167"/>
  <c r="G80" i="167"/>
  <c r="Q37" i="167"/>
  <c r="P114" i="167"/>
  <c r="O106" i="167"/>
  <c r="M77" i="167"/>
  <c r="N110" i="167"/>
  <c r="N93" i="167"/>
  <c r="J50" i="167"/>
  <c r="H78" i="167"/>
  <c r="H68" i="167"/>
  <c r="N26" i="167"/>
  <c r="L94" i="167"/>
  <c r="N89" i="167"/>
  <c r="J35" i="167"/>
  <c r="N104" i="167"/>
  <c r="G93" i="167"/>
  <c r="I32" i="167"/>
  <c r="G100" i="167"/>
  <c r="J66" i="167"/>
  <c r="K19" i="167"/>
  <c r="I77" i="167"/>
  <c r="L44" i="167"/>
  <c r="G72" i="167"/>
  <c r="K76" i="167"/>
  <c r="I95" i="167"/>
  <c r="Q34" i="167"/>
  <c r="J32" i="167"/>
  <c r="Q103" i="167"/>
  <c r="H71" i="167"/>
  <c r="I27" i="167"/>
  <c r="L17" i="167"/>
  <c r="N38" i="167"/>
  <c r="M27" i="167"/>
  <c r="J112" i="167"/>
  <c r="Q82" i="167"/>
  <c r="G84" i="167"/>
  <c r="K49" i="167"/>
  <c r="M55" i="167"/>
  <c r="H97" i="167"/>
  <c r="N19" i="167"/>
  <c r="L91" i="167"/>
  <c r="P63" i="167"/>
  <c r="P109" i="167"/>
  <c r="G42" i="167"/>
  <c r="L83" i="167"/>
  <c r="H52" i="167"/>
  <c r="G64" i="167"/>
  <c r="I39" i="167"/>
  <c r="L87" i="167"/>
  <c r="G29" i="167"/>
  <c r="M114" i="167"/>
  <c r="K14" i="167"/>
  <c r="J97" i="167"/>
  <c r="K42" i="167"/>
  <c r="L70" i="167"/>
  <c r="M60" i="167"/>
  <c r="L81" i="167"/>
  <c r="K63" i="167"/>
  <c r="O41" i="167"/>
  <c r="L47" i="167"/>
  <c r="I76" i="167"/>
  <c r="M22" i="167"/>
  <c r="H10" i="167"/>
  <c r="N52" i="167"/>
  <c r="M113" i="167"/>
  <c r="M23" i="167"/>
  <c r="J86" i="167"/>
  <c r="N44" i="167"/>
  <c r="P55" i="167"/>
  <c r="K29" i="167"/>
  <c r="K69" i="167"/>
  <c r="H46" i="167"/>
  <c r="M21" i="167"/>
  <c r="M31" i="167"/>
  <c r="H29" i="167"/>
  <c r="G23" i="167"/>
  <c r="K106" i="167"/>
  <c r="Q36" i="167"/>
  <c r="O7" i="167"/>
  <c r="P11" i="167"/>
  <c r="N7" i="167"/>
  <c r="J91" i="167"/>
  <c r="K96" i="167"/>
  <c r="N46" i="167"/>
  <c r="I88" i="167"/>
  <c r="J13" i="167"/>
  <c r="L51" i="167"/>
  <c r="N55" i="167"/>
  <c r="I75" i="167"/>
  <c r="G47" i="167"/>
  <c r="P98" i="167"/>
  <c r="H12" i="167"/>
  <c r="M106" i="167"/>
  <c r="M18" i="167"/>
  <c r="L105" i="167"/>
  <c r="Q16" i="167"/>
  <c r="M87" i="167"/>
  <c r="M98" i="167"/>
  <c r="Q60" i="167"/>
  <c r="G36" i="167"/>
  <c r="N29" i="167"/>
  <c r="L33" i="167"/>
  <c r="L32" i="167"/>
  <c r="I101" i="167"/>
  <c r="Q91" i="167"/>
  <c r="M110" i="167"/>
  <c r="I53" i="167"/>
  <c r="G41" i="167"/>
  <c r="I109" i="167"/>
  <c r="P56" i="167"/>
  <c r="P68" i="167"/>
  <c r="M84" i="167"/>
  <c r="P10" i="167"/>
  <c r="P83" i="167"/>
  <c r="Q109" i="167"/>
  <c r="K91" i="167"/>
  <c r="Q38" i="167"/>
  <c r="I113" i="167"/>
  <c r="O39" i="167"/>
  <c r="K71" i="167"/>
  <c r="J28" i="167"/>
  <c r="L55" i="167"/>
  <c r="Q55" i="167"/>
  <c r="M8" i="167"/>
  <c r="H88" i="167"/>
  <c r="J92" i="167"/>
  <c r="J7" i="167"/>
  <c r="K72" i="167"/>
  <c r="Q85" i="167"/>
  <c r="L7" i="167"/>
  <c r="M53" i="167"/>
  <c r="L11" i="167"/>
  <c r="Q114" i="167"/>
  <c r="H38" i="167"/>
  <c r="M83" i="167"/>
  <c r="P9" i="167"/>
  <c r="Q17" i="167"/>
  <c r="N61" i="167"/>
  <c r="P57" i="167"/>
  <c r="L72" i="167"/>
  <c r="O56" i="167"/>
  <c r="J9" i="167"/>
  <c r="G86" i="167"/>
  <c r="N47" i="167"/>
  <c r="I100" i="167"/>
  <c r="G62" i="167"/>
  <c r="M15" i="167"/>
  <c r="J31" i="167"/>
  <c r="M39" i="167"/>
  <c r="Q15" i="167"/>
  <c r="P84" i="167"/>
  <c r="K8" i="167"/>
  <c r="H109" i="167"/>
  <c r="O62" i="167"/>
  <c r="I89" i="167"/>
  <c r="J109" i="167"/>
  <c r="M61" i="167"/>
  <c r="M41" i="167"/>
  <c r="J99" i="167"/>
  <c r="G97" i="167"/>
  <c r="N54" i="167"/>
  <c r="P53" i="167"/>
  <c r="K33" i="167"/>
  <c r="K9" i="167"/>
  <c r="H19" i="167"/>
  <c r="L40" i="167"/>
  <c r="M47" i="167"/>
  <c r="M50" i="167"/>
  <c r="O81" i="167"/>
  <c r="J70" i="167"/>
  <c r="Q50" i="167"/>
  <c r="Q33" i="167"/>
  <c r="H15" i="167"/>
  <c r="P33" i="167"/>
  <c r="P72" i="167"/>
  <c r="M9" i="167"/>
  <c r="H114" i="167"/>
  <c r="O110" i="167"/>
  <c r="K28" i="167"/>
  <c r="J67" i="167"/>
  <c r="Q59" i="167"/>
  <c r="L109" i="167"/>
  <c r="K31" i="167"/>
  <c r="G109" i="167"/>
  <c r="G106" i="167"/>
  <c r="J19" i="167"/>
  <c r="O87" i="167"/>
  <c r="Q27" i="167"/>
  <c r="M93" i="167"/>
  <c r="O34" i="167"/>
  <c r="G18" i="167"/>
  <c r="Q61" i="167"/>
  <c r="K95" i="167"/>
  <c r="Q42" i="167"/>
  <c r="O83" i="167"/>
  <c r="I58" i="167"/>
  <c r="L114" i="167"/>
  <c r="I8" i="167"/>
  <c r="N81" i="167"/>
  <c r="Q73" i="167"/>
  <c r="K99" i="167"/>
  <c r="P23" i="167"/>
  <c r="J78" i="167"/>
  <c r="P22" i="167"/>
  <c r="J46" i="167"/>
  <c r="G52" i="167"/>
  <c r="P90" i="167"/>
  <c r="O27" i="167"/>
  <c r="Q51" i="167"/>
  <c r="L68" i="167"/>
  <c r="H64" i="167"/>
  <c r="G111" i="167"/>
  <c r="J84" i="167"/>
  <c r="M81" i="167"/>
  <c r="K40" i="167"/>
  <c r="J12" i="167"/>
  <c r="P28" i="167"/>
  <c r="I111" i="167"/>
  <c r="N13" i="167"/>
  <c r="J15" i="167"/>
  <c r="G51" i="167"/>
  <c r="J14" i="167"/>
  <c r="O11" i="167"/>
  <c r="Q29" i="167"/>
  <c r="Q14" i="167"/>
  <c r="O42" i="167"/>
  <c r="H75" i="167"/>
  <c r="P20" i="167"/>
  <c r="M94" i="167"/>
  <c r="K16" i="167"/>
  <c r="I46" i="167"/>
  <c r="G87" i="167"/>
  <c r="M30" i="167"/>
  <c r="I40" i="167"/>
  <c r="O69" i="167"/>
  <c r="K86" i="167"/>
  <c r="H87" i="167"/>
  <c r="H91" i="167"/>
  <c r="J72" i="167"/>
  <c r="L8" i="167"/>
  <c r="L15" i="167"/>
  <c r="I10" i="167"/>
  <c r="P77" i="167"/>
  <c r="I28" i="167"/>
  <c r="N64" i="167"/>
  <c r="J111" i="167"/>
  <c r="K25" i="167"/>
  <c r="N83" i="167"/>
  <c r="O46" i="167"/>
  <c r="N24" i="167"/>
  <c r="H96" i="167"/>
  <c r="J98" i="167"/>
  <c r="M56" i="167"/>
  <c r="G81" i="167"/>
  <c r="Q72" i="167"/>
  <c r="O29" i="167"/>
  <c r="L21" i="167"/>
  <c r="H57" i="167"/>
  <c r="J26" i="167"/>
  <c r="J76" i="167"/>
  <c r="L31" i="167"/>
  <c r="Q108" i="167"/>
  <c r="N90" i="167"/>
  <c r="N111" i="167"/>
  <c r="J75" i="167"/>
  <c r="O108" i="167"/>
  <c r="H27" i="167"/>
  <c r="O84" i="167"/>
  <c r="N68" i="167"/>
  <c r="H49" i="167"/>
  <c r="J114" i="167"/>
  <c r="I93" i="167"/>
  <c r="I98" i="167"/>
  <c r="O103" i="167"/>
  <c r="J43" i="167"/>
  <c r="N99" i="167"/>
  <c r="I50" i="167"/>
  <c r="K113" i="167"/>
  <c r="P99" i="167"/>
  <c r="G73" i="167"/>
  <c r="P100" i="167"/>
  <c r="N27" i="167"/>
  <c r="Q76" i="167"/>
  <c r="M10" i="167"/>
  <c r="N8" i="167"/>
  <c r="P71" i="167"/>
  <c r="I114" i="167"/>
  <c r="P31" i="167"/>
  <c r="K105" i="167"/>
  <c r="L77" i="167"/>
  <c r="P61" i="167"/>
  <c r="O10" i="167"/>
  <c r="I68" i="167"/>
  <c r="M108" i="167"/>
  <c r="N75" i="167"/>
  <c r="N43" i="167"/>
  <c r="Q48" i="167"/>
  <c r="O109" i="167"/>
  <c r="L85" i="167"/>
  <c r="Q19" i="167"/>
  <c r="I108" i="167"/>
  <c r="L27" i="167"/>
  <c r="H108" i="167"/>
  <c r="I48" i="167"/>
  <c r="L12" i="167"/>
  <c r="O54" i="167"/>
  <c r="K102" i="167"/>
  <c r="H93" i="167"/>
  <c r="K111" i="167"/>
  <c r="I15" i="167"/>
  <c r="J51" i="167"/>
  <c r="H21" i="167"/>
  <c r="L28" i="167"/>
  <c r="O98" i="167"/>
  <c r="M58" i="167"/>
  <c r="N37" i="167"/>
  <c r="G70" i="167"/>
  <c r="L102" i="167"/>
  <c r="P82" i="167"/>
  <c r="M111" i="167"/>
  <c r="G114" i="167"/>
  <c r="K27" i="167"/>
  <c r="L48" i="167"/>
  <c r="N33" i="167"/>
  <c r="Q107" i="167"/>
  <c r="H66" i="167"/>
  <c r="M104" i="167"/>
  <c r="M103" i="167"/>
  <c r="Q21" i="167"/>
  <c r="J85" i="167"/>
  <c r="H31" i="167"/>
  <c r="I14" i="167"/>
  <c r="K109" i="167"/>
  <c r="G99" i="167"/>
  <c r="K44" i="167"/>
  <c r="K10" i="167"/>
  <c r="P89" i="167"/>
  <c r="H106" i="167"/>
  <c r="P108" i="167"/>
  <c r="Q97" i="167"/>
  <c r="L64" i="167"/>
  <c r="N20" i="167"/>
  <c r="I71" i="167"/>
  <c r="G31" i="167"/>
  <c r="Q96" i="167"/>
  <c r="K23" i="167"/>
  <c r="G103" i="167"/>
  <c r="J21" i="167"/>
  <c r="L13" i="167"/>
  <c r="I62" i="167"/>
  <c r="G25" i="167"/>
  <c r="G101" i="167"/>
  <c r="I73" i="167"/>
  <c r="I103" i="167"/>
  <c r="N73" i="167"/>
  <c r="O53" i="167"/>
  <c r="J106" i="167"/>
  <c r="N114" i="167"/>
  <c r="J41" i="167"/>
  <c r="N77" i="167"/>
  <c r="M35" i="167"/>
  <c r="P103" i="167"/>
  <c r="J73" i="167"/>
  <c r="H74" i="167"/>
  <c r="J27" i="167"/>
  <c r="H113" i="167"/>
  <c r="O96" i="167"/>
  <c r="N49" i="167"/>
  <c r="O47" i="167"/>
  <c r="J61" i="167"/>
  <c r="J88" i="167"/>
  <c r="P36" i="167"/>
  <c r="N9" i="167"/>
  <c r="I65" i="167"/>
  <c r="G20" i="167"/>
  <c r="J56" i="167"/>
  <c r="Q84" i="167"/>
  <c r="J105" i="167"/>
  <c r="H42" i="167"/>
  <c r="K103" i="167"/>
  <c r="I18" i="167"/>
  <c r="Q112" i="167"/>
  <c r="Q11" i="167"/>
  <c r="N76" i="167"/>
  <c r="M59" i="167"/>
  <c r="G32" i="167"/>
  <c r="I52" i="167"/>
  <c r="K112" i="167"/>
  <c r="G68" i="167"/>
  <c r="P8" i="167"/>
  <c r="H112" i="167"/>
  <c r="L62" i="167"/>
  <c r="O101" i="167"/>
  <c r="Q45" i="167"/>
  <c r="M26" i="167"/>
  <c r="N57" i="167"/>
  <c r="H8" i="167"/>
  <c r="I90" i="167"/>
  <c r="O63" i="167"/>
  <c r="M105" i="167"/>
  <c r="L63" i="167"/>
  <c r="H72" i="167"/>
  <c r="Q98" i="167"/>
  <c r="Q41" i="167"/>
  <c r="H23" i="167"/>
  <c r="H98" i="167"/>
  <c r="K80" i="167"/>
  <c r="L67" i="167"/>
  <c r="Q81" i="167"/>
  <c r="G45" i="167"/>
  <c r="P48" i="167"/>
  <c r="Q58" i="167"/>
  <c r="L101" i="167"/>
  <c r="J77" i="167"/>
  <c r="P62" i="167"/>
  <c r="G16" i="167"/>
  <c r="O64" i="167"/>
  <c r="L30" i="167"/>
  <c r="G65" i="167"/>
  <c r="O67" i="167"/>
  <c r="G113" i="167"/>
  <c r="H111" i="167"/>
  <c r="L107" i="167"/>
  <c r="M65" i="167"/>
  <c r="Q13" i="167"/>
  <c r="K56" i="167"/>
  <c r="H59" i="167"/>
  <c r="K30" i="167"/>
  <c r="G61" i="167"/>
  <c r="K47" i="167"/>
  <c r="H81" i="167"/>
  <c r="P64" i="167"/>
  <c r="P111" i="167"/>
  <c r="P51" i="167"/>
  <c r="I64" i="167"/>
  <c r="J23" i="167"/>
  <c r="O21" i="167"/>
  <c r="O93" i="167"/>
  <c r="P105" i="167"/>
  <c r="N12" i="167"/>
  <c r="J11" i="167"/>
  <c r="K39" i="167"/>
  <c r="K41" i="167"/>
  <c r="O58" i="167"/>
  <c r="M62" i="167"/>
  <c r="L18" i="167"/>
  <c r="N51" i="167"/>
  <c r="I82" i="167"/>
  <c r="I85" i="167"/>
  <c r="I9" i="167"/>
  <c r="H95" i="167"/>
  <c r="J40" i="167"/>
  <c r="I13" i="167"/>
  <c r="I24" i="167"/>
  <c r="I42" i="167"/>
  <c r="Q57" i="167"/>
  <c r="P24" i="167"/>
  <c r="H86" i="167"/>
  <c r="O8" i="167"/>
  <c r="K74" i="167"/>
  <c r="Q23" i="167"/>
  <c r="O38" i="167"/>
  <c r="M75" i="167"/>
  <c r="H85" i="167"/>
  <c r="M19" i="167"/>
  <c r="P75" i="167"/>
  <c r="L50" i="167"/>
  <c r="L88" i="167"/>
  <c r="O68" i="167"/>
  <c r="H11" i="167"/>
  <c r="Q113" i="167"/>
  <c r="K101" i="167"/>
  <c r="M88" i="167"/>
  <c r="G27" i="167"/>
  <c r="L84" i="167"/>
  <c r="K60" i="167"/>
  <c r="H67" i="167"/>
  <c r="M112" i="167"/>
  <c r="Q110" i="167"/>
  <c r="G13" i="167"/>
  <c r="H63" i="167"/>
  <c r="G78" i="167"/>
  <c r="R78" i="167" s="1"/>
  <c r="M14" i="167"/>
  <c r="P81" i="167"/>
  <c r="Q52" i="167"/>
  <c r="H100" i="167"/>
  <c r="M12" i="167"/>
  <c r="O14" i="167"/>
  <c r="P91" i="167"/>
  <c r="N58" i="167"/>
  <c r="N18" i="167"/>
  <c r="N39" i="167"/>
  <c r="G26" i="167"/>
  <c r="R26" i="167" s="1"/>
  <c r="O45" i="167"/>
  <c r="G108" i="167"/>
  <c r="L104" i="167"/>
  <c r="N53" i="167"/>
  <c r="O31" i="167"/>
  <c r="Q99" i="167"/>
  <c r="O30" i="167"/>
  <c r="G9" i="167"/>
  <c r="Q20" i="167"/>
  <c r="O20" i="167"/>
  <c r="H36" i="167"/>
  <c r="I112" i="167"/>
  <c r="N60" i="167"/>
  <c r="O13" i="167"/>
  <c r="P17" i="167"/>
  <c r="O111" i="167"/>
  <c r="O59" i="167"/>
  <c r="Q32" i="167"/>
  <c r="M85" i="167"/>
  <c r="I19" i="167"/>
  <c r="J81" i="167"/>
  <c r="H60" i="167"/>
  <c r="L113" i="167"/>
  <c r="P37" i="167"/>
  <c r="K100" i="167"/>
  <c r="L65" i="167"/>
  <c r="O86" i="167"/>
  <c r="P13" i="167"/>
  <c r="K22" i="167"/>
  <c r="J100" i="167"/>
  <c r="H9" i="167"/>
  <c r="L98" i="167"/>
  <c r="L108" i="167"/>
  <c r="I12" i="167"/>
  <c r="Q53" i="167"/>
  <c r="N97" i="167"/>
  <c r="N14" i="167"/>
  <c r="N103" i="167"/>
  <c r="L111" i="167"/>
  <c r="N16" i="167"/>
  <c r="N22" i="167"/>
  <c r="G10" i="167"/>
  <c r="H48" i="167"/>
  <c r="N109" i="167"/>
  <c r="Q65" i="167"/>
  <c r="K34" i="167"/>
  <c r="P59" i="167"/>
  <c r="M51" i="167"/>
  <c r="J24" i="167"/>
  <c r="N59" i="167"/>
  <c r="K94" i="167"/>
  <c r="O40" i="167"/>
  <c r="M72" i="167"/>
  <c r="N71" i="167"/>
  <c r="N84" i="167"/>
  <c r="K114" i="167"/>
  <c r="Q47" i="167"/>
  <c r="Q68" i="167"/>
  <c r="M107" i="167"/>
  <c r="L69" i="167"/>
  <c r="M24" i="167"/>
  <c r="M13" i="167"/>
  <c r="H43" i="167"/>
  <c r="N112" i="167"/>
  <c r="N67" i="167"/>
  <c r="H32" i="167"/>
  <c r="Q86" i="167"/>
  <c r="Q8" i="167"/>
  <c r="P27" i="167"/>
  <c r="H62" i="167"/>
  <c r="O17" i="167"/>
  <c r="P49" i="167"/>
  <c r="G59" i="167"/>
  <c r="L9" i="167"/>
  <c r="K85" i="167"/>
  <c r="I70" i="167"/>
  <c r="H65" i="167"/>
  <c r="G40" i="167"/>
  <c r="J102" i="167"/>
  <c r="R10" i="167" l="1"/>
  <c r="R25" i="167"/>
  <c r="R67" i="167"/>
  <c r="R79" i="167"/>
  <c r="R63" i="167"/>
  <c r="R73" i="167"/>
  <c r="R44" i="167"/>
  <c r="R104" i="167"/>
  <c r="R59" i="167"/>
  <c r="R99" i="167"/>
  <c r="R49" i="167"/>
  <c r="R81" i="167"/>
  <c r="R52" i="167"/>
  <c r="R89" i="167"/>
  <c r="R17" i="167"/>
  <c r="R39" i="167"/>
  <c r="R90" i="167"/>
  <c r="R82" i="167"/>
  <c r="R54" i="167"/>
  <c r="R12" i="167"/>
  <c r="R91" i="167"/>
  <c r="R9" i="167"/>
  <c r="R61" i="167"/>
  <c r="R113" i="167"/>
  <c r="R68" i="167"/>
  <c r="R70" i="167"/>
  <c r="R51" i="167"/>
  <c r="R71" i="167"/>
  <c r="R88" i="167"/>
  <c r="R30" i="167"/>
  <c r="R38" i="167"/>
  <c r="R43" i="167"/>
  <c r="R28" i="167"/>
  <c r="R107" i="167"/>
  <c r="R83" i="167"/>
  <c r="R76" i="167"/>
  <c r="R94" i="167"/>
  <c r="R111" i="167"/>
  <c r="R41" i="167"/>
  <c r="R36" i="167"/>
  <c r="R23" i="167"/>
  <c r="R42" i="167"/>
  <c r="R84" i="167"/>
  <c r="R69" i="167"/>
  <c r="R19" i="167"/>
  <c r="R50" i="167"/>
  <c r="R98" i="167"/>
  <c r="R58" i="167"/>
  <c r="R66" i="167"/>
  <c r="R21" i="167"/>
  <c r="R56" i="167"/>
  <c r="R40" i="167"/>
  <c r="R65" i="167"/>
  <c r="R103" i="167"/>
  <c r="R46" i="167"/>
  <c r="R55" i="167"/>
  <c r="R48" i="167"/>
  <c r="R74" i="167"/>
  <c r="R77" i="167"/>
  <c r="R7" i="167"/>
  <c r="R27" i="167"/>
  <c r="R45" i="167"/>
  <c r="R32" i="167"/>
  <c r="R62" i="167"/>
  <c r="R47" i="167"/>
  <c r="R29" i="167"/>
  <c r="R100" i="167"/>
  <c r="R57" i="167"/>
  <c r="R15" i="167"/>
  <c r="R14" i="167"/>
  <c r="R92" i="167"/>
  <c r="R37" i="167"/>
  <c r="R35" i="167"/>
  <c r="R114" i="167"/>
  <c r="R106" i="167"/>
  <c r="R80" i="167"/>
  <c r="R33" i="167"/>
  <c r="R22" i="167"/>
  <c r="R96" i="167"/>
  <c r="R53" i="167"/>
  <c r="R13" i="167"/>
  <c r="R16" i="167"/>
  <c r="R101" i="167"/>
  <c r="R31" i="167"/>
  <c r="R87" i="167"/>
  <c r="R109" i="167"/>
  <c r="R97" i="167"/>
  <c r="R93" i="167"/>
  <c r="R24" i="167"/>
  <c r="R34" i="167"/>
  <c r="R112" i="167"/>
  <c r="R11" i="167"/>
  <c r="R95" i="167"/>
  <c r="R108" i="167"/>
  <c r="R20" i="167"/>
  <c r="R18" i="167"/>
  <c r="R86" i="167"/>
  <c r="R64" i="167"/>
  <c r="R72" i="167"/>
  <c r="R60" i="167"/>
  <c r="R102" i="167"/>
  <c r="R85" i="167"/>
  <c r="R105" i="167"/>
  <c r="R8" i="167"/>
  <c r="R75" i="167"/>
  <c r="R110" i="167"/>
</calcChain>
</file>

<file path=xl/comments1.xml><?xml version="1.0" encoding="utf-8"?>
<comments xmlns="http://schemas.openxmlformats.org/spreadsheetml/2006/main">
  <authors>
    <author>Jennifer Magat</author>
  </authors>
  <commentList>
    <comment ref="A5" authorId="0" shapeId="0">
      <text>
        <r>
          <rPr>
            <sz val="11"/>
            <color theme="1"/>
            <rFont val="Calibri"/>
            <family val="2"/>
            <scheme val="minor"/>
          </rPr>
          <t>Jennifer Magat:
Calculated from Row80+81</t>
        </r>
      </text>
    </comment>
    <comment ref="A8" authorId="0" shapeId="0">
      <text>
        <r>
          <rPr>
            <sz val="11"/>
            <color theme="1"/>
            <rFont val="Calibri"/>
            <family val="2"/>
            <scheme val="minor"/>
          </rPr>
          <t xml:space="preserve">Jennifer Magat:
Calculated from Row 84
</t>
        </r>
      </text>
    </comment>
    <comment ref="A55" authorId="0" shapeId="0">
      <text>
        <r>
          <rPr>
            <sz val="11"/>
            <color theme="1"/>
            <rFont val="Calibri"/>
            <family val="2"/>
            <scheme val="minor"/>
          </rPr>
          <t>Jennifer Magat:
Calculated from Row80+81</t>
        </r>
      </text>
    </comment>
    <comment ref="A58" authorId="0" shapeId="0">
      <text>
        <r>
          <rPr>
            <sz val="11"/>
            <color theme="1"/>
            <rFont val="Calibri"/>
            <family val="2"/>
            <scheme val="minor"/>
          </rPr>
          <t xml:space="preserve">Jennifer Magat:
Calculated from Row 84
</t>
        </r>
      </text>
    </comment>
    <comment ref="A85" authorId="0" shapeId="0">
      <text>
        <r>
          <rPr>
            <sz val="11"/>
            <color theme="1"/>
            <rFont val="Calibri"/>
            <family val="2"/>
            <scheme val="minor"/>
          </rPr>
          <t>Jennifer Magat:
Calculated from Row80+81</t>
        </r>
      </text>
    </comment>
    <comment ref="A88" authorId="0" shapeId="0">
      <text>
        <r>
          <rPr>
            <sz val="11"/>
            <color theme="1"/>
            <rFont val="Calibri"/>
            <family val="2"/>
            <scheme val="minor"/>
          </rPr>
          <t xml:space="preserve">Jennifer Magat:
Calculated from Row 84
</t>
        </r>
      </text>
    </comment>
    <comment ref="A255" authorId="0" shapeId="0">
      <text>
        <r>
          <rPr>
            <sz val="11"/>
            <color theme="1"/>
            <rFont val="Calibri"/>
            <family val="2"/>
            <scheme val="minor"/>
          </rPr>
          <t>Jennifer Magat:
Calculated from Row80+81</t>
        </r>
      </text>
    </comment>
    <comment ref="A258" authorId="0" shapeId="0">
      <text>
        <r>
          <rPr>
            <sz val="11"/>
            <color theme="1"/>
            <rFont val="Calibri"/>
            <family val="2"/>
            <scheme val="minor"/>
          </rPr>
          <t xml:space="preserve">Jennifer Magat:
Calculated from Row 84
</t>
        </r>
      </text>
    </comment>
    <comment ref="A265" authorId="0" shapeId="0">
      <text>
        <r>
          <rPr>
            <sz val="11"/>
            <color theme="1"/>
            <rFont val="Calibri"/>
            <family val="2"/>
            <scheme val="minor"/>
          </rPr>
          <t>Jennifer Magat:
Calculated from Row80+81</t>
        </r>
      </text>
    </comment>
    <comment ref="A268" authorId="0" shapeId="0">
      <text>
        <r>
          <rPr>
            <sz val="11"/>
            <color theme="1"/>
            <rFont val="Calibri"/>
            <family val="2"/>
            <scheme val="minor"/>
          </rPr>
          <t xml:space="preserve">Jennifer Magat:
Calculated from Row 84
</t>
        </r>
      </text>
    </comment>
    <comment ref="A285" authorId="0" shapeId="0">
      <text>
        <r>
          <rPr>
            <sz val="11"/>
            <color theme="1"/>
            <rFont val="Calibri"/>
            <family val="2"/>
            <scheme val="minor"/>
          </rPr>
          <t>Jennifer Magat:
Calculated from Row80+81</t>
        </r>
      </text>
    </comment>
    <comment ref="A288" authorId="0" shapeId="0">
      <text>
        <r>
          <rPr>
            <sz val="11"/>
            <color theme="1"/>
            <rFont val="Calibri"/>
            <family val="2"/>
            <scheme val="minor"/>
          </rPr>
          <t xml:space="preserve">Jennifer Magat:
Calculated from Row 84
</t>
        </r>
      </text>
    </comment>
    <comment ref="A295" authorId="0" shapeId="0">
      <text>
        <r>
          <rPr>
            <sz val="11"/>
            <color theme="1"/>
            <rFont val="Calibri"/>
            <family val="2"/>
            <scheme val="minor"/>
          </rPr>
          <t>Jennifer Magat:
Calculated from Row80+81</t>
        </r>
      </text>
    </comment>
    <comment ref="A298" authorId="0" shapeId="0">
      <text>
        <r>
          <rPr>
            <sz val="11"/>
            <color theme="1"/>
            <rFont val="Calibri"/>
            <family val="2"/>
            <scheme val="minor"/>
          </rPr>
          <t xml:space="preserve">Jennifer Magat:
Calculated from Row 84
</t>
        </r>
      </text>
    </comment>
    <comment ref="A365" authorId="0" shapeId="0">
      <text>
        <r>
          <rPr>
            <sz val="11"/>
            <color theme="1"/>
            <rFont val="Calibri"/>
            <family val="2"/>
            <scheme val="minor"/>
          </rPr>
          <t>Jennifer Magat:
Calculated from Row80+81</t>
        </r>
      </text>
    </comment>
    <comment ref="A368" authorId="0" shapeId="0">
      <text>
        <r>
          <rPr>
            <sz val="11"/>
            <color theme="1"/>
            <rFont val="Calibri"/>
            <family val="2"/>
            <scheme val="minor"/>
          </rPr>
          <t xml:space="preserve">Jennifer Magat:
Calculated from Row 84
</t>
        </r>
      </text>
    </comment>
  </commentList>
</comments>
</file>

<file path=xl/comments2.xml><?xml version="1.0" encoding="utf-8"?>
<comments xmlns="http://schemas.openxmlformats.org/spreadsheetml/2006/main">
  <authors>
    <author>Jennifer Magat</author>
  </authors>
  <commentList>
    <comment ref="E40" authorId="0" shapeId="0">
      <text>
        <r>
          <rPr>
            <sz val="11"/>
            <color theme="1"/>
            <rFont val="Calibri"/>
            <family val="2"/>
            <scheme val="minor"/>
          </rPr>
          <t xml:space="preserve">Elizabeth Hossner:
The 1990 electric baseline was established with Staff in 2015 as part of their benchmark reporting rule.. Using their methodology, electric emissions come in at 6.3 MMt (6.9 Million short tons). 
</t>
        </r>
      </text>
    </comment>
  </commentList>
</comments>
</file>

<file path=xl/comments3.xml><?xml version="1.0" encoding="utf-8"?>
<comments xmlns="http://schemas.openxmlformats.org/spreadsheetml/2006/main">
  <authors>
    <author>Jennifer Magat</author>
  </authors>
  <commentList>
    <comment ref="E76" authorId="0" shapeId="0">
      <text>
        <r>
          <rPr>
            <sz val="11"/>
            <color theme="1"/>
            <rFont val="Calibri"/>
            <family val="2"/>
            <scheme val="minor"/>
          </rPr>
          <t xml:space="preserve">Elizabeth Hossner:
The 1990 electric baseline was established with Staff in 2015 as part of their benchmark reporting rule.. Using their methodology, electric emissions come in at 6.3 MMt (6.9 Million short tons). 
</t>
        </r>
      </text>
    </comment>
  </commentList>
</comments>
</file>

<file path=xl/sharedStrings.xml><?xml version="1.0" encoding="utf-8"?>
<sst xmlns="http://schemas.openxmlformats.org/spreadsheetml/2006/main" count="4267" uniqueCount="433">
  <si>
    <t>Mid</t>
  </si>
  <si>
    <t>Demand Response</t>
  </si>
  <si>
    <t>Revenue Requirement</t>
  </si>
  <si>
    <t>Market Purchases</t>
  </si>
  <si>
    <t>Renewable Resources</t>
  </si>
  <si>
    <t>T No CETA</t>
  </si>
  <si>
    <t>Emissions Summary for Chart</t>
  </si>
  <si>
    <t>Existing Contract</t>
  </si>
  <si>
    <t>Existing Coal</t>
  </si>
  <si>
    <t>Existing Gas</t>
  </si>
  <si>
    <t>Total GHG Emissions (Millions Tons)</t>
  </si>
  <si>
    <t>with Upstream Emissions</t>
  </si>
  <si>
    <t>25% below 1990 Emissions</t>
  </si>
  <si>
    <t>Cummulative Builds (MW)</t>
  </si>
  <si>
    <t>CCCT</t>
  </si>
  <si>
    <t>Frame Peaker</t>
  </si>
  <si>
    <t>Recip Peaker</t>
  </si>
  <si>
    <t>WA Wind</t>
  </si>
  <si>
    <t>MT Wind East</t>
  </si>
  <si>
    <t>MT Wind West</t>
  </si>
  <si>
    <t>ID Wind</t>
  </si>
  <si>
    <t>WY Wind East</t>
  </si>
  <si>
    <t>WY Wind West</t>
  </si>
  <si>
    <t>Offshore Wind</t>
  </si>
  <si>
    <t>WA Solar East</t>
  </si>
  <si>
    <t>WA Solar West</t>
  </si>
  <si>
    <t>ID Solar</t>
  </si>
  <si>
    <t>WY Solar Anticline</t>
  </si>
  <si>
    <t>WY Solar West</t>
  </si>
  <si>
    <t>Li-Ion 2hr</t>
  </si>
  <si>
    <t>Li-Ion 4hr</t>
  </si>
  <si>
    <t xml:space="preserve">Flow 4hr </t>
  </si>
  <si>
    <t>Flow 6hr</t>
  </si>
  <si>
    <t>Pump Storage</t>
  </si>
  <si>
    <t>DER Storage</t>
  </si>
  <si>
    <t>Wind + Battery</t>
  </si>
  <si>
    <t>Solar + Battery</t>
  </si>
  <si>
    <t>MT Wind + PHSE</t>
  </si>
  <si>
    <t>Biomass</t>
  </si>
  <si>
    <t>PPA</t>
  </si>
  <si>
    <t>DER Grounded</t>
  </si>
  <si>
    <t>DER Roof</t>
  </si>
  <si>
    <t>DER Solar PV</t>
  </si>
  <si>
    <t>New DSM</t>
  </si>
  <si>
    <t>DSM C&amp;S and Solar PV</t>
  </si>
  <si>
    <t>Total</t>
  </si>
  <si>
    <t>Portfolio</t>
  </si>
  <si>
    <t>Solar</t>
  </si>
  <si>
    <t>Yr</t>
  </si>
  <si>
    <t>2019 IRP</t>
  </si>
  <si>
    <t>Peaking Capacity</t>
  </si>
  <si>
    <t>No CETA</t>
  </si>
  <si>
    <t>DER Ground</t>
  </si>
  <si>
    <t>Wind</t>
  </si>
  <si>
    <t>New Peaking Capacity</t>
  </si>
  <si>
    <t>Balanced Portfolios</t>
  </si>
  <si>
    <t>PSE 1990 Emissions</t>
  </si>
  <si>
    <t>All Conservation</t>
  </si>
  <si>
    <t>Demand-side Resources</t>
  </si>
  <si>
    <t xml:space="preserve">     Battery Energy Storage</t>
  </si>
  <si>
    <t xml:space="preserve">     Solar - Ground and Rooftop</t>
  </si>
  <si>
    <t xml:space="preserve">     Demand Response</t>
  </si>
  <si>
    <t xml:space="preserve">     DSP Non-Wire Alternatives</t>
  </si>
  <si>
    <t>Renewable + Storage Hybrid</t>
  </si>
  <si>
    <t>Pump Hydro Storage</t>
  </si>
  <si>
    <t>DSP Non-Wire Alternatives</t>
  </si>
  <si>
    <t>Solar - Ground and Rooftop</t>
  </si>
  <si>
    <t>Battery Energy Storage</t>
  </si>
  <si>
    <t>METRIC</t>
  </si>
  <si>
    <t>Load</t>
  </si>
  <si>
    <t>Generation</t>
  </si>
  <si>
    <t>Sales</t>
  </si>
  <si>
    <t>Portfolio Cost 
($ Billions, NPV)</t>
  </si>
  <si>
    <t>SCGHG 
($ Billions, NPV)</t>
  </si>
  <si>
    <t>CO2 Emissions from Generation includes upstream emissions
(Short tons)</t>
  </si>
  <si>
    <t>SO2</t>
  </si>
  <si>
    <t>Nox</t>
  </si>
  <si>
    <t>PM</t>
  </si>
  <si>
    <t>Market Purchases (MWh)</t>
  </si>
  <si>
    <t>Market Purchases (% Load)</t>
  </si>
  <si>
    <t>Market Purchases (% Gen)</t>
  </si>
  <si>
    <t>Market Purchases (% Sales)</t>
  </si>
  <si>
    <t>Market Sales (MWh)</t>
  </si>
  <si>
    <t>Market Sales (% Load)</t>
  </si>
  <si>
    <t>Market Sales (% Gen)</t>
  </si>
  <si>
    <t>Market Sales (% Sales)</t>
  </si>
  <si>
    <t>Market Reliance 
(MW at Peak)</t>
  </si>
  <si>
    <t>Utility Scale Renewable Generation (MWh)</t>
  </si>
  <si>
    <t>Utility Scale Renewable Generation (% Load)</t>
  </si>
  <si>
    <t>Utility Scale Renewable Generation (% Gen)</t>
  </si>
  <si>
    <t>Utility Scale Renewable Generation (% Sales)</t>
  </si>
  <si>
    <t>Energy Efficiency, Distribution Efficiency and Codes and Standards (MWh)</t>
  </si>
  <si>
    <t>Energy Efficiency, Distribution Efficiency and Codes and Standards (% Load)</t>
  </si>
  <si>
    <t>Energy Efficiency, Distribution Efficiency and Codes and Standards (% Gen)</t>
  </si>
  <si>
    <t>Energy Efficiency, Distribution Efficiency and Codes and Standards ($ Sales)</t>
  </si>
  <si>
    <t>Demand Response (Nameplate MW)</t>
  </si>
  <si>
    <t>Distributed energy storage includes DSP NWA
(Nameplate MW)</t>
  </si>
  <si>
    <t>Distributed Solar: DSP NWA, Rooftop, Ground, Customer net metering
(MWh)</t>
  </si>
  <si>
    <t>Distributed Solar: DSP NWA, Rooftop, Ground, Customer net metering
(% Load)</t>
  </si>
  <si>
    <t>Distributed Solar: DSP NWA, Rooftop, Ground, Customer net metering
(% Gen)</t>
  </si>
  <si>
    <t>Distributed Solar: DSP NWA, Rooftop, Ground, Customer net metering
(% Sales)</t>
  </si>
  <si>
    <t>Customer Programs: Green Direct, Green Power, Qualifying Facilities
(MWh)</t>
  </si>
  <si>
    <t>Customer Programs: Green Direct, Green Power, Qualifying Facilities
(% Load)</t>
  </si>
  <si>
    <t>Customer Programs: Green Direct, Green Power, Qualifying Facilities
(% Gen)</t>
  </si>
  <si>
    <t>Customer Programs: Green Direct, Green Power, Qualifying Facilities
(% Sales)</t>
  </si>
  <si>
    <t>1474</t>
  </si>
  <si>
    <t>1479</t>
  </si>
  <si>
    <t>Indicator</t>
  </si>
  <si>
    <t>Air Quality</t>
  </si>
  <si>
    <t>Cost</t>
  </si>
  <si>
    <t>Climate Change</t>
  </si>
  <si>
    <t>Year</t>
  </si>
  <si>
    <t>Resource Adequacy</t>
  </si>
  <si>
    <t>Resiliency</t>
  </si>
  <si>
    <t>Row</t>
  </si>
  <si>
    <t>D</t>
  </si>
  <si>
    <t>Column (2045)</t>
  </si>
  <si>
    <t>G</t>
  </si>
  <si>
    <t>J</t>
  </si>
  <si>
    <t>M</t>
  </si>
  <si>
    <t>P</t>
  </si>
  <si>
    <t>S</t>
  </si>
  <si>
    <t>Column (2025)</t>
  </si>
  <si>
    <t>Column (2031)</t>
  </si>
  <si>
    <t>C</t>
  </si>
  <si>
    <t>B</t>
  </si>
  <si>
    <t>E</t>
  </si>
  <si>
    <t>F</t>
  </si>
  <si>
    <t>H</t>
  </si>
  <si>
    <t>I</t>
  </si>
  <si>
    <t>K</t>
  </si>
  <si>
    <t>L</t>
  </si>
  <si>
    <t>N</t>
  </si>
  <si>
    <t>O</t>
  </si>
  <si>
    <t>Q</t>
  </si>
  <si>
    <t>R</t>
  </si>
  <si>
    <t>Indicator Type</t>
  </si>
  <si>
    <t>Avg Rank</t>
  </si>
  <si>
    <t>Rank</t>
  </si>
  <si>
    <t>Template</t>
  </si>
  <si>
    <t>Portfolio Costs (M$)</t>
  </si>
  <si>
    <t>High</t>
  </si>
  <si>
    <t>Low</t>
  </si>
  <si>
    <t>A</t>
  </si>
  <si>
    <t>Total Portfolio Costs 24 Yr Levelized</t>
  </si>
  <si>
    <t>SCGHG Costs</t>
  </si>
  <si>
    <t>Total Portfolio Costs 20 Yr Levelized</t>
  </si>
  <si>
    <t>Resource Additions by 2045</t>
  </si>
  <si>
    <t>Demand Side Resources</t>
  </si>
  <si>
    <t>Pumped Hydro Storage</t>
  </si>
  <si>
    <t>T</t>
  </si>
  <si>
    <t>U</t>
  </si>
  <si>
    <t>V</t>
  </si>
  <si>
    <t>W</t>
  </si>
  <si>
    <t>X</t>
  </si>
  <si>
    <t>Y</t>
  </si>
  <si>
    <t>Z</t>
  </si>
  <si>
    <t>AA</t>
  </si>
  <si>
    <t>Resource Additions (MW)</t>
  </si>
  <si>
    <t>2022-2025</t>
  </si>
  <si>
    <t>2026-2030</t>
  </si>
  <si>
    <t>2031-2045</t>
  </si>
  <si>
    <t>Distributed Energy Resources</t>
  </si>
  <si>
    <t>Total Renewable</t>
  </si>
  <si>
    <t>Total DER</t>
  </si>
  <si>
    <t>Renewable + Storage</t>
  </si>
  <si>
    <t>SCGHG Adder</t>
  </si>
  <si>
    <t>24-Yr Levelized Costs ($ Billions)</t>
  </si>
  <si>
    <t>Resource Additions by 2045, Nameplate (MW)</t>
  </si>
  <si>
    <t>V1</t>
  </si>
  <si>
    <t>V2</t>
  </si>
  <si>
    <t>V3</t>
  </si>
  <si>
    <t>V1 Balanced Portfolio</t>
  </si>
  <si>
    <t>Market Position</t>
  </si>
  <si>
    <t>Enivronment</t>
  </si>
  <si>
    <t>(only 2045)</t>
  </si>
  <si>
    <t>(avg all)</t>
  </si>
  <si>
    <t>(only Mkt Pur)</t>
  </si>
  <si>
    <t>(only Res)</t>
  </si>
  <si>
    <t>Sensitivity</t>
  </si>
  <si>
    <t>Environment</t>
  </si>
  <si>
    <t>Overall Rank</t>
  </si>
  <si>
    <t>Overall Avg</t>
  </si>
  <si>
    <t>Market Reliance</t>
  </si>
  <si>
    <t>H Social Discount DSR</t>
  </si>
  <si>
    <t>Z No DSR</t>
  </si>
  <si>
    <t>G NEI DSR</t>
  </si>
  <si>
    <t>B Market Reliance</t>
  </si>
  <si>
    <t>NEI DSR</t>
  </si>
  <si>
    <t>900</t>
  </si>
  <si>
    <t>500</t>
  </si>
  <si>
    <t>Transmission/build constraints - time delayed (option 2)</t>
  </si>
  <si>
    <t>Firm transmission as a % of nameplate</t>
  </si>
  <si>
    <t>Temperature sensitivity on load</t>
  </si>
  <si>
    <t>2% Cost threshold</t>
  </si>
  <si>
    <t>Balanced portfolio</t>
  </si>
  <si>
    <t>Maximum Customer Benefit</t>
  </si>
  <si>
    <t>No DSR</t>
  </si>
  <si>
    <t>Renewable Overgeneration</t>
  </si>
  <si>
    <t>Distributed Transmission</t>
  </si>
  <si>
    <t>6-Yr DSR Ramp</t>
  </si>
  <si>
    <t>Social Discount DSR</t>
  </si>
  <si>
    <t>SCGHG Dispatch Cost - LTCE Model</t>
  </si>
  <si>
    <t>SCGHG Dispatch Cost - LTCE and Hourly Models</t>
  </si>
  <si>
    <t>AR5 Upstream Emissions</t>
  </si>
  <si>
    <t>SCGHG Federal CO2 Tax as Fixed Cost</t>
  </si>
  <si>
    <t>Fuel switching, gas to electric</t>
  </si>
  <si>
    <t>SCGHG Only, No CETA</t>
  </si>
  <si>
    <t>AC</t>
  </si>
  <si>
    <t>AD</t>
  </si>
  <si>
    <t>AE</t>
  </si>
  <si>
    <t>AF</t>
  </si>
  <si>
    <t>AG</t>
  </si>
  <si>
    <t>AH</t>
  </si>
  <si>
    <t>AI</t>
  </si>
  <si>
    <t>AJ</t>
  </si>
  <si>
    <t>AK</t>
  </si>
  <si>
    <t>AL</t>
  </si>
  <si>
    <t>AM</t>
  </si>
  <si>
    <t>AN</t>
  </si>
  <si>
    <t>AO</t>
  </si>
  <si>
    <t>AP</t>
  </si>
  <si>
    <t>AQ</t>
  </si>
  <si>
    <t>Total - Market</t>
  </si>
  <si>
    <t>AR</t>
  </si>
  <si>
    <t>AS</t>
  </si>
  <si>
    <t>AT</t>
  </si>
  <si>
    <t>AU</t>
  </si>
  <si>
    <t>AV</t>
  </si>
  <si>
    <t>AW</t>
  </si>
  <si>
    <t>Alternative Fuel for Peakers - Biodiesel</t>
  </si>
  <si>
    <t>N1</t>
  </si>
  <si>
    <t>AX</t>
  </si>
  <si>
    <t>AY</t>
  </si>
  <si>
    <t>AZ</t>
  </si>
  <si>
    <t>BA</t>
  </si>
  <si>
    <t>BB</t>
  </si>
  <si>
    <t>BC</t>
  </si>
  <si>
    <t>BD</t>
  </si>
  <si>
    <t>BE</t>
  </si>
  <si>
    <t>BF</t>
  </si>
  <si>
    <t>BG</t>
  </si>
  <si>
    <t>BH</t>
  </si>
  <si>
    <t>BI</t>
  </si>
  <si>
    <t>BJ</t>
  </si>
  <si>
    <t>BK</t>
  </si>
  <si>
    <t>BL</t>
  </si>
  <si>
    <t>BM</t>
  </si>
  <si>
    <t>BN</t>
  </si>
  <si>
    <t>BO</t>
  </si>
  <si>
    <t>BP</t>
  </si>
  <si>
    <t>BQ</t>
  </si>
  <si>
    <t>BR</t>
  </si>
  <si>
    <t>100% Renewable by 2030 Batteries</t>
  </si>
  <si>
    <t>O1</t>
  </si>
  <si>
    <t>100% Renewable by 2045 Batteries</t>
  </si>
  <si>
    <t>BS</t>
  </si>
  <si>
    <t>BT</t>
  </si>
  <si>
    <t>BU</t>
  </si>
  <si>
    <t>P1</t>
  </si>
  <si>
    <t>P2</t>
  </si>
  <si>
    <t>P3</t>
  </si>
  <si>
    <t>No Thermal Before 2030, 2Hr LiIon</t>
  </si>
  <si>
    <t>No Thermal Before 2030, PHES</t>
  </si>
  <si>
    <t>No Thermal Before 2030, 4Hr LiIon</t>
  </si>
  <si>
    <t>Balanced portfolio + MT Wind and PSH</t>
  </si>
  <si>
    <t>Balanced portfolio + 6 Year DSR</t>
  </si>
  <si>
    <t>Preferred Portfolio (BP with Biodiesel)</t>
  </si>
  <si>
    <t>Balanced Portfolio with Reduced Market Reliance</t>
  </si>
  <si>
    <t>N2</t>
  </si>
  <si>
    <t>100% Renewable by 2030 PSH</t>
  </si>
  <si>
    <t>O2</t>
  </si>
  <si>
    <t>100% Renewable by 2045 PSH</t>
  </si>
  <si>
    <t>c</t>
  </si>
  <si>
    <t>All Values in Millions of Short Tons</t>
  </si>
  <si>
    <t>BV</t>
  </si>
  <si>
    <t>BW</t>
  </si>
  <si>
    <t>BX</t>
  </si>
  <si>
    <t>BY</t>
  </si>
  <si>
    <t>BZ</t>
  </si>
  <si>
    <t>CA</t>
  </si>
  <si>
    <t>CB</t>
  </si>
  <si>
    <t>CC</t>
  </si>
  <si>
    <t>CD</t>
  </si>
  <si>
    <t>CE</t>
  </si>
  <si>
    <t>CF</t>
  </si>
  <si>
    <t>CG</t>
  </si>
  <si>
    <t>CK</t>
  </si>
  <si>
    <t>CL</t>
  </si>
  <si>
    <t>CM</t>
  </si>
  <si>
    <t>CN</t>
  </si>
  <si>
    <t>CO</t>
  </si>
  <si>
    <t>CP</t>
  </si>
  <si>
    <t>CQ</t>
  </si>
  <si>
    <t>CR</t>
  </si>
  <si>
    <t>CS</t>
  </si>
  <si>
    <t>CT</t>
  </si>
  <si>
    <t>CU</t>
  </si>
  <si>
    <t>CV</t>
  </si>
  <si>
    <t>CW</t>
  </si>
  <si>
    <t>CX</t>
  </si>
  <si>
    <t>CY</t>
  </si>
  <si>
    <t>DC</t>
  </si>
  <si>
    <t>DD</t>
  </si>
  <si>
    <t>DE</t>
  </si>
  <si>
    <t>DF</t>
  </si>
  <si>
    <t>DG</t>
  </si>
  <si>
    <t>DH</t>
  </si>
  <si>
    <t>DI</t>
  </si>
  <si>
    <t>DJ</t>
  </si>
  <si>
    <t>DK</t>
  </si>
  <si>
    <t>Summary Cost Tables</t>
  </si>
  <si>
    <t>Resource Addition Tables</t>
  </si>
  <si>
    <t>All Sensitivity Table</t>
  </si>
  <si>
    <t>Reference</t>
  </si>
  <si>
    <t>Chart Name</t>
  </si>
  <si>
    <t>C Distributed</t>
  </si>
  <si>
    <t>F 6-Yr Ramp</t>
  </si>
  <si>
    <t>J SCGHG in Dispatch</t>
  </si>
  <si>
    <t>S No CETA with SCGHG</t>
  </si>
  <si>
    <t>V2 BP with MT Wind + PSH</t>
  </si>
  <si>
    <t>V3 BP with 6-yr ramp</t>
  </si>
  <si>
    <t>AA MT Wind + PSH</t>
  </si>
  <si>
    <t>Not Modeled in AURORA</t>
  </si>
  <si>
    <t>DO NOT EDIT</t>
  </si>
  <si>
    <t>Edit names below to edit names throughout workbook</t>
  </si>
  <si>
    <t>DO NOT ADD OR REMOVE ROWS OR COLUMNS TO THIS SHEET</t>
  </si>
  <si>
    <t>DO NOT ADD OR REMOVE ROWS OR COLUMNS FROM THIS SHEET</t>
  </si>
  <si>
    <t>DO NOT EDIT THIS SHEET</t>
  </si>
  <si>
    <t>All Sensitivities Data</t>
  </si>
  <si>
    <t>Recombine Below</t>
  </si>
  <si>
    <t>Formatted Data, Recombine to make Tables</t>
  </si>
  <si>
    <t>Edit these values to change sensitivity names on the build charts</t>
  </si>
  <si>
    <t>EMISSIONS CHARTS</t>
  </si>
  <si>
    <t>ANNUAL REV REQ CHARTS</t>
  </si>
  <si>
    <t>BUILD CHARTS</t>
  </si>
  <si>
    <t>Flexible Capacity</t>
  </si>
  <si>
    <t>1 Mid</t>
  </si>
  <si>
    <t>A Renewable Overgeneration</t>
  </si>
  <si>
    <t>C Distributed Transmission</t>
  </si>
  <si>
    <t>D Transmission/build constraints - time delayed (option 2)</t>
  </si>
  <si>
    <t>F 6-Yr DSR Ramp</t>
  </si>
  <si>
    <t>I SCGHG Dispatch Cost - LTCE Model</t>
  </si>
  <si>
    <t>K AR5 Upstream Emissions</t>
  </si>
  <si>
    <t>M Alternative Fuel for Peakers - Biodiesel</t>
  </si>
  <si>
    <t>N1 100% Renewable by 2030 Batteries</t>
  </si>
  <si>
    <t>N2 100% Renewable by 2030 PSH</t>
  </si>
  <si>
    <t>O1 100% Renewable by 2045 Batteries</t>
  </si>
  <si>
    <t>O2 100% Renewable by 2045 PSH</t>
  </si>
  <si>
    <t>P1 No Thermal Before 2030, 2Hr LiIon</t>
  </si>
  <si>
    <t>P2 No Thermal Before 2030, PHES</t>
  </si>
  <si>
    <t>P3 No Thermal Before 2030, 4Hr LiIon</t>
  </si>
  <si>
    <t>V1 Balanced portfolio</t>
  </si>
  <si>
    <t>V2 Balanced portfolio + MT Wind and PSH</t>
  </si>
  <si>
    <t>V3 Balanced portfolio + 6 Year DSR</t>
  </si>
  <si>
    <t>W Preferred Portfolio (BP with Biodiesel)</t>
  </si>
  <si>
    <t>AA MT Wind + PHSE</t>
  </si>
  <si>
    <t>WX BP, Market Reliance, Biodiesel</t>
  </si>
  <si>
    <t>BP, Market Reliance, Biodiesel</t>
  </si>
  <si>
    <t>WX</t>
  </si>
  <si>
    <t>Change from Mid</t>
  </si>
  <si>
    <t>X Balanced Portfolio with Reduced Market Reliance</t>
  </si>
  <si>
    <t>2 Low</t>
  </si>
  <si>
    <t>3 High</t>
  </si>
  <si>
    <t>J SCGHG Dispatch Cost - LTCE and Hourly Models</t>
  </si>
  <si>
    <t>L SCGHG Federal CO2 Tax as Fixed Cost</t>
  </si>
  <si>
    <t>Q Fuel switching, gas to electric</t>
  </si>
  <si>
    <t>R Temperature sensitivity on load</t>
  </si>
  <si>
    <t>S SCGHG Only, No CETA</t>
  </si>
  <si>
    <t>NOx</t>
  </si>
  <si>
    <t>Customer Benefit Indicator Area</t>
  </si>
  <si>
    <t>Sensitivity / Customer Benefit Indicator</t>
  </si>
  <si>
    <t>Sensitivity / Customer Benefit Indicator Area</t>
  </si>
  <si>
    <t>This workbook is designed to quickly compare sensitivity results, see below for descriptions of major components.</t>
  </si>
  <si>
    <t>RAW DATA INPUTS</t>
  </si>
  <si>
    <t>Resource Additions Annual</t>
  </si>
  <si>
    <t>Cumulative resource additions from the LTCE Portfolio model results.</t>
  </si>
  <si>
    <t>Emissions</t>
  </si>
  <si>
    <t>Portfolio emissions broken down by fuel type</t>
  </si>
  <si>
    <t>CBI Data</t>
  </si>
  <si>
    <t xml:space="preserve">Data used in the CBI analysis </t>
  </si>
  <si>
    <t>TABLES</t>
  </si>
  <si>
    <t>ChartData</t>
  </si>
  <si>
    <t>Data used in the Emission, Revenue Requirement, and Portfolio Build charts, compiled from the Raw Data inputs and Portfolio Summaries</t>
  </si>
  <si>
    <t>Summary of sensitivity costs</t>
  </si>
  <si>
    <t>Summary of sensitivity resource additions</t>
  </si>
  <si>
    <t>Revenue Requirement, SCGHG Costs, and portfolio builds of all sensitivities</t>
  </si>
  <si>
    <t>CBI</t>
  </si>
  <si>
    <t>CBI Descriptions</t>
  </si>
  <si>
    <t>A brief description of the CBI criteria used in the CBI analysis</t>
  </si>
  <si>
    <t>CBI Summary All</t>
  </si>
  <si>
    <t>All sensitivities with CBI values</t>
  </si>
  <si>
    <t>CBI Select</t>
  </si>
  <si>
    <t xml:space="preserve">Select sensitivities compared in the CBI analysis </t>
  </si>
  <si>
    <t>ALL EM CHART_COPY THIS</t>
  </si>
  <si>
    <t>To use this:</t>
  </si>
  <si>
    <t>1: Make a copy of this chart</t>
  </si>
  <si>
    <t>2: Select the sensitivities you would like to compare using this symbol in the top-right corner of the chart:</t>
  </si>
  <si>
    <t>ALL REV CHART_COPY THIS</t>
  </si>
  <si>
    <t>ALL BUILD CHART_COPY THIS</t>
  </si>
  <si>
    <t>3: For the build chart, keep all resources highlighted, but select the sensitivities/years you would like to compare</t>
  </si>
  <si>
    <t>Direct Emissions (24-year levelized million tons)</t>
  </si>
  <si>
    <t>Direct and Indirect Emissions (24-year levelized million tons)</t>
  </si>
  <si>
    <t>Portfolio Cost (24-year levelized billions dollars)</t>
  </si>
  <si>
    <t xml:space="preserve">Rate (After tax WACC) = </t>
  </si>
  <si>
    <t>Change in Direct and Indirect Emissions from Mid</t>
  </si>
  <si>
    <t>Change in Direct Emissions from Mid</t>
  </si>
  <si>
    <t>Change in Portfolio Cost from Mid</t>
  </si>
  <si>
    <t>Direct Cost of Emissions Reduction (billion dollars per million tons)
small value = more efficient</t>
  </si>
  <si>
    <t>Direct  and Indirect Cost of Emissions Reduction (billion dollars per million tons)
small value = more efficient</t>
  </si>
  <si>
    <t>Notes</t>
  </si>
  <si>
    <t xml:space="preserve">The Mid Portfolio is the basis of comparison for other scenarios and senstivities. </t>
  </si>
  <si>
    <t>The Low Portfolio has a lower demand forecast, resulting in less generation at lower costs. Difficult to compare to Mid Portfolio</t>
  </si>
  <si>
    <t xml:space="preserve">The High Portfolio has a higher demand forecast, resulting in more generation and greater cost. Difficult to compare to the Mid portfolio. </t>
  </si>
  <si>
    <t xml:space="preserve">The Market Reliance sensitivity has a higher peak need than the Mid portfolio making comparisons difficult. </t>
  </si>
  <si>
    <t xml:space="preserve">The AR5 Upstream Emissions senstivity uses a different basis for calculating upstream emissions and may be difficult to compare to the Mid portfolio. </t>
  </si>
  <si>
    <t>no data yet</t>
  </si>
  <si>
    <t xml:space="preserve">The Temperature sensitivity uses a different demand forecast and may not be comparable to the Mid portfolio. </t>
  </si>
  <si>
    <t xml:space="preserve">The Balanced Portfolio with Reduced Market Reliance sensitivity has a higher peak need than the Mid portfolio making comparisons difficult. </t>
  </si>
  <si>
    <t xml:space="preserve">The Balanced Portfolio with Reduced Market Reliance and Biodiesel sensitivity has a higher peak need than the Mid portfolio making comparisons difficult. </t>
  </si>
  <si>
    <t>WITH MARKET EMISSIONS</t>
  </si>
  <si>
    <t>WITHOUT MARKET EMISSIONS</t>
  </si>
  <si>
    <t>vvv Direct + Market VVV</t>
  </si>
  <si>
    <t>vvv Direct Only vvv</t>
  </si>
  <si>
    <t>Recombine to make Tables</t>
  </si>
  <si>
    <t>Not included in Select Rankings</t>
  </si>
  <si>
    <t>Cost of Emission Reduction</t>
  </si>
  <si>
    <t>Comparing the costs of portfolios and the changes in emissions.</t>
  </si>
  <si>
    <t>Emission Data for Em Reduction</t>
  </si>
  <si>
    <t>Data for the Costs of Emission Reduction table.</t>
  </si>
  <si>
    <t>This chart contains data for direct emissions and direct + market emissions.</t>
  </si>
  <si>
    <t>Sens E, U, and Y Removed</t>
  </si>
  <si>
    <t>Edit made, hid these columns instead of deleting them so indrect cell references would not be changed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</si>
</sst>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7" formatCode="&quot;$&quot;#,##0.00_);\(&quot;$&quot;#,##0.00\)"/>
    <numFmt numFmtId="8" formatCode="&quot;$&quot;#,##0.00_);[Red]\(&quot;$&quot;#,##0.00\)"/>
    <numFmt numFmtId="44" formatCode="_(&quot;$&quot;* #,##0.00_);_(&quot;$&quot;* \(#,##0.00\);_(&quot;$&quot;* &quot;-&quot;??_);_(@_)"/>
    <numFmt numFmtId="43" formatCode="_(* #,##0.00_);_(* \(#,##0.00\);_(* &quot;-&quot;??_);_(@_)"/>
    <numFmt numFmtId="164" formatCode="_(* #,##0_);_(* \(#,##0\);_(* &quot;-&quot;??_);_(@_)"/>
    <numFmt numFmtId="165" formatCode="[$-409]d\-mmm\-yy;@"/>
    <numFmt numFmtId="166" formatCode="0;\-0;\-;@"/>
    <numFmt numFmtId="167" formatCode="&quot;$&quot;#,##0.00"/>
    <numFmt numFmtId="168" formatCode="0.0%"/>
    <numFmt numFmtId="169" formatCode="0.0"/>
    <numFmt numFmtId="170" formatCode="_(* #,##0.0_);_(* \(#,##0.0\);_(* &quot;-&quot;??_);_(@_)"/>
    <numFmt numFmtId="171" formatCode="0.000"/>
  </numFmts>
  <fonts count="23" x14ac:knownFonts="1">
    <font>
      <sz val="11"/>
      <color theme="1"/>
      <name val="Calibri"/>
      <family val="2"/>
      <scheme val="minor"/>
    </font>
    <font>
      <b/>
      <sz val="11"/>
      <color theme="1"/>
      <name val="Calibri"/>
      <family val="2"/>
      <scheme val="minor"/>
    </font>
    <font>
      <sz val="10"/>
      <name val="Arial"/>
      <family val="2"/>
    </font>
    <font>
      <b/>
      <i/>
      <sz val="11"/>
      <color theme="1"/>
      <name val="Calibri"/>
      <family val="2"/>
      <scheme val="minor"/>
    </font>
    <font>
      <b/>
      <sz val="11"/>
      <color theme="5" tint="-0.499984740745262"/>
      <name val="Calibri"/>
      <family val="2"/>
      <scheme val="minor"/>
    </font>
    <font>
      <sz val="11"/>
      <color theme="1"/>
      <name val="Calibri"/>
      <family val="2"/>
      <scheme val="minor"/>
    </font>
    <font>
      <b/>
      <sz val="11"/>
      <color theme="0"/>
      <name val="Calibri"/>
      <family val="2"/>
    </font>
    <font>
      <b/>
      <sz val="11"/>
      <name val="Calibri"/>
      <family val="2"/>
    </font>
    <font>
      <sz val="11"/>
      <name val="Calibri"/>
      <family val="2"/>
      <scheme val="minor"/>
    </font>
    <font>
      <sz val="10"/>
      <color rgb="FF000000"/>
      <name val="Calibri"/>
      <family val="2"/>
    </font>
    <font>
      <b/>
      <sz val="11"/>
      <color rgb="FFFF0000"/>
      <name val="Calibri"/>
      <family val="2"/>
    </font>
    <font>
      <b/>
      <sz val="12"/>
      <color rgb="FFFFFFFF"/>
      <name val="Arial"/>
      <family val="2"/>
    </font>
    <font>
      <sz val="12"/>
      <color rgb="FF474C55"/>
      <name val="Arial"/>
      <family val="2"/>
    </font>
    <font>
      <sz val="12"/>
      <color theme="1" tint="0.249977111117893"/>
      <name val="Arial"/>
      <family val="2"/>
    </font>
    <font>
      <b/>
      <sz val="12"/>
      <color rgb="FF474C55"/>
      <name val="Arial"/>
      <family val="2"/>
    </font>
    <font>
      <b/>
      <sz val="12"/>
      <color theme="1" tint="0.249977111117893"/>
      <name val="Arial"/>
      <family val="2"/>
    </font>
    <font>
      <sz val="11"/>
      <color theme="0"/>
      <name val="Calibri"/>
      <family val="2"/>
      <scheme val="minor"/>
    </font>
    <font>
      <b/>
      <sz val="9"/>
      <color theme="0"/>
      <name val="Calibri"/>
      <family val="2"/>
      <scheme val="minor"/>
    </font>
    <font>
      <b/>
      <sz val="14"/>
      <color theme="0"/>
      <name val="Calibri"/>
      <family val="2"/>
      <scheme val="minor"/>
    </font>
    <font>
      <sz val="9"/>
      <color theme="1"/>
      <name val="Calibri"/>
      <family val="2"/>
      <scheme val="minor"/>
    </font>
    <font>
      <sz val="20"/>
      <color theme="1"/>
      <name val="Calibri"/>
      <family val="2"/>
      <scheme val="minor"/>
    </font>
    <font>
      <sz val="36"/>
      <color theme="1"/>
      <name val="Calibri"/>
      <family val="2"/>
      <scheme val="minor"/>
    </font>
    <font>
      <sz val="10"/>
      <color theme="1"/>
      <name val="Calibri"/>
      <family val="2"/>
      <scheme val="minor"/>
    </font>
  </fonts>
  <fills count="42">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theme="6"/>
        <bgColor indexed="64"/>
      </patternFill>
    </fill>
    <fill>
      <patternFill patternType="solid">
        <fgColor theme="9"/>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58C3B4"/>
        <bgColor indexed="64"/>
      </patternFill>
    </fill>
    <fill>
      <patternFill patternType="solid">
        <fgColor rgb="FFE7EAEB"/>
        <bgColor indexed="64"/>
      </patternFill>
    </fill>
    <fill>
      <patternFill patternType="solid">
        <fgColor theme="7" tint="0.39997558519241921"/>
        <bgColor indexed="64"/>
      </patternFill>
    </fill>
    <fill>
      <patternFill patternType="solid">
        <fgColor theme="4"/>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
      <patternFill patternType="solid">
        <fgColor theme="4" tint="0.59999389629810485"/>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3BEB6"/>
        <bgColor indexed="64"/>
      </patternFill>
    </fill>
    <fill>
      <patternFill patternType="solid">
        <fgColor rgb="FF9999FF"/>
        <bgColor indexed="64"/>
      </patternFill>
    </fill>
    <fill>
      <patternFill patternType="solid">
        <fgColor rgb="FFCCCCFF"/>
        <bgColor indexed="64"/>
      </patternFill>
    </fill>
    <fill>
      <patternFill patternType="solid">
        <fgColor rgb="FFCCFF99"/>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002060"/>
        <bgColor indexed="64"/>
      </patternFill>
    </fill>
    <fill>
      <patternFill patternType="solid">
        <fgColor rgb="FFC00000"/>
        <bgColor indexed="64"/>
      </patternFill>
    </fill>
  </fills>
  <borders count="7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rgb="FFBFBFBF"/>
      </left>
      <right style="medium">
        <color rgb="FFBFBFBF"/>
      </right>
      <top style="medium">
        <color rgb="FFBFBFBF"/>
      </top>
      <bottom style="medium">
        <color rgb="FFBFBFBF"/>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medium">
        <color rgb="FFFFFFFF"/>
      </top>
      <bottom style="medium">
        <color rgb="FFFFFFFF"/>
      </bottom>
      <diagonal/>
    </border>
    <border>
      <left style="thin">
        <color theme="0"/>
      </left>
      <right style="thin">
        <color indexed="64"/>
      </right>
      <top style="thin">
        <color theme="0"/>
      </top>
      <bottom/>
      <diagonal/>
    </border>
    <border>
      <left style="thin">
        <color indexed="64"/>
      </left>
      <right style="thin">
        <color theme="0"/>
      </right>
      <top style="thin">
        <color theme="0"/>
      </top>
      <bottom/>
      <diagonal/>
    </border>
    <border>
      <left style="thin">
        <color theme="0"/>
      </left>
      <right style="thin">
        <color theme="0"/>
      </right>
      <top style="thin">
        <color theme="0"/>
      </top>
      <bottom/>
      <diagonal/>
    </border>
    <border>
      <left/>
      <right/>
      <top style="thin">
        <color indexed="64"/>
      </top>
      <bottom style="thin">
        <color indexed="64"/>
      </bottom>
      <diagonal/>
    </border>
    <border>
      <left/>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0">
    <xf numFmtId="0" fontId="0" fillId="0" borderId="0"/>
    <xf numFmtId="43" fontId="2" fillId="0" borderId="0"/>
    <xf numFmtId="165" fontId="5" fillId="0" borderId="0"/>
    <xf numFmtId="43" fontId="5"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9" fontId="5" fillId="0" borderId="0" applyFont="0" applyFill="0" applyBorder="0" applyAlignment="0" applyProtection="0"/>
    <xf numFmtId="49" fontId="9" fillId="0" borderId="17">
      <alignment horizontal="left" vertical="center" wrapText="1" readingOrder="1"/>
    </xf>
    <xf numFmtId="167" fontId="9" fillId="0" borderId="18">
      <alignment horizontal="right" vertical="center" wrapText="1" readingOrder="1"/>
    </xf>
    <xf numFmtId="44" fontId="5" fillId="0" borderId="0" applyFont="0" applyFill="0" applyBorder="0" applyAlignment="0" applyProtection="0"/>
  </cellStyleXfs>
  <cellXfs count="318">
    <xf numFmtId="0" fontId="0" fillId="0" borderId="0" xfId="0"/>
    <xf numFmtId="0" fontId="3" fillId="2" borderId="3" xfId="0" applyFont="1" applyFill="1" applyBorder="1"/>
    <xf numFmtId="0" fontId="4" fillId="0" borderId="0" xfId="0" applyFont="1" applyAlignment="1">
      <alignment horizontal="center"/>
    </xf>
    <xf numFmtId="0" fontId="1" fillId="0" borderId="0" xfId="0" applyFont="1"/>
    <xf numFmtId="3" fontId="0" fillId="0" borderId="0" xfId="0" applyNumberFormat="1"/>
    <xf numFmtId="0" fontId="3" fillId="0" borderId="0" xfId="0" applyFont="1"/>
    <xf numFmtId="0" fontId="1" fillId="4" borderId="0" xfId="0" applyFont="1" applyFill="1"/>
    <xf numFmtId="0" fontId="0" fillId="5" borderId="9" xfId="0" applyFill="1" applyBorder="1" applyAlignment="1">
      <alignment horizontal="left" indent="1"/>
    </xf>
    <xf numFmtId="4" fontId="0" fillId="0" borderId="10" xfId="0" applyNumberFormat="1" applyBorder="1"/>
    <xf numFmtId="0" fontId="0" fillId="0" borderId="11" xfId="0" applyBorder="1" applyAlignment="1">
      <alignment horizontal="left" indent="1"/>
    </xf>
    <xf numFmtId="4" fontId="0" fillId="0" borderId="8" xfId="0" applyNumberFormat="1" applyBorder="1"/>
    <xf numFmtId="0" fontId="0" fillId="5" borderId="11" xfId="0" applyFill="1" applyBorder="1" applyAlignment="1">
      <alignment horizontal="left" indent="1"/>
    </xf>
    <xf numFmtId="0" fontId="0" fillId="0" borderId="12" xfId="0" applyBorder="1" applyAlignment="1">
      <alignment horizontal="left" indent="1"/>
    </xf>
    <xf numFmtId="4" fontId="0" fillId="0" borderId="7" xfId="0" applyNumberFormat="1" applyBorder="1"/>
    <xf numFmtId="165" fontId="5" fillId="0" borderId="0" xfId="2"/>
    <xf numFmtId="0" fontId="0" fillId="0" borderId="0" xfId="0" applyAlignment="1">
      <alignment horizontal="left" indent="1"/>
    </xf>
    <xf numFmtId="0" fontId="6" fillId="6" borderId="6"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11" borderId="6"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3" borderId="13"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4" fillId="3" borderId="6" xfId="0" applyFont="1" applyFill="1" applyBorder="1" applyAlignment="1">
      <alignment horizontal="center"/>
    </xf>
    <xf numFmtId="166" fontId="0" fillId="3" borderId="6" xfId="0" applyNumberFormat="1" applyFill="1" applyBorder="1" applyAlignment="1">
      <alignment horizontal="center"/>
    </xf>
    <xf numFmtId="0" fontId="4" fillId="0" borderId="6" xfId="0" applyFont="1" applyBorder="1" applyAlignment="1">
      <alignment horizontal="center"/>
    </xf>
    <xf numFmtId="166" fontId="0" fillId="0" borderId="6" xfId="0" applyNumberFormat="1" applyBorder="1" applyAlignment="1">
      <alignment horizontal="center"/>
    </xf>
    <xf numFmtId="3" fontId="0" fillId="0" borderId="6" xfId="0" applyNumberFormat="1" applyBorder="1" applyAlignment="1">
      <alignment horizontal="center"/>
    </xf>
    <xf numFmtId="0" fontId="0" fillId="4" borderId="0" xfId="0" applyFill="1"/>
    <xf numFmtId="0" fontId="0" fillId="0" borderId="0" xfId="0" applyAlignment="1">
      <alignment wrapText="1"/>
    </xf>
    <xf numFmtId="4" fontId="0" fillId="0" borderId="0" xfId="0" applyNumberFormat="1" applyBorder="1"/>
    <xf numFmtId="0" fontId="0" fillId="15" borderId="0" xfId="0" applyFill="1"/>
    <xf numFmtId="3" fontId="0" fillId="3" borderId="6" xfId="0" applyNumberFormat="1" applyFill="1" applyBorder="1" applyAlignment="1">
      <alignment horizontal="right"/>
    </xf>
    <xf numFmtId="3" fontId="0" fillId="0" borderId="6" xfId="0" applyNumberFormat="1" applyBorder="1" applyAlignment="1">
      <alignment horizontal="right"/>
    </xf>
    <xf numFmtId="0" fontId="10" fillId="4" borderId="4" xfId="0" applyFont="1" applyFill="1" applyBorder="1" applyAlignment="1">
      <alignment horizontal="center" vertical="center" wrapText="1"/>
    </xf>
    <xf numFmtId="0" fontId="8" fillId="0" borderId="0" xfId="0" applyFont="1"/>
    <xf numFmtId="0" fontId="8" fillId="14" borderId="1" xfId="0" applyFont="1" applyFill="1" applyBorder="1"/>
    <xf numFmtId="0" fontId="8" fillId="14" borderId="2" xfId="0" applyFont="1" applyFill="1" applyBorder="1"/>
    <xf numFmtId="0" fontId="0" fillId="0" borderId="0" xfId="0" applyAlignment="1">
      <alignment horizontal="left" wrapText="1"/>
    </xf>
    <xf numFmtId="0" fontId="0" fillId="0" borderId="0" xfId="0" applyAlignment="1">
      <alignment horizontal="left" wrapText="1" indent="2"/>
    </xf>
    <xf numFmtId="0" fontId="1" fillId="0" borderId="16" xfId="0" quotePrefix="1" applyFont="1" applyBorder="1"/>
    <xf numFmtId="0" fontId="1" fillId="0" borderId="14" xfId="0" quotePrefix="1" applyFont="1" applyBorder="1"/>
    <xf numFmtId="0" fontId="1" fillId="0" borderId="15" xfId="0" quotePrefix="1" applyFont="1" applyBorder="1"/>
    <xf numFmtId="164" fontId="5" fillId="0" borderId="1" xfId="3" applyNumberFormat="1" applyBorder="1" applyAlignment="1">
      <alignment horizontal="right"/>
    </xf>
    <xf numFmtId="164" fontId="5" fillId="0" borderId="2" xfId="3" applyNumberFormat="1" applyBorder="1" applyAlignment="1">
      <alignment horizontal="right"/>
    </xf>
    <xf numFmtId="164" fontId="5" fillId="0" borderId="3" xfId="3" applyNumberFormat="1" applyBorder="1" applyAlignment="1">
      <alignment horizontal="right"/>
    </xf>
    <xf numFmtId="164" fontId="5" fillId="0" borderId="4" xfId="3" applyNumberFormat="1" applyBorder="1" applyAlignment="1">
      <alignment horizontal="right"/>
    </xf>
    <xf numFmtId="164" fontId="5" fillId="0" borderId="0" xfId="3" applyNumberFormat="1" applyBorder="1" applyAlignment="1">
      <alignment horizontal="right"/>
    </xf>
    <xf numFmtId="164" fontId="5" fillId="0" borderId="5" xfId="3" applyNumberFormat="1" applyBorder="1" applyAlignment="1">
      <alignment horizontal="right"/>
    </xf>
    <xf numFmtId="8" fontId="0" fillId="0" borderId="4" xfId="0" applyNumberFormat="1" applyBorder="1" applyAlignment="1">
      <alignment horizontal="right"/>
    </xf>
    <xf numFmtId="8" fontId="0" fillId="0" borderId="0" xfId="0" applyNumberFormat="1" applyBorder="1" applyAlignment="1">
      <alignment horizontal="right"/>
    </xf>
    <xf numFmtId="8" fontId="0" fillId="0" borderId="5" xfId="0" applyNumberFormat="1" applyBorder="1" applyAlignment="1">
      <alignment horizontal="right"/>
    </xf>
    <xf numFmtId="168" fontId="5" fillId="0" borderId="4" xfId="6" applyNumberFormat="1" applyBorder="1" applyAlignment="1">
      <alignment horizontal="right"/>
    </xf>
    <xf numFmtId="168" fontId="5" fillId="0" borderId="0" xfId="6" applyNumberFormat="1" applyBorder="1" applyAlignment="1">
      <alignment horizontal="right"/>
    </xf>
    <xf numFmtId="168" fontId="5" fillId="0" borderId="5" xfId="6" applyNumberFormat="1" applyBorder="1" applyAlignment="1">
      <alignment horizontal="right"/>
    </xf>
    <xf numFmtId="0" fontId="0" fillId="0" borderId="4" xfId="0" applyBorder="1" applyAlignment="1">
      <alignment horizontal="right"/>
    </xf>
    <xf numFmtId="0" fontId="0" fillId="0" borderId="0" xfId="0" applyBorder="1" applyAlignment="1">
      <alignment horizontal="right"/>
    </xf>
    <xf numFmtId="0" fontId="0" fillId="0" borderId="5" xfId="0" applyBorder="1" applyAlignment="1">
      <alignment horizontal="right"/>
    </xf>
    <xf numFmtId="1" fontId="0" fillId="0" borderId="4" xfId="0" applyNumberFormat="1" applyBorder="1" applyAlignment="1">
      <alignment horizontal="right"/>
    </xf>
    <xf numFmtId="1" fontId="0" fillId="0" borderId="0" xfId="0" applyNumberFormat="1" applyBorder="1" applyAlignment="1">
      <alignment horizontal="right"/>
    </xf>
    <xf numFmtId="1" fontId="0" fillId="0" borderId="5" xfId="0" applyNumberFormat="1" applyBorder="1" applyAlignment="1">
      <alignment horizontal="right"/>
    </xf>
    <xf numFmtId="168" fontId="5" fillId="0" borderId="16" xfId="6" applyNumberFormat="1" applyBorder="1" applyAlignment="1">
      <alignment horizontal="right"/>
    </xf>
    <xf numFmtId="168" fontId="5" fillId="0" borderId="14" xfId="6" applyNumberFormat="1" applyBorder="1" applyAlignment="1">
      <alignment horizontal="right"/>
    </xf>
    <xf numFmtId="168" fontId="5" fillId="0" borderId="15" xfId="6" applyNumberFormat="1" applyBorder="1" applyAlignment="1">
      <alignment horizontal="right"/>
    </xf>
    <xf numFmtId="8" fontId="0" fillId="0" borderId="0" xfId="0" applyNumberFormat="1"/>
    <xf numFmtId="164" fontId="0" fillId="0" borderId="0" xfId="3" applyNumberFormat="1" applyFont="1"/>
    <xf numFmtId="0" fontId="0" fillId="16" borderId="0" xfId="0" applyFill="1"/>
    <xf numFmtId="0" fontId="0" fillId="17" borderId="0" xfId="0" applyFill="1"/>
    <xf numFmtId="2" fontId="0" fillId="0" borderId="0" xfId="0" applyNumberFormat="1"/>
    <xf numFmtId="0" fontId="1" fillId="0" borderId="0" xfId="0" applyFont="1" applyAlignment="1">
      <alignment wrapText="1"/>
    </xf>
    <xf numFmtId="0" fontId="1" fillId="0" borderId="0" xfId="0" applyFont="1" applyAlignment="1">
      <alignment horizontal="left" wrapText="1"/>
    </xf>
    <xf numFmtId="1" fontId="0" fillId="0" borderId="0" xfId="0" applyNumberFormat="1"/>
    <xf numFmtId="0" fontId="0" fillId="14" borderId="0" xfId="0" applyFill="1"/>
    <xf numFmtId="3" fontId="0" fillId="14" borderId="0" xfId="0" applyNumberFormat="1" applyFill="1"/>
    <xf numFmtId="0" fontId="11" fillId="20" borderId="19" xfId="0" applyFont="1" applyFill="1" applyBorder="1" applyAlignment="1">
      <alignment horizontal="left" vertical="center" wrapText="1" readingOrder="1"/>
    </xf>
    <xf numFmtId="0" fontId="11" fillId="20" borderId="19" xfId="0" applyFont="1" applyFill="1" applyBorder="1" applyAlignment="1">
      <alignment horizontal="center" vertical="center" wrapText="1" readingOrder="1"/>
    </xf>
    <xf numFmtId="0" fontId="12" fillId="21" borderId="20" xfId="0" applyFont="1" applyFill="1" applyBorder="1" applyAlignment="1">
      <alignment vertical="center" wrapText="1" readingOrder="1"/>
    </xf>
    <xf numFmtId="0" fontId="12" fillId="21" borderId="20" xfId="0" applyFont="1" applyFill="1" applyBorder="1" applyAlignment="1">
      <alignment horizontal="left" vertical="center" wrapText="1" indent="1" readingOrder="1"/>
    </xf>
    <xf numFmtId="167" fontId="12" fillId="21" borderId="20" xfId="0" applyNumberFormat="1" applyFont="1" applyFill="1" applyBorder="1" applyAlignment="1">
      <alignment horizontal="center" vertical="center" wrapText="1" readingOrder="1"/>
    </xf>
    <xf numFmtId="0" fontId="0" fillId="0" borderId="0" xfId="0" applyAlignment="1">
      <alignment horizontal="center"/>
    </xf>
    <xf numFmtId="3" fontId="13" fillId="21" borderId="20" xfId="0" applyNumberFormat="1" applyFont="1" applyFill="1" applyBorder="1" applyAlignment="1">
      <alignment horizontal="center" vertical="top" wrapText="1"/>
    </xf>
    <xf numFmtId="0" fontId="13" fillId="21" borderId="20" xfId="0" applyFont="1" applyFill="1" applyBorder="1" applyAlignment="1">
      <alignment horizontal="center" vertical="top" wrapText="1"/>
    </xf>
    <xf numFmtId="0" fontId="12" fillId="21" borderId="20" xfId="0" applyFont="1" applyFill="1" applyBorder="1" applyAlignment="1">
      <alignment horizontal="left" vertical="center" wrapText="1" indent="4" readingOrder="1"/>
    </xf>
    <xf numFmtId="0" fontId="14" fillId="21" borderId="20" xfId="0" applyFont="1" applyFill="1" applyBorder="1" applyAlignment="1">
      <alignment horizontal="left" vertical="center" wrapText="1" indent="1" readingOrder="1"/>
    </xf>
    <xf numFmtId="3" fontId="15" fillId="21" borderId="20" xfId="0" applyNumberFormat="1" applyFont="1" applyFill="1" applyBorder="1" applyAlignment="1">
      <alignment horizontal="center" vertical="top" wrapText="1"/>
    </xf>
    <xf numFmtId="0" fontId="6" fillId="10" borderId="13" xfId="0" applyFont="1" applyFill="1" applyBorder="1" applyAlignment="1">
      <alignment horizontal="center" vertical="center" wrapText="1"/>
    </xf>
    <xf numFmtId="0" fontId="18" fillId="23" borderId="0" xfId="0" applyFont="1" applyFill="1"/>
    <xf numFmtId="0" fontId="0" fillId="3" borderId="6" xfId="0" applyFill="1" applyBorder="1" applyAlignment="1">
      <alignment horizontal="left" indent="2"/>
    </xf>
    <xf numFmtId="1" fontId="0" fillId="3" borderId="6" xfId="0" applyNumberFormat="1" applyFill="1" applyBorder="1" applyAlignment="1">
      <alignment horizontal="center"/>
    </xf>
    <xf numFmtId="0" fontId="0" fillId="3" borderId="6" xfId="0" applyFill="1" applyBorder="1"/>
    <xf numFmtId="0" fontId="0" fillId="22" borderId="6" xfId="0" applyFill="1" applyBorder="1"/>
    <xf numFmtId="1" fontId="0" fillId="22" borderId="6" xfId="0" applyNumberFormat="1" applyFill="1" applyBorder="1" applyAlignment="1">
      <alignment horizontal="center"/>
    </xf>
    <xf numFmtId="0" fontId="0" fillId="24" borderId="6" xfId="0" applyFill="1" applyBorder="1"/>
    <xf numFmtId="1" fontId="0" fillId="24" borderId="6" xfId="0" applyNumberFormat="1" applyFill="1" applyBorder="1" applyAlignment="1">
      <alignment horizontal="center"/>
    </xf>
    <xf numFmtId="0" fontId="0" fillId="22" borderId="6" xfId="0" applyFill="1" applyBorder="1" applyAlignment="1">
      <alignment horizontal="left"/>
    </xf>
    <xf numFmtId="0" fontId="0" fillId="24" borderId="6" xfId="0" applyFill="1" applyBorder="1" applyAlignment="1">
      <alignment horizontal="left"/>
    </xf>
    <xf numFmtId="0" fontId="0" fillId="25" borderId="6" xfId="0" applyFill="1" applyBorder="1" applyAlignment="1">
      <alignment horizontal="left"/>
    </xf>
    <xf numFmtId="1" fontId="0" fillId="25" borderId="6" xfId="0" applyNumberFormat="1" applyFill="1" applyBorder="1" applyAlignment="1">
      <alignment horizontal="center"/>
    </xf>
    <xf numFmtId="0" fontId="0" fillId="26" borderId="0" xfId="0" applyFill="1"/>
    <xf numFmtId="0" fontId="0" fillId="26" borderId="26" xfId="0" applyFont="1" applyFill="1" applyBorder="1"/>
    <xf numFmtId="0" fontId="0" fillId="26" borderId="28" xfId="0" applyFont="1" applyFill="1" applyBorder="1"/>
    <xf numFmtId="0" fontId="0" fillId="19" borderId="0" xfId="0" applyFill="1" applyAlignment="1"/>
    <xf numFmtId="0" fontId="1" fillId="26" borderId="36" xfId="0" applyFont="1" applyFill="1" applyBorder="1"/>
    <xf numFmtId="0" fontId="1" fillId="26" borderId="25" xfId="0" applyFont="1" applyFill="1" applyBorder="1" applyAlignment="1">
      <alignment horizontal="center"/>
    </xf>
    <xf numFmtId="0" fontId="1" fillId="26" borderId="34" xfId="0" applyFont="1" applyFill="1" applyBorder="1" applyAlignment="1">
      <alignment horizontal="center"/>
    </xf>
    <xf numFmtId="0" fontId="0" fillId="26" borderId="37" xfId="0" applyFont="1" applyFill="1" applyBorder="1"/>
    <xf numFmtId="0" fontId="0" fillId="0" borderId="0" xfId="0" applyBorder="1" applyAlignment="1">
      <alignment wrapText="1"/>
    </xf>
    <xf numFmtId="0" fontId="1" fillId="0" borderId="0" xfId="0" applyFont="1" applyBorder="1" applyAlignment="1">
      <alignment horizontal="left" indent="1"/>
    </xf>
    <xf numFmtId="0" fontId="19" fillId="0" borderId="0" xfId="0" applyFont="1" applyAlignment="1">
      <alignment wrapText="1"/>
    </xf>
    <xf numFmtId="0" fontId="19" fillId="0" borderId="1" xfId="0" applyFont="1" applyBorder="1" applyAlignment="1">
      <alignment wrapText="1"/>
    </xf>
    <xf numFmtId="0" fontId="19" fillId="0" borderId="2" xfId="0" applyFont="1" applyBorder="1" applyAlignment="1">
      <alignment wrapText="1"/>
    </xf>
    <xf numFmtId="0" fontId="19" fillId="0" borderId="3" xfId="0" applyFont="1" applyBorder="1" applyAlignment="1">
      <alignment wrapText="1"/>
    </xf>
    <xf numFmtId="0" fontId="8" fillId="14" borderId="24" xfId="0" applyFont="1" applyFill="1" applyBorder="1"/>
    <xf numFmtId="166" fontId="0" fillId="27" borderId="6" xfId="0" applyNumberFormat="1" applyFill="1" applyBorder="1" applyAlignment="1">
      <alignment horizontal="center"/>
    </xf>
    <xf numFmtId="166" fontId="16" fillId="27" borderId="6" xfId="0" applyNumberFormat="1" applyFont="1" applyFill="1" applyBorder="1" applyAlignment="1">
      <alignment horizontal="left"/>
    </xf>
    <xf numFmtId="0" fontId="0" fillId="27" borderId="0" xfId="0" applyFill="1"/>
    <xf numFmtId="0" fontId="1" fillId="27" borderId="0" xfId="0" applyFont="1" applyFill="1"/>
    <xf numFmtId="0" fontId="4" fillId="27" borderId="0" xfId="0" applyFont="1" applyFill="1" applyAlignment="1">
      <alignment horizontal="center"/>
    </xf>
    <xf numFmtId="0" fontId="0" fillId="27" borderId="9" xfId="0" applyFill="1" applyBorder="1" applyAlignment="1">
      <alignment horizontal="left" indent="1"/>
    </xf>
    <xf numFmtId="4" fontId="0" fillId="27" borderId="10" xfId="0" applyNumberFormat="1" applyFill="1" applyBorder="1"/>
    <xf numFmtId="0" fontId="0" fillId="27" borderId="11" xfId="0" applyFill="1" applyBorder="1" applyAlignment="1">
      <alignment horizontal="left" indent="1"/>
    </xf>
    <xf numFmtId="4" fontId="0" fillId="27" borderId="8" xfId="0" applyNumberFormat="1" applyFill="1" applyBorder="1"/>
    <xf numFmtId="0" fontId="0" fillId="27" borderId="12" xfId="0" applyFill="1" applyBorder="1" applyAlignment="1">
      <alignment horizontal="left" indent="1"/>
    </xf>
    <xf numFmtId="4" fontId="0" fillId="27" borderId="7" xfId="0" applyNumberFormat="1" applyFill="1" applyBorder="1"/>
    <xf numFmtId="0" fontId="0" fillId="29" borderId="0" xfId="0" applyFill="1"/>
    <xf numFmtId="0" fontId="0" fillId="30" borderId="0" xfId="0" applyFill="1"/>
    <xf numFmtId="0" fontId="0" fillId="28" borderId="0" xfId="0" applyFill="1" applyAlignment="1">
      <alignment wrapText="1"/>
    </xf>
    <xf numFmtId="0" fontId="0" fillId="18" borderId="0" xfId="0" applyFill="1"/>
    <xf numFmtId="0" fontId="0" fillId="32" borderId="0" xfId="0" applyFill="1" applyAlignment="1">
      <alignment wrapText="1"/>
    </xf>
    <xf numFmtId="0" fontId="0" fillId="32" borderId="0" xfId="0" applyFill="1"/>
    <xf numFmtId="0" fontId="0" fillId="31" borderId="0" xfId="0" applyFill="1" applyAlignment="1">
      <alignment horizontal="left"/>
    </xf>
    <xf numFmtId="0" fontId="3" fillId="15" borderId="0" xfId="0" applyFont="1" applyFill="1"/>
    <xf numFmtId="0" fontId="17" fillId="15" borderId="22" xfId="0" applyFont="1" applyFill="1" applyBorder="1" applyAlignment="1">
      <alignment wrapText="1"/>
    </xf>
    <xf numFmtId="0" fontId="17" fillId="15" borderId="23" xfId="0" applyFont="1" applyFill="1" applyBorder="1" applyAlignment="1">
      <alignment wrapText="1"/>
    </xf>
    <xf numFmtId="0" fontId="17" fillId="15" borderId="21" xfId="0" applyFont="1" applyFill="1" applyBorder="1" applyAlignment="1">
      <alignment wrapText="1"/>
    </xf>
    <xf numFmtId="0" fontId="8" fillId="30" borderId="0" xfId="0" applyFont="1" applyFill="1"/>
    <xf numFmtId="0" fontId="8" fillId="30" borderId="2" xfId="0" applyFont="1" applyFill="1" applyBorder="1"/>
    <xf numFmtId="0" fontId="8" fillId="30" borderId="0" xfId="0" applyFont="1" applyFill="1" applyBorder="1"/>
    <xf numFmtId="0" fontId="0" fillId="33" borderId="0" xfId="0" applyFill="1"/>
    <xf numFmtId="0" fontId="8" fillId="33" borderId="2" xfId="0" applyFont="1" applyFill="1" applyBorder="1"/>
    <xf numFmtId="0" fontId="8" fillId="33" borderId="0" xfId="0" applyFont="1" applyFill="1" applyBorder="1"/>
    <xf numFmtId="0" fontId="8" fillId="33" borderId="14" xfId="0" applyFont="1" applyFill="1" applyBorder="1"/>
    <xf numFmtId="0" fontId="8" fillId="33" borderId="15" xfId="0" applyFont="1" applyFill="1" applyBorder="1"/>
    <xf numFmtId="0" fontId="7" fillId="33" borderId="13" xfId="0" applyFont="1" applyFill="1" applyBorder="1" applyAlignment="1">
      <alignment horizontal="center" vertical="center" wrapText="1"/>
    </xf>
    <xf numFmtId="0" fontId="7" fillId="33" borderId="6" xfId="0" applyFont="1" applyFill="1" applyBorder="1" applyAlignment="1">
      <alignment horizontal="center" vertical="center" wrapText="1"/>
    </xf>
    <xf numFmtId="1" fontId="8" fillId="33" borderId="1" xfId="0" applyNumberFormat="1" applyFont="1" applyFill="1" applyBorder="1"/>
    <xf numFmtId="1" fontId="8" fillId="33" borderId="2" xfId="0" applyNumberFormat="1" applyFont="1" applyFill="1" applyBorder="1"/>
    <xf numFmtId="1" fontId="8" fillId="33" borderId="3" xfId="0" applyNumberFormat="1" applyFont="1" applyFill="1" applyBorder="1"/>
    <xf numFmtId="1" fontId="8" fillId="33" borderId="4" xfId="0" applyNumberFormat="1" applyFont="1" applyFill="1" applyBorder="1"/>
    <xf numFmtId="1" fontId="8" fillId="33" borderId="0" xfId="0" applyNumberFormat="1" applyFont="1" applyFill="1" applyBorder="1"/>
    <xf numFmtId="1" fontId="8" fillId="33" borderId="5" xfId="0" applyNumberFormat="1" applyFont="1" applyFill="1" applyBorder="1"/>
    <xf numFmtId="1" fontId="8" fillId="33" borderId="16" xfId="0" applyNumberFormat="1" applyFont="1" applyFill="1" applyBorder="1"/>
    <xf numFmtId="1" fontId="8" fillId="33" borderId="14" xfId="0" applyNumberFormat="1" applyFont="1" applyFill="1" applyBorder="1"/>
    <xf numFmtId="1" fontId="8" fillId="33" borderId="15" xfId="0" applyNumberFormat="1" applyFont="1" applyFill="1" applyBorder="1"/>
    <xf numFmtId="0" fontId="8" fillId="33" borderId="0" xfId="0" applyFont="1" applyFill="1"/>
    <xf numFmtId="0" fontId="4" fillId="33" borderId="0" xfId="0" applyFont="1" applyFill="1" applyAlignment="1">
      <alignment horizontal="center"/>
    </xf>
    <xf numFmtId="3" fontId="0" fillId="33" borderId="0" xfId="0" applyNumberFormat="1" applyFill="1"/>
    <xf numFmtId="43" fontId="0" fillId="33" borderId="0" xfId="2" applyNumberFormat="1" applyFont="1" applyFill="1"/>
    <xf numFmtId="43" fontId="0" fillId="33" borderId="0" xfId="0" applyNumberFormat="1" applyFill="1"/>
    <xf numFmtId="0" fontId="7" fillId="33" borderId="4" xfId="0" applyFont="1" applyFill="1" applyBorder="1" applyAlignment="1">
      <alignment horizontal="center" vertical="center" wrapText="1"/>
    </xf>
    <xf numFmtId="0" fontId="1" fillId="26" borderId="33" xfId="0" applyFont="1" applyFill="1" applyBorder="1"/>
    <xf numFmtId="1" fontId="0" fillId="26" borderId="38" xfId="0" applyNumberFormat="1" applyFill="1" applyBorder="1" applyAlignment="1">
      <alignment horizontal="center"/>
    </xf>
    <xf numFmtId="0" fontId="0" fillId="26" borderId="34" xfId="0" applyFill="1" applyBorder="1" applyAlignment="1">
      <alignment horizontal="center"/>
    </xf>
    <xf numFmtId="169" fontId="0" fillId="26" borderId="34" xfId="0" applyNumberFormat="1" applyFill="1" applyBorder="1"/>
    <xf numFmtId="1" fontId="0" fillId="26" borderId="27" xfId="0" applyNumberFormat="1" applyFill="1" applyBorder="1" applyAlignment="1">
      <alignment horizontal="center"/>
    </xf>
    <xf numFmtId="0" fontId="0" fillId="26" borderId="35" xfId="0" applyFill="1" applyBorder="1" applyAlignment="1">
      <alignment horizontal="center"/>
    </xf>
    <xf numFmtId="169" fontId="0" fillId="26" borderId="35" xfId="0" applyNumberFormat="1" applyFill="1" applyBorder="1"/>
    <xf numFmtId="0" fontId="0" fillId="26" borderId="25" xfId="0" applyFill="1" applyBorder="1"/>
    <xf numFmtId="0" fontId="0" fillId="26" borderId="0" xfId="0" applyFill="1" applyBorder="1"/>
    <xf numFmtId="1" fontId="0" fillId="26" borderId="29" xfId="0" applyNumberFormat="1" applyFill="1" applyBorder="1" applyAlignment="1">
      <alignment horizontal="center"/>
    </xf>
    <xf numFmtId="0" fontId="0" fillId="26" borderId="39" xfId="0" applyFill="1" applyBorder="1" applyAlignment="1">
      <alignment horizontal="center"/>
    </xf>
    <xf numFmtId="0" fontId="0" fillId="26" borderId="30" xfId="0" applyFill="1" applyBorder="1"/>
    <xf numFmtId="169" fontId="0" fillId="26" borderId="39" xfId="0" applyNumberFormat="1" applyFill="1" applyBorder="1"/>
    <xf numFmtId="0" fontId="0" fillId="32" borderId="26" xfId="0" applyFont="1" applyFill="1" applyBorder="1"/>
    <xf numFmtId="7" fontId="0" fillId="0" borderId="0" xfId="0" applyNumberFormat="1" applyBorder="1" applyAlignment="1">
      <alignment horizontal="center"/>
    </xf>
    <xf numFmtId="0" fontId="17" fillId="23" borderId="36" xfId="0" applyFont="1" applyFill="1" applyBorder="1" applyAlignment="1">
      <alignment horizontal="center" wrapText="1"/>
    </xf>
    <xf numFmtId="0" fontId="17" fillId="23" borderId="25" xfId="0" applyFont="1" applyFill="1" applyBorder="1" applyAlignment="1">
      <alignment horizontal="center" wrapText="1"/>
    </xf>
    <xf numFmtId="0" fontId="17" fillId="23" borderId="31" xfId="0" applyFont="1" applyFill="1" applyBorder="1" applyAlignment="1">
      <alignment horizontal="center" wrapText="1"/>
    </xf>
    <xf numFmtId="7" fontId="0" fillId="0" borderId="40" xfId="0" applyNumberFormat="1" applyBorder="1" applyAlignment="1">
      <alignment horizontal="center"/>
    </xf>
    <xf numFmtId="7" fontId="0" fillId="0" borderId="42" xfId="0" applyNumberFormat="1" applyBorder="1" applyAlignment="1">
      <alignment horizontal="center"/>
    </xf>
    <xf numFmtId="7" fontId="0" fillId="0" borderId="30" xfId="0" applyNumberFormat="1" applyBorder="1" applyAlignment="1">
      <alignment horizontal="center"/>
    </xf>
    <xf numFmtId="0" fontId="17" fillId="23" borderId="44" xfId="0" applyFont="1" applyFill="1" applyBorder="1" applyAlignment="1">
      <alignment horizontal="center" wrapText="1"/>
    </xf>
    <xf numFmtId="3" fontId="0" fillId="0" borderId="34" xfId="0" applyNumberFormat="1" applyBorder="1" applyAlignment="1">
      <alignment horizontal="center"/>
    </xf>
    <xf numFmtId="3" fontId="0" fillId="0" borderId="35" xfId="0" applyNumberFormat="1" applyBorder="1" applyAlignment="1">
      <alignment horizontal="center"/>
    </xf>
    <xf numFmtId="3" fontId="0" fillId="0" borderId="39" xfId="0" applyNumberFormat="1" applyBorder="1" applyAlignment="1">
      <alignment horizontal="center"/>
    </xf>
    <xf numFmtId="1" fontId="0" fillId="26" borderId="0" xfId="0" applyNumberFormat="1" applyFill="1" applyBorder="1" applyAlignment="1">
      <alignment horizontal="center"/>
    </xf>
    <xf numFmtId="0" fontId="0" fillId="32" borderId="45" xfId="0" applyFont="1" applyFill="1" applyBorder="1"/>
    <xf numFmtId="1" fontId="0" fillId="26" borderId="46" xfId="0" applyNumberFormat="1" applyFill="1" applyBorder="1" applyAlignment="1">
      <alignment horizontal="center"/>
    </xf>
    <xf numFmtId="0" fontId="1" fillId="26" borderId="34" xfId="0" applyFont="1" applyFill="1" applyBorder="1"/>
    <xf numFmtId="0" fontId="0" fillId="26" borderId="40" xfId="0" applyFont="1" applyFill="1" applyBorder="1"/>
    <xf numFmtId="0" fontId="0" fillId="26" borderId="42" xfId="0" applyFont="1" applyFill="1" applyBorder="1"/>
    <xf numFmtId="1" fontId="0" fillId="26" borderId="30" xfId="0" applyNumberFormat="1" applyFill="1" applyBorder="1" applyAlignment="1">
      <alignment horizontal="center"/>
    </xf>
    <xf numFmtId="1" fontId="0" fillId="26" borderId="47" xfId="0" applyNumberFormat="1" applyFill="1" applyBorder="1" applyAlignment="1">
      <alignment horizontal="center"/>
    </xf>
    <xf numFmtId="1" fontId="0" fillId="26" borderId="32" xfId="0" applyNumberFormat="1" applyFill="1" applyBorder="1" applyAlignment="1">
      <alignment horizontal="center"/>
    </xf>
    <xf numFmtId="0" fontId="1" fillId="0" borderId="0" xfId="0" applyFont="1" applyBorder="1" applyAlignment="1">
      <alignment horizontal="center" wrapText="1"/>
    </xf>
    <xf numFmtId="0" fontId="1" fillId="0" borderId="5" xfId="0" applyFont="1" applyBorder="1"/>
    <xf numFmtId="0" fontId="1" fillId="0" borderId="14" xfId="0" applyFont="1" applyBorder="1" applyAlignment="1">
      <alignment horizontal="center" wrapText="1"/>
    </xf>
    <xf numFmtId="0" fontId="1" fillId="0" borderId="48" xfId="0" applyFont="1" applyBorder="1" applyAlignment="1">
      <alignment horizontal="center"/>
    </xf>
    <xf numFmtId="0" fontId="1" fillId="0" borderId="49" xfId="0" applyFont="1" applyBorder="1"/>
    <xf numFmtId="0" fontId="1" fillId="2" borderId="50" xfId="0" applyFont="1" applyFill="1" applyBorder="1" applyAlignment="1">
      <alignment horizontal="center"/>
    </xf>
    <xf numFmtId="0" fontId="1" fillId="14" borderId="50" xfId="0" applyFont="1" applyFill="1" applyBorder="1" applyAlignment="1">
      <alignment horizontal="center"/>
    </xf>
    <xf numFmtId="0" fontId="1" fillId="16" borderId="50" xfId="0" applyFont="1" applyFill="1" applyBorder="1" applyAlignment="1">
      <alignment horizontal="center"/>
    </xf>
    <xf numFmtId="0" fontId="1" fillId="35" borderId="50" xfId="0" applyFont="1" applyFill="1" applyBorder="1" applyAlignment="1">
      <alignment horizontal="center"/>
    </xf>
    <xf numFmtId="0" fontId="1" fillId="5" borderId="50" xfId="0" applyFont="1" applyFill="1" applyBorder="1" applyAlignment="1">
      <alignment horizontal="center"/>
    </xf>
    <xf numFmtId="0" fontId="1" fillId="18" borderId="50" xfId="0" applyFont="1" applyFill="1" applyBorder="1" applyAlignment="1">
      <alignment horizontal="center"/>
    </xf>
    <xf numFmtId="0" fontId="1" fillId="36" borderId="50" xfId="0" applyFont="1" applyFill="1" applyBorder="1" applyAlignment="1">
      <alignment horizontal="center"/>
    </xf>
    <xf numFmtId="0" fontId="1" fillId="0" borderId="51" xfId="0" applyFont="1" applyBorder="1" applyAlignment="1">
      <alignment horizontal="center"/>
    </xf>
    <xf numFmtId="1" fontId="0" fillId="0" borderId="40" xfId="0" applyNumberFormat="1" applyBorder="1" applyAlignment="1">
      <alignment horizontal="center"/>
    </xf>
    <xf numFmtId="1" fontId="0" fillId="0" borderId="0" xfId="0" applyNumberFormat="1" applyBorder="1" applyAlignment="1">
      <alignment horizontal="center"/>
    </xf>
    <xf numFmtId="169" fontId="0" fillId="0" borderId="52" xfId="0" applyNumberFormat="1" applyBorder="1" applyAlignment="1">
      <alignment horizontal="center"/>
    </xf>
    <xf numFmtId="1" fontId="0" fillId="0" borderId="42" xfId="0" applyNumberFormat="1" applyBorder="1" applyAlignment="1">
      <alignment horizontal="center"/>
    </xf>
    <xf numFmtId="0" fontId="1" fillId="0" borderId="53" xfId="0" applyFont="1" applyBorder="1"/>
    <xf numFmtId="1" fontId="0" fillId="0" borderId="30" xfId="0" applyNumberFormat="1" applyBorder="1" applyAlignment="1">
      <alignment horizontal="center"/>
    </xf>
    <xf numFmtId="169" fontId="0" fillId="0" borderId="54" xfId="0" applyNumberFormat="1" applyBorder="1" applyAlignment="1">
      <alignment horizontal="center"/>
    </xf>
    <xf numFmtId="0" fontId="1" fillId="0" borderId="36" xfId="0" applyFont="1" applyBorder="1"/>
    <xf numFmtId="0" fontId="1" fillId="0" borderId="56" xfId="0" applyFont="1" applyBorder="1"/>
    <xf numFmtId="0" fontId="1" fillId="0" borderId="41" xfId="0" applyFont="1" applyBorder="1" applyAlignment="1">
      <alignment horizontal="center" wrapText="1"/>
    </xf>
    <xf numFmtId="0" fontId="1" fillId="0" borderId="57" xfId="0" applyFont="1" applyBorder="1"/>
    <xf numFmtId="0" fontId="0" fillId="0" borderId="0" xfId="0" applyBorder="1" applyAlignment="1">
      <alignment horizontal="center"/>
    </xf>
    <xf numFmtId="0" fontId="0" fillId="0" borderId="41" xfId="0" applyBorder="1" applyAlignment="1">
      <alignment horizontal="center"/>
    </xf>
    <xf numFmtId="0" fontId="1" fillId="0" borderId="58" xfId="0" applyFont="1" applyBorder="1"/>
    <xf numFmtId="0" fontId="0" fillId="0" borderId="30" xfId="0" applyBorder="1" applyAlignment="1">
      <alignment horizontal="center"/>
    </xf>
    <xf numFmtId="0" fontId="0" fillId="0" borderId="43" xfId="0" applyBorder="1" applyAlignment="1">
      <alignment horizontal="center"/>
    </xf>
    <xf numFmtId="0" fontId="1" fillId="0" borderId="59" xfId="0" applyFont="1" applyBorder="1" applyAlignment="1">
      <alignment horizontal="center" wrapText="1"/>
    </xf>
    <xf numFmtId="167" fontId="0" fillId="0" borderId="0" xfId="0" applyNumberFormat="1" applyBorder="1" applyAlignment="1">
      <alignment horizontal="center"/>
    </xf>
    <xf numFmtId="164" fontId="0" fillId="0" borderId="0" xfId="3" applyNumberFormat="1" applyFont="1" applyBorder="1" applyAlignment="1">
      <alignment horizontal="center"/>
    </xf>
    <xf numFmtId="170" fontId="0" fillId="0" borderId="0" xfId="3" applyNumberFormat="1" applyFont="1" applyBorder="1" applyAlignment="1">
      <alignment horizontal="center"/>
    </xf>
    <xf numFmtId="164" fontId="0" fillId="0" borderId="41" xfId="3" applyNumberFormat="1" applyFont="1" applyBorder="1" applyAlignment="1">
      <alignment horizontal="center"/>
    </xf>
    <xf numFmtId="167" fontId="0" fillId="0" borderId="30" xfId="0" applyNumberFormat="1" applyBorder="1" applyAlignment="1">
      <alignment horizontal="center"/>
    </xf>
    <xf numFmtId="164" fontId="0" fillId="0" borderId="30" xfId="3" applyNumberFormat="1" applyFont="1" applyBorder="1" applyAlignment="1">
      <alignment horizontal="center"/>
    </xf>
    <xf numFmtId="170" fontId="0" fillId="0" borderId="30" xfId="3" applyNumberFormat="1" applyFont="1" applyBorder="1" applyAlignment="1">
      <alignment horizontal="center"/>
    </xf>
    <xf numFmtId="164" fontId="0" fillId="0" borderId="43" xfId="3" applyNumberFormat="1" applyFont="1" applyBorder="1" applyAlignment="1">
      <alignment horizontal="center"/>
    </xf>
    <xf numFmtId="0" fontId="1" fillId="2" borderId="55" xfId="0" applyFont="1" applyFill="1" applyBorder="1" applyAlignment="1">
      <alignment horizontal="center"/>
    </xf>
    <xf numFmtId="0" fontId="1" fillId="34" borderId="25" xfId="0" applyFont="1" applyFill="1" applyBorder="1" applyAlignment="1">
      <alignment horizontal="center"/>
    </xf>
    <xf numFmtId="0" fontId="1" fillId="18" borderId="25" xfId="0" applyFont="1" applyFill="1" applyBorder="1" applyAlignment="1">
      <alignment horizontal="center"/>
    </xf>
    <xf numFmtId="0" fontId="1" fillId="36" borderId="31" xfId="0" applyFont="1" applyFill="1" applyBorder="1" applyAlignment="1">
      <alignment horizontal="center"/>
    </xf>
    <xf numFmtId="0" fontId="0" fillId="24" borderId="0" xfId="0" applyFill="1"/>
    <xf numFmtId="0" fontId="1" fillId="24" borderId="0" xfId="0" applyFont="1" applyFill="1"/>
    <xf numFmtId="0" fontId="16" fillId="24" borderId="0" xfId="0" applyFont="1" applyFill="1"/>
    <xf numFmtId="0" fontId="0" fillId="37" borderId="0" xfId="0" applyFill="1"/>
    <xf numFmtId="0" fontId="0" fillId="38" borderId="0" xfId="0" applyFill="1"/>
    <xf numFmtId="0" fontId="0" fillId="39" borderId="0" xfId="0" applyFill="1"/>
    <xf numFmtId="0" fontId="16" fillId="40" borderId="0" xfId="0" applyFont="1" applyFill="1"/>
    <xf numFmtId="0" fontId="1" fillId="0" borderId="0" xfId="0" applyFont="1" applyBorder="1" applyAlignment="1">
      <alignment horizontal="center" wrapText="1"/>
    </xf>
    <xf numFmtId="166" fontId="0" fillId="0" borderId="0" xfId="0" applyNumberFormat="1"/>
    <xf numFmtId="167" fontId="0" fillId="0" borderId="0" xfId="9" applyNumberFormat="1" applyFont="1" applyAlignment="1">
      <alignment horizontal="right"/>
    </xf>
    <xf numFmtId="10" fontId="0" fillId="0" borderId="0" xfId="6" applyNumberFormat="1" applyFont="1"/>
    <xf numFmtId="8" fontId="0" fillId="0" borderId="0" xfId="0" quotePrefix="1" applyNumberFormat="1"/>
    <xf numFmtId="2" fontId="0" fillId="0" borderId="0" xfId="0" applyNumberFormat="1" applyAlignment="1">
      <alignment horizontal="right"/>
    </xf>
    <xf numFmtId="169" fontId="0" fillId="0" borderId="0" xfId="9" applyNumberFormat="1" applyFont="1" applyAlignment="1">
      <alignment horizontal="right"/>
    </xf>
    <xf numFmtId="2" fontId="0" fillId="0" borderId="0" xfId="0" quotePrefix="1" applyNumberFormat="1" applyAlignment="1">
      <alignment horizontal="right"/>
    </xf>
    <xf numFmtId="1" fontId="0" fillId="26" borderId="34" xfId="0" applyNumberFormat="1" applyFill="1" applyBorder="1" applyAlignment="1">
      <alignment horizontal="center"/>
    </xf>
    <xf numFmtId="0" fontId="1" fillId="26" borderId="60" xfId="0" applyFont="1" applyFill="1" applyBorder="1"/>
    <xf numFmtId="0" fontId="1" fillId="26" borderId="61" xfId="0" applyFont="1" applyFill="1" applyBorder="1" applyAlignment="1">
      <alignment horizontal="center"/>
    </xf>
    <xf numFmtId="0" fontId="1" fillId="26" borderId="62" xfId="0" applyFont="1" applyFill="1" applyBorder="1" applyAlignment="1">
      <alignment horizontal="center"/>
    </xf>
    <xf numFmtId="0" fontId="1" fillId="0" borderId="40" xfId="0" applyFont="1" applyBorder="1"/>
    <xf numFmtId="0" fontId="1" fillId="0" borderId="42" xfId="0" applyFont="1" applyBorder="1"/>
    <xf numFmtId="1" fontId="0" fillId="26" borderId="63" xfId="0" applyNumberFormat="1" applyFill="1" applyBorder="1" applyAlignment="1">
      <alignment horizontal="center"/>
    </xf>
    <xf numFmtId="171" fontId="0" fillId="0" borderId="0" xfId="0" quotePrefix="1" applyNumberFormat="1" applyAlignment="1">
      <alignment horizontal="right"/>
    </xf>
    <xf numFmtId="0" fontId="16" fillId="41" borderId="0" xfId="0" applyFont="1" applyFill="1"/>
    <xf numFmtId="7" fontId="0" fillId="0" borderId="36" xfId="0" applyNumberFormat="1" applyBorder="1" applyAlignment="1">
      <alignment horizontal="center"/>
    </xf>
    <xf numFmtId="7" fontId="0" fillId="0" borderId="25" xfId="0" applyNumberFormat="1" applyBorder="1" applyAlignment="1">
      <alignment horizontal="center"/>
    </xf>
    <xf numFmtId="8" fontId="0" fillId="0" borderId="31" xfId="0" applyNumberFormat="1" applyBorder="1" applyAlignment="1">
      <alignment horizontal="center"/>
    </xf>
    <xf numFmtId="8" fontId="0" fillId="0" borderId="41" xfId="0" applyNumberFormat="1" applyBorder="1" applyAlignment="1">
      <alignment horizontal="center"/>
    </xf>
    <xf numFmtId="8" fontId="0" fillId="0" borderId="43" xfId="0" applyNumberFormat="1" applyBorder="1" applyAlignment="1">
      <alignment horizontal="center"/>
    </xf>
    <xf numFmtId="3" fontId="0" fillId="0" borderId="64" xfId="0" applyNumberFormat="1" applyBorder="1" applyAlignment="1">
      <alignment horizontal="center"/>
    </xf>
    <xf numFmtId="3" fontId="0" fillId="0" borderId="65" xfId="0" applyNumberFormat="1" applyBorder="1" applyAlignment="1">
      <alignment horizontal="center"/>
    </xf>
    <xf numFmtId="3" fontId="0" fillId="0" borderId="66" xfId="0" applyNumberFormat="1" applyBorder="1" applyAlignment="1">
      <alignment horizontal="center"/>
    </xf>
    <xf numFmtId="3" fontId="0" fillId="0" borderId="67" xfId="0" applyNumberFormat="1" applyBorder="1" applyAlignment="1">
      <alignment horizontal="center"/>
    </xf>
    <xf numFmtId="3" fontId="0" fillId="0" borderId="68" xfId="0" applyNumberFormat="1" applyBorder="1" applyAlignment="1">
      <alignment horizontal="center"/>
    </xf>
    <xf numFmtId="3" fontId="0" fillId="0" borderId="69" xfId="0" applyNumberFormat="1" applyBorder="1" applyAlignment="1">
      <alignment horizontal="center"/>
    </xf>
    <xf numFmtId="3" fontId="0" fillId="0" borderId="13" xfId="0" applyNumberFormat="1" applyBorder="1" applyAlignment="1">
      <alignment horizontal="center"/>
    </xf>
    <xf numFmtId="3" fontId="0" fillId="0" borderId="70" xfId="0" applyNumberFormat="1" applyBorder="1" applyAlignment="1">
      <alignment horizontal="center"/>
    </xf>
    <xf numFmtId="0" fontId="0" fillId="0" borderId="16" xfId="0" applyBorder="1" applyAlignment="1">
      <alignment wrapText="1"/>
    </xf>
    <xf numFmtId="0" fontId="0" fillId="0" borderId="33" xfId="0" applyBorder="1" applyAlignment="1">
      <alignment wrapText="1"/>
    </xf>
    <xf numFmtId="0" fontId="0" fillId="31" borderId="0" xfId="0" applyFill="1"/>
    <xf numFmtId="0" fontId="4" fillId="31" borderId="0" xfId="0" applyFont="1" applyFill="1" applyAlignment="1">
      <alignment horizontal="center"/>
    </xf>
    <xf numFmtId="4" fontId="0" fillId="31" borderId="0" xfId="0" applyNumberFormat="1" applyFill="1"/>
    <xf numFmtId="165" fontId="5" fillId="31" borderId="0" xfId="2" applyFill="1"/>
    <xf numFmtId="43" fontId="0" fillId="31" borderId="0" xfId="0" applyNumberFormat="1" applyFill="1"/>
    <xf numFmtId="0" fontId="21" fillId="41" borderId="0" xfId="0" applyFont="1" applyFill="1" applyAlignment="1">
      <alignment horizontal="center" vertical="center" textRotation="90"/>
    </xf>
    <xf numFmtId="0" fontId="0" fillId="41" borderId="0" xfId="0" applyFill="1"/>
    <xf numFmtId="4" fontId="0" fillId="41" borderId="0" xfId="0" applyNumberFormat="1" applyFill="1"/>
    <xf numFmtId="0" fontId="22" fillId="30" borderId="0" xfId="0" applyFont="1" applyFill="1"/>
    <xf numFmtId="0" fontId="19" fillId="0" borderId="1" xfId="0" applyFont="1" applyFill="1" applyBorder="1" applyAlignment="1">
      <alignment wrapText="1"/>
    </xf>
    <xf numFmtId="4" fontId="0" fillId="32" borderId="0" xfId="0" applyNumberFormat="1" applyFill="1"/>
    <xf numFmtId="0" fontId="1" fillId="0" borderId="0" xfId="0" applyFont="1" applyBorder="1"/>
    <xf numFmtId="0" fontId="1" fillId="0" borderId="0" xfId="0" applyFont="1" applyBorder="1" applyAlignment="1">
      <alignment wrapText="1"/>
    </xf>
    <xf numFmtId="0" fontId="0" fillId="0" borderId="0" xfId="0"/>
    <xf numFmtId="0" fontId="4" fillId="0" borderId="0" xfId="0" applyFont="1" applyAlignment="1">
      <alignment horizontal="center"/>
    </xf>
    <xf numFmtId="0" fontId="3" fillId="0" borderId="0" xfId="0" applyFont="1"/>
    <xf numFmtId="0" fontId="1" fillId="4" borderId="0" xfId="0" applyFont="1" applyFill="1"/>
    <xf numFmtId="0" fontId="0" fillId="5" borderId="9" xfId="0" applyFill="1" applyBorder="1" applyAlignment="1">
      <alignment horizontal="left" indent="1"/>
    </xf>
    <xf numFmtId="4" fontId="0" fillId="0" borderId="10" xfId="0" applyNumberFormat="1" applyBorder="1"/>
    <xf numFmtId="0" fontId="0" fillId="0" borderId="11" xfId="0" applyBorder="1" applyAlignment="1">
      <alignment horizontal="left" indent="1"/>
    </xf>
    <xf numFmtId="4" fontId="0" fillId="0" borderId="8" xfId="0" applyNumberFormat="1" applyBorder="1"/>
    <xf numFmtId="0" fontId="0" fillId="5" borderId="11" xfId="0" applyFill="1" applyBorder="1" applyAlignment="1">
      <alignment horizontal="left" indent="1"/>
    </xf>
    <xf numFmtId="0" fontId="0" fillId="0" borderId="12" xfId="0" applyBorder="1" applyAlignment="1">
      <alignment horizontal="left" indent="1"/>
    </xf>
    <xf numFmtId="4" fontId="0" fillId="0" borderId="7" xfId="0" applyNumberFormat="1" applyBorder="1"/>
    <xf numFmtId="2" fontId="0" fillId="0" borderId="0" xfId="0" applyNumberFormat="1" applyAlignment="1">
      <alignment horizontal="right"/>
    </xf>
    <xf numFmtId="0" fontId="0" fillId="2" borderId="0" xfId="0" applyFill="1" applyAlignment="1">
      <alignment horizontal="center"/>
    </xf>
    <xf numFmtId="0" fontId="1" fillId="0" borderId="60" xfId="0" applyFont="1" applyBorder="1" applyAlignment="1">
      <alignment horizontal="center" wrapText="1"/>
    </xf>
    <xf numFmtId="0" fontId="1" fillId="0" borderId="61" xfId="0" applyFont="1" applyBorder="1" applyAlignment="1">
      <alignment horizontal="center" wrapText="1"/>
    </xf>
    <xf numFmtId="0" fontId="1" fillId="0" borderId="62" xfId="0" applyFont="1" applyBorder="1" applyAlignment="1">
      <alignment horizontal="center" wrapText="1"/>
    </xf>
    <xf numFmtId="0" fontId="21" fillId="0" borderId="0" xfId="0" applyFont="1" applyAlignment="1">
      <alignment horizontal="center" vertical="center" textRotation="90"/>
    </xf>
    <xf numFmtId="0" fontId="21" fillId="0" borderId="0" xfId="0" applyFont="1" applyAlignment="1">
      <alignment horizontal="center" textRotation="90"/>
    </xf>
    <xf numFmtId="0" fontId="8" fillId="33" borderId="1" xfId="0" applyFont="1" applyFill="1" applyBorder="1" applyAlignment="1">
      <alignment horizontal="center" vertical="center" textRotation="90" wrapText="1"/>
    </xf>
    <xf numFmtId="0" fontId="8" fillId="33" borderId="4" xfId="0" applyFont="1" applyFill="1" applyBorder="1" applyAlignment="1">
      <alignment horizontal="center" vertical="center" textRotation="90" wrapText="1"/>
    </xf>
    <xf numFmtId="0" fontId="8" fillId="33" borderId="16" xfId="0" applyFont="1" applyFill="1" applyBorder="1" applyAlignment="1">
      <alignment horizontal="center" vertical="center" textRotation="90" wrapText="1"/>
    </xf>
    <xf numFmtId="0" fontId="0" fillId="14" borderId="0" xfId="0" applyFill="1" applyAlignment="1">
      <alignment horizontal="center"/>
    </xf>
    <xf numFmtId="0" fontId="0" fillId="18" borderId="0" xfId="0" applyFill="1" applyAlignment="1">
      <alignment horizontal="center"/>
    </xf>
    <xf numFmtId="0" fontId="0" fillId="5" borderId="0" xfId="0" applyFill="1" applyAlignment="1">
      <alignment horizontal="center"/>
    </xf>
    <xf numFmtId="0" fontId="1" fillId="14" borderId="25" xfId="0" applyFont="1" applyFill="1" applyBorder="1" applyAlignment="1">
      <alignment horizontal="center"/>
    </xf>
    <xf numFmtId="0" fontId="1" fillId="16" borderId="25" xfId="0" applyFont="1" applyFill="1" applyBorder="1" applyAlignment="1">
      <alignment horizontal="center"/>
    </xf>
    <xf numFmtId="0" fontId="1" fillId="5" borderId="25" xfId="0" applyFont="1" applyFill="1" applyBorder="1" applyAlignment="1">
      <alignment horizontal="center"/>
    </xf>
    <xf numFmtId="0" fontId="20" fillId="14" borderId="0" xfId="0" applyFont="1" applyFill="1" applyAlignment="1">
      <alignment horizontal="left"/>
    </xf>
  </cellXfs>
  <cellStyles count="10">
    <cellStyle name="3_RowTitle" xfId="7"/>
    <cellStyle name="4_Currency" xfId="8"/>
    <cellStyle name="Comma" xfId="3" builtinId="3"/>
    <cellStyle name="Comma 2" xfId="1"/>
    <cellStyle name="Comma 2 2 2" xfId="4"/>
    <cellStyle name="Currency" xfId="9" builtinId="4"/>
    <cellStyle name="Currency 2 3" xfId="5"/>
    <cellStyle name="Normal" xfId="0" builtinId="0"/>
    <cellStyle name="Normal 3" xfId="2"/>
    <cellStyle name="Percent" xfId="6" builtinId="5"/>
  </cellStyles>
  <dxfs count="40">
    <dxf>
      <fill>
        <patternFill>
          <bgColor rgb="FFFF0000"/>
        </patternFill>
      </fill>
    </dxf>
    <dxf>
      <fill>
        <patternFill>
          <bgColor rgb="FF00B050"/>
        </patternFill>
      </fill>
    </dxf>
    <dxf>
      <numFmt numFmtId="3" formatCode="#,##0"/>
      <alignment horizontal="center" vertical="bottom" textRotation="0" wrapText="0" indent="0" justifyLastLine="0" shrinkToFit="0" readingOrder="0"/>
      <border diagonalUp="0" diagonalDown="0">
        <left style="medium">
          <color indexed="64"/>
        </left>
        <right style="medium">
          <color indexed="64"/>
        </right>
        <top/>
        <bottom/>
        <vertical/>
        <horizontal/>
      </border>
    </dxf>
    <dxf>
      <numFmt numFmtId="1" formatCode="0"/>
      <alignment horizontal="center" vertical="bottom" textRotation="0" wrapText="0" indent="0" justifyLastLine="0" shrinkToFit="0" readingOrder="0"/>
      <border diagonalUp="0" diagonalDown="0" outline="0">
        <left style="thin">
          <color theme="0"/>
        </left>
        <right style="thin">
          <color theme="0"/>
        </right>
        <top/>
        <bottom/>
      </border>
    </dxf>
    <dxf>
      <numFmt numFmtId="3" formatCode="#,##0"/>
      <alignment horizontal="center" vertical="bottom"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numFmt numFmtId="1" formatCode="0"/>
      <alignment horizontal="center" vertical="bottom" textRotation="0" wrapText="0" indent="0" justifyLastLine="0" shrinkToFit="0" readingOrder="0"/>
      <border diagonalUp="0" diagonalDown="0" outline="0">
        <left style="thin">
          <color theme="0"/>
        </left>
        <right style="thin">
          <color theme="0"/>
        </right>
        <top/>
        <bottom/>
      </border>
    </dxf>
    <dxf>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bottom" textRotation="0" wrapText="0" indent="0" justifyLastLine="0" shrinkToFit="0" readingOrder="0"/>
      <border diagonalUp="0" diagonalDown="0" outline="0">
        <left style="thin">
          <color theme="0"/>
        </left>
        <right/>
        <top style="thin">
          <color theme="0"/>
        </top>
        <bottom style="thin">
          <color theme="0"/>
        </bottom>
      </border>
    </dxf>
    <dxf>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numFmt numFmtId="3" formatCode="#,##0"/>
      <alignment horizontal="center" vertical="bottom"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numFmt numFmtId="12" formatCode="&quot;$&quot;#,##0.00_);[Red]\(&quot;$&quot;#,##0.00\)"/>
      <alignment horizontal="center" vertical="bottom" textRotation="0" wrapText="0" indent="0" justifyLastLine="0" shrinkToFit="0" readingOrder="0"/>
      <border diagonalUp="0" diagonalDown="0">
        <left/>
        <right style="medium">
          <color indexed="64"/>
        </right>
        <top/>
        <bottom/>
        <vertical/>
        <horizontal/>
      </border>
    </dxf>
    <dxf>
      <numFmt numFmtId="1" formatCode="0"/>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numFmt numFmtId="11" formatCode="&quot;$&quot;#,##0.00_);\(&quot;$&quot;#,##0.00\)"/>
      <alignment horizontal="center" vertical="bottom" textRotation="0" wrapText="0" indent="0" justifyLastLine="0" shrinkToFit="0" readingOrder="0"/>
    </dxf>
    <dxf>
      <numFmt numFmtId="1" formatCode="0"/>
      <alignment horizontal="center" vertical="bottom" textRotation="0" wrapText="0" indent="0" justifyLastLine="0" shrinkToFit="0" readingOrder="0"/>
      <border diagonalUp="0" diagonalDown="0" outline="0">
        <left style="thin">
          <color indexed="64"/>
        </left>
        <right style="thin">
          <color theme="0"/>
        </right>
        <top style="thin">
          <color theme="0"/>
        </top>
        <bottom style="thin">
          <color theme="0"/>
        </bottom>
      </border>
    </dxf>
    <dxf>
      <numFmt numFmtId="11" formatCode="&quot;$&quot;#,##0.00_);\(&quot;$&quot;#,##0.00\)"/>
      <alignment horizontal="center" vertical="bottom" textRotation="0" wrapText="0" indent="0" justifyLastLine="0" shrinkToFit="0" readingOrder="0"/>
    </dxf>
    <dxf>
      <numFmt numFmtId="167" formatCode="&quot;$&quot;#,##0.00"/>
      <alignment horizontal="center" vertical="bottom" textRotation="0" wrapText="0" indent="0" justifyLastLine="0" shrinkToFit="0" readingOrder="0"/>
      <border diagonalUp="0" diagonalDown="0" outline="0">
        <left style="thin">
          <color theme="0"/>
        </left>
        <right style="thin">
          <color indexed="64"/>
        </right>
        <top style="thin">
          <color theme="0"/>
        </top>
        <bottom style="thin">
          <color theme="0"/>
        </bottom>
      </border>
    </dxf>
    <dxf>
      <numFmt numFmtId="11" formatCode="&quot;$&quot;#,##0.00_);\(&quot;$&quot;#,##0.00\)"/>
      <alignment horizontal="center" vertical="bottom" textRotation="0" wrapText="0" indent="0" justifyLastLine="0" shrinkToFit="0" readingOrder="0"/>
      <border diagonalUp="0" diagonalDown="0">
        <left style="medium">
          <color indexed="64"/>
        </left>
        <right/>
        <top/>
        <bottom/>
        <vertical/>
        <horizontal/>
      </border>
    </dxf>
    <dxf>
      <numFmt numFmtId="167" formatCode="&quot;$&quot;#,##0.00"/>
      <alignment horizontal="center" vertical="bottom" textRotation="0" wrapText="0" indent="0" justifyLastLine="0" shrinkToFit="0" readingOrder="0"/>
      <border diagonalUp="0" diagonalDown="0" outline="0">
        <left/>
        <right style="thin">
          <color theme="0"/>
        </right>
        <top style="thin">
          <color theme="0"/>
        </top>
        <bottom style="thin">
          <color theme="0"/>
        </bottom>
      </border>
    </dxf>
    <dxf>
      <numFmt numFmtId="1" formatCode="0"/>
      <alignment horizontal="left" vertical="bottom" textRotation="0" wrapText="1" indent="0" justifyLastLine="0" shrinkToFit="0" readingOrder="0"/>
      <border diagonalUp="0" diagonalDown="0">
        <left/>
        <right style="thin">
          <color indexed="64"/>
        </right>
        <top style="thin">
          <color indexed="64"/>
        </top>
        <bottom style="thin">
          <color indexed="64"/>
        </bottom>
      </border>
    </dxf>
    <dxf>
      <border diagonalUp="0" diagonalDown="0" outline="0">
        <left/>
        <right style="thin">
          <color indexed="64"/>
        </right>
        <top style="thin">
          <color indexed="64"/>
        </top>
        <bottom style="thin">
          <color indexed="64"/>
        </bottom>
      </border>
    </dxf>
    <dxf>
      <border outline="0">
        <left style="thin">
          <color indexed="64"/>
        </left>
        <right style="thin">
          <color indexed="64"/>
        </right>
        <bottom style="thin">
          <color indexed="64"/>
        </bottom>
      </border>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border diagonalUp="0" diagonalDown="0" outline="0">
        <left style="thin">
          <color theme="0"/>
        </left>
        <right style="thin">
          <color theme="0"/>
        </right>
        <top/>
        <bottom/>
      </border>
    </dxf>
    <dxf>
      <font>
        <color rgb="FF006100"/>
      </font>
      <fill>
        <patternFill>
          <bgColor rgb="FFC6EFCE"/>
        </patternFill>
      </fill>
    </dxf>
  </dxfs>
  <tableStyles count="0" defaultTableStyle="TableStyleMedium2" defaultPivotStyle="PivotStyleLight16"/>
  <colors>
    <mruColors>
      <color rgb="FFFF00FF"/>
      <color rgb="FFCCFF99"/>
      <color rgb="FFCCCCFF"/>
      <color rgb="FF9999FF"/>
      <color rgb="FF996633"/>
      <color rgb="FFF6B540"/>
      <color rgb="FFF3BEB6"/>
      <color rgb="FF43FF43"/>
      <color rgb="FF01B0F0"/>
      <color rgb="FFFF29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hartsheet" Target="chartsheets/sheet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hartsheet" Target="chartsheets/sheet2.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2.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hartsheet" Target="chartsheets/sheet1.xml"/><Relationship Id="rId27" Type="http://schemas.openxmlformats.org/officeDocument/2006/relationships/externalLink" Target="externalLinks/externalLink1.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'ChartData Emissions Annual Mkt'!$B$3</c:f>
              <c:strCache>
                <c:ptCount val="1"/>
                <c:pt idx="0">
                  <c:v>1 Mid (Direct + Market)</c:v>
                </c:pt>
              </c:strCache>
              <c:extLst xmlns:c15="http://schemas.microsoft.com/office/drawing/2012/chart"/>
            </c:strRef>
          </c:tx>
          <c:spPr>
            <a:ln w="28575" cap="rnd">
              <a:solidFill>
                <a:schemeClr val="accent2"/>
              </a:solidFill>
              <a:prstDash val="sysDash"/>
              <a:round/>
            </a:ln>
            <a:effectLst/>
          </c:spPr>
          <c:marker>
            <c:symbol val="none"/>
          </c:marker>
          <c:cat>
            <c:numRef>
              <c:f>'ChartData Emissions Annual Mkt'!$D$1:$AD$1</c:f>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extLst xmlns:c15="http://schemas.microsoft.com/office/drawing/2012/chart"/>
            </c:numRef>
          </c:cat>
          <c:val>
            <c:numRef>
              <c:f>'ChartData Emissions Annual Mkt'!$D$3:$AD$3</c:f>
              <c:numCache>
                <c:formatCode>#,##0.00</c:formatCode>
                <c:ptCount val="27"/>
                <c:pt idx="0">
                  <c:v>8.5154391413817514</c:v>
                </c:pt>
                <c:pt idx="1">
                  <c:v>8.5607513574909984</c:v>
                </c:pt>
                <c:pt idx="2">
                  <c:v>8.0176533302018953</c:v>
                </c:pt>
                <c:pt idx="3">
                  <c:v>7.9190134059222146</c:v>
                </c:pt>
                <c:pt idx="4">
                  <c:v>7.462131475781967</c:v>
                </c:pt>
                <c:pt idx="5">
                  <c:v>5.0201375407871254</c:v>
                </c:pt>
                <c:pt idx="6">
                  <c:v>4.5071259360662665</c:v>
                </c:pt>
                <c:pt idx="7">
                  <c:v>4.1377338611999299</c:v>
                </c:pt>
                <c:pt idx="8">
                  <c:v>3.610221142433792</c:v>
                </c:pt>
                <c:pt idx="9">
                  <c:v>3.2496469743943752</c:v>
                </c:pt>
                <c:pt idx="10">
                  <c:v>3.1592423487368944</c:v>
                </c:pt>
                <c:pt idx="11">
                  <c:v>3.1354816653597566</c:v>
                </c:pt>
                <c:pt idx="12">
                  <c:v>3.0137303771700994</c:v>
                </c:pt>
                <c:pt idx="13">
                  <c:v>2.9356010007507458</c:v>
                </c:pt>
                <c:pt idx="14">
                  <c:v>2.83076811572335</c:v>
                </c:pt>
                <c:pt idx="15">
                  <c:v>2.8293761386452143</c:v>
                </c:pt>
                <c:pt idx="16">
                  <c:v>2.7600633164333712</c:v>
                </c:pt>
                <c:pt idx="17">
                  <c:v>2.7463827089934649</c:v>
                </c:pt>
                <c:pt idx="18">
                  <c:v>2.6697516324952586</c:v>
                </c:pt>
                <c:pt idx="19">
                  <c:v>2.5231827078379045</c:v>
                </c:pt>
                <c:pt idx="20">
                  <c:v>2.3733931285848535</c:v>
                </c:pt>
                <c:pt idx="21">
                  <c:v>2.3314510502654886</c:v>
                </c:pt>
                <c:pt idx="22">
                  <c:v>2.2388473282026355</c:v>
                </c:pt>
                <c:pt idx="23">
                  <c:v>2.0632577586228802</c:v>
                </c:pt>
                <c:pt idx="24">
                  <c:v>1.9957848758883523</c:v>
                </c:pt>
                <c:pt idx="25">
                  <c:v>2.1041406072204207</c:v>
                </c:pt>
                <c:pt idx="26">
                  <c:v>2.1210260624509121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1B75-4110-B380-E2AF4587F308}"/>
            </c:ext>
          </c:extLst>
        </c:ser>
        <c:ser>
          <c:idx val="2"/>
          <c:order val="2"/>
          <c:tx>
            <c:strRef>
              <c:f>'ChartData Emissions Annual Mkt'!$B$4</c:f>
              <c:strCache>
                <c:ptCount val="1"/>
                <c:pt idx="0">
                  <c:v>2 Low (Direct + Market)</c:v>
                </c:pt>
              </c:strCache>
              <c:extLst xmlns:c15="http://schemas.microsoft.com/office/drawing/2012/chart"/>
            </c:strRef>
          </c:tx>
          <c:spPr>
            <a:ln w="28575" cap="rnd">
              <a:solidFill>
                <a:schemeClr val="accent5"/>
              </a:solidFill>
              <a:prstDash val="sysDash"/>
              <a:round/>
            </a:ln>
            <a:effectLst/>
          </c:spPr>
          <c:marker>
            <c:symbol val="none"/>
          </c:marker>
          <c:cat>
            <c:numRef>
              <c:f>'ChartData Emissions Annual Mkt'!$D$1:$AD$1</c:f>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extLst xmlns:c15="http://schemas.microsoft.com/office/drawing/2012/chart"/>
            </c:numRef>
          </c:cat>
          <c:val>
            <c:numRef>
              <c:f>'ChartData Emissions Annual Mkt'!$D$4:$AD$4</c:f>
              <c:numCache>
                <c:formatCode>#,##0.00</c:formatCode>
                <c:ptCount val="27"/>
                <c:pt idx="0">
                  <c:v>7.9635776480310501</c:v>
                </c:pt>
                <c:pt idx="1">
                  <c:v>8.2333971313716994</c:v>
                </c:pt>
                <c:pt idx="2">
                  <c:v>8.1153235857619084</c:v>
                </c:pt>
                <c:pt idx="3">
                  <c:v>7.912134928360917</c:v>
                </c:pt>
                <c:pt idx="4">
                  <c:v>6.7778897495258796</c:v>
                </c:pt>
                <c:pt idx="5">
                  <c:v>4.3279080072375029</c:v>
                </c:pt>
                <c:pt idx="6">
                  <c:v>4.1065303571661289</c:v>
                </c:pt>
                <c:pt idx="7">
                  <c:v>3.6733094718873827</c:v>
                </c:pt>
                <c:pt idx="8">
                  <c:v>3.3491649656011298</c:v>
                </c:pt>
                <c:pt idx="9">
                  <c:v>3.0485851518465452</c:v>
                </c:pt>
                <c:pt idx="10">
                  <c:v>2.8331935035679221</c:v>
                </c:pt>
                <c:pt idx="11">
                  <c:v>2.6908608375477465</c:v>
                </c:pt>
                <c:pt idx="12">
                  <c:v>2.5364193977872542</c:v>
                </c:pt>
                <c:pt idx="13">
                  <c:v>2.3642329156913711</c:v>
                </c:pt>
                <c:pt idx="14">
                  <c:v>2.3018546440213559</c:v>
                </c:pt>
                <c:pt idx="15">
                  <c:v>1.8958050071309014</c:v>
                </c:pt>
                <c:pt idx="16">
                  <c:v>1.9171044354017694</c:v>
                </c:pt>
                <c:pt idx="17">
                  <c:v>1.9625240099099721</c:v>
                </c:pt>
                <c:pt idx="18">
                  <c:v>1.9530669920608177</c:v>
                </c:pt>
                <c:pt idx="19">
                  <c:v>1.8580380268245746</c:v>
                </c:pt>
                <c:pt idx="20">
                  <c:v>1.8595476154501425</c:v>
                </c:pt>
                <c:pt idx="21">
                  <c:v>1.7939643556962928</c:v>
                </c:pt>
                <c:pt idx="22">
                  <c:v>1.7542925926564843</c:v>
                </c:pt>
                <c:pt idx="23">
                  <c:v>1.6457355691678637</c:v>
                </c:pt>
                <c:pt idx="24">
                  <c:v>1.5754554561909628</c:v>
                </c:pt>
                <c:pt idx="25">
                  <c:v>1.6879164952948906</c:v>
                </c:pt>
                <c:pt idx="26">
                  <c:v>1.8063921179828568</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1B75-4110-B380-E2AF4587F308}"/>
            </c:ext>
          </c:extLst>
        </c:ser>
        <c:ser>
          <c:idx val="3"/>
          <c:order val="3"/>
          <c:tx>
            <c:strRef>
              <c:f>'ChartData Emissions Annual Mkt'!$B$5</c:f>
              <c:strCache>
                <c:ptCount val="1"/>
                <c:pt idx="0">
                  <c:v>3 High (Direct + Market)</c:v>
                </c:pt>
              </c:strCache>
              <c:extLst xmlns:c15="http://schemas.microsoft.com/office/drawing/2012/chart"/>
            </c:strRef>
          </c:tx>
          <c:spPr>
            <a:ln w="28575" cap="rnd">
              <a:solidFill>
                <a:schemeClr val="accent6">
                  <a:lumMod val="75000"/>
                </a:schemeClr>
              </a:solidFill>
              <a:prstDash val="sysDash"/>
              <a:round/>
            </a:ln>
            <a:effectLst/>
          </c:spPr>
          <c:marker>
            <c:symbol val="none"/>
          </c:marker>
          <c:cat>
            <c:numRef>
              <c:f>'ChartData Emissions Annual Mkt'!$D$1:$AD$1</c:f>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extLst xmlns:c15="http://schemas.microsoft.com/office/drawing/2012/chart"/>
            </c:numRef>
          </c:cat>
          <c:val>
            <c:numRef>
              <c:f>'ChartData Emissions Annual Mkt'!$D$5:$AD$5</c:f>
              <c:numCache>
                <c:formatCode>#,##0.00</c:formatCode>
                <c:ptCount val="27"/>
                <c:pt idx="0">
                  <c:v>8.8922442766279168</c:v>
                </c:pt>
                <c:pt idx="1">
                  <c:v>8.9647378477342539</c:v>
                </c:pt>
                <c:pt idx="2">
                  <c:v>8.4593230901438972</c:v>
                </c:pt>
                <c:pt idx="3">
                  <c:v>8.2198234971001209</c:v>
                </c:pt>
                <c:pt idx="4">
                  <c:v>7.4006684962489677</c:v>
                </c:pt>
                <c:pt idx="5">
                  <c:v>5.2519585572010437</c:v>
                </c:pt>
                <c:pt idx="6">
                  <c:v>5.259843019333891</c:v>
                </c:pt>
                <c:pt idx="7">
                  <c:v>4.9137991786336004</c:v>
                </c:pt>
                <c:pt idx="8">
                  <c:v>4.2051440779157021</c:v>
                </c:pt>
                <c:pt idx="9">
                  <c:v>4.0311381357928946</c:v>
                </c:pt>
                <c:pt idx="10">
                  <c:v>3.9851456691633915</c:v>
                </c:pt>
                <c:pt idx="11">
                  <c:v>3.9064923115051067</c:v>
                </c:pt>
                <c:pt idx="12">
                  <c:v>3.7510689653913589</c:v>
                </c:pt>
                <c:pt idx="13">
                  <c:v>3.6847202102618368</c:v>
                </c:pt>
                <c:pt idx="14">
                  <c:v>3.6387511736877167</c:v>
                </c:pt>
                <c:pt idx="15">
                  <c:v>3.4876703857860223</c:v>
                </c:pt>
                <c:pt idx="16">
                  <c:v>3.4086683082747413</c:v>
                </c:pt>
                <c:pt idx="17">
                  <c:v>3.2071982970384418</c:v>
                </c:pt>
                <c:pt idx="18">
                  <c:v>3.1411102722745214</c:v>
                </c:pt>
                <c:pt idx="19">
                  <c:v>2.9271152519291275</c:v>
                </c:pt>
                <c:pt idx="20">
                  <c:v>2.7839009308319311</c:v>
                </c:pt>
                <c:pt idx="21">
                  <c:v>2.771878645374104</c:v>
                </c:pt>
                <c:pt idx="22">
                  <c:v>2.6426443938545576</c:v>
                </c:pt>
                <c:pt idx="23">
                  <c:v>2.5360180078773604</c:v>
                </c:pt>
                <c:pt idx="24">
                  <c:v>2.4691150347156374</c:v>
                </c:pt>
                <c:pt idx="25">
                  <c:v>2.5102562056036737</c:v>
                </c:pt>
                <c:pt idx="26">
                  <c:v>2.5666406417621834</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4-1B75-4110-B380-E2AF4587F308}"/>
            </c:ext>
          </c:extLst>
        </c:ser>
        <c:ser>
          <c:idx val="5"/>
          <c:order val="5"/>
          <c:tx>
            <c:strRef>
              <c:f>'ChartData Emissions Annual Mkt'!$B$7</c:f>
              <c:strCache>
                <c:ptCount val="1"/>
                <c:pt idx="0">
                  <c:v>B Market Reliance (Direct + Market)</c:v>
                </c:pt>
              </c:strCache>
              <c:extLst xmlns:c15="http://schemas.microsoft.com/office/drawing/2012/chart"/>
            </c:strRef>
          </c:tx>
          <c:spPr>
            <a:ln w="28575" cap="rnd">
              <a:solidFill>
                <a:schemeClr val="accent6"/>
              </a:solidFill>
              <a:round/>
            </a:ln>
            <a:effectLst/>
          </c:spPr>
          <c:marker>
            <c:symbol val="none"/>
          </c:marker>
          <c:cat>
            <c:numRef>
              <c:f>'ChartData Emissions Annual Mkt'!$D$1:$AD$1</c:f>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extLst xmlns:c15="http://schemas.microsoft.com/office/drawing/2012/chart"/>
            </c:numRef>
          </c:cat>
          <c:val>
            <c:numRef>
              <c:f>'ChartData Emissions Annual Mkt'!#REF!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6-1B75-4110-B380-E2AF4587F308}"/>
            </c:ext>
          </c:extLst>
        </c:ser>
        <c:ser>
          <c:idx val="38"/>
          <c:order val="36"/>
          <c:tx>
            <c:strRef>
              <c:f>'ChartData Emissions Annual Mkt'!$B$38</c:f>
              <c:strCache>
                <c:ptCount val="1"/>
                <c:pt idx="0">
                  <c:v>1 Mid (Direct)</c:v>
                </c:pt>
              </c:strCache>
              <c:extLst xmlns:c15="http://schemas.microsoft.com/office/drawing/2012/chart"/>
            </c:strRef>
          </c:tx>
          <c:spPr>
            <a:ln w="28575" cap="rnd">
              <a:solidFill>
                <a:schemeClr val="accent2"/>
              </a:solidFill>
              <a:round/>
            </a:ln>
            <a:effectLst/>
          </c:spPr>
          <c:marker>
            <c:symbol val="none"/>
          </c:marker>
          <c:cat>
            <c:numRef>
              <c:f>'ChartData Emissions Annual Mkt'!$D$1:$AD$1</c:f>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extLst xmlns:c15="http://schemas.microsoft.com/office/drawing/2012/chart"/>
            </c:numRef>
          </c:cat>
          <c:val>
            <c:numRef>
              <c:f>'ChartData Emissions Annual Mkt'!$D$38:$AD$38</c:f>
              <c:numCache>
                <c:formatCode>#,##0.00</c:formatCode>
                <c:ptCount val="27"/>
                <c:pt idx="0">
                  <c:v>6.5486885006806963</c:v>
                </c:pt>
                <c:pt idx="1">
                  <c:v>6.7499606607802889</c:v>
                </c:pt>
                <c:pt idx="2">
                  <c:v>6.7330792886897326</c:v>
                </c:pt>
                <c:pt idx="3">
                  <c:v>6.6713557717803393</c:v>
                </c:pt>
                <c:pt idx="4">
                  <c:v>6.3409331751234319</c:v>
                </c:pt>
                <c:pt idx="5">
                  <c:v>2.3521195524642406</c:v>
                </c:pt>
                <c:pt idx="6">
                  <c:v>2.4449120394384916</c:v>
                </c:pt>
                <c:pt idx="7">
                  <c:v>2.1929333963457323</c:v>
                </c:pt>
                <c:pt idx="8">
                  <c:v>1.9091793981194896</c:v>
                </c:pt>
                <c:pt idx="9">
                  <c:v>1.7648707439018203</c:v>
                </c:pt>
                <c:pt idx="10">
                  <c:v>1.7171111350592345</c:v>
                </c:pt>
                <c:pt idx="11">
                  <c:v>1.6113028044948765</c:v>
                </c:pt>
                <c:pt idx="12">
                  <c:v>1.5017565891466094</c:v>
                </c:pt>
                <c:pt idx="13">
                  <c:v>1.5235814460427859</c:v>
                </c:pt>
                <c:pt idx="14">
                  <c:v>1.4371622667882424</c:v>
                </c:pt>
                <c:pt idx="15">
                  <c:v>1.4823873623872543</c:v>
                </c:pt>
                <c:pt idx="16">
                  <c:v>1.4186670666947439</c:v>
                </c:pt>
                <c:pt idx="17">
                  <c:v>1.3975625937579326</c:v>
                </c:pt>
                <c:pt idx="18">
                  <c:v>1.2922221145571964</c:v>
                </c:pt>
                <c:pt idx="19">
                  <c:v>1.1526697700398623</c:v>
                </c:pt>
                <c:pt idx="20">
                  <c:v>0.99772577903044346</c:v>
                </c:pt>
                <c:pt idx="21">
                  <c:v>1.0319031903057438</c:v>
                </c:pt>
                <c:pt idx="22">
                  <c:v>0.9835325607530081</c:v>
                </c:pt>
                <c:pt idx="23">
                  <c:v>0.87904908945889271</c:v>
                </c:pt>
                <c:pt idx="24">
                  <c:v>0.78042947453100231</c:v>
                </c:pt>
                <c:pt idx="25">
                  <c:v>0.84914569485887337</c:v>
                </c:pt>
                <c:pt idx="26">
                  <c:v>0.8393997216130471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26-1B75-4110-B380-E2AF4587F308}"/>
            </c:ext>
          </c:extLst>
        </c:ser>
        <c:ser>
          <c:idx val="39"/>
          <c:order val="37"/>
          <c:tx>
            <c:strRef>
              <c:f>'ChartData Emissions Annual Mkt'!$B$39</c:f>
              <c:strCache>
                <c:ptCount val="1"/>
                <c:pt idx="0">
                  <c:v>2 Low (Direct)</c:v>
                </c:pt>
              </c:strCache>
              <c:extLst xmlns:c15="http://schemas.microsoft.com/office/drawing/2012/chart"/>
            </c:strRef>
          </c:tx>
          <c:spPr>
            <a:ln w="28575" cap="rnd">
              <a:solidFill>
                <a:schemeClr val="accent5"/>
              </a:solidFill>
              <a:round/>
            </a:ln>
            <a:effectLst/>
          </c:spPr>
          <c:marker>
            <c:symbol val="none"/>
          </c:marker>
          <c:cat>
            <c:numRef>
              <c:f>'ChartData Emissions Annual Mkt'!$D$1:$AD$1</c:f>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extLst xmlns:c15="http://schemas.microsoft.com/office/drawing/2012/chart"/>
            </c:numRef>
          </c:cat>
          <c:val>
            <c:numRef>
              <c:f>'ChartData Emissions Annual Mkt'!$D$39:$AD$39</c:f>
              <c:numCache>
                <c:formatCode>#,##0.00</c:formatCode>
                <c:ptCount val="27"/>
                <c:pt idx="0">
                  <c:v>6.3463551579072597</c:v>
                </c:pt>
                <c:pt idx="1">
                  <c:v>6.9215984361709149</c:v>
                </c:pt>
                <c:pt idx="2">
                  <c:v>7.3984045340408384</c:v>
                </c:pt>
                <c:pt idx="3">
                  <c:v>7.2540454886551693</c:v>
                </c:pt>
                <c:pt idx="4">
                  <c:v>6.0211240517285125</c:v>
                </c:pt>
                <c:pt idx="5">
                  <c:v>1.8255549635970532</c:v>
                </c:pt>
                <c:pt idx="6">
                  <c:v>2.048524192758804</c:v>
                </c:pt>
                <c:pt idx="7">
                  <c:v>1.8548827166582327</c:v>
                </c:pt>
                <c:pt idx="8">
                  <c:v>1.8408696315179272</c:v>
                </c:pt>
                <c:pt idx="9">
                  <c:v>1.7278287077690078</c:v>
                </c:pt>
                <c:pt idx="10">
                  <c:v>1.4611885911139222</c:v>
                </c:pt>
                <c:pt idx="11">
                  <c:v>1.2331165769558141</c:v>
                </c:pt>
                <c:pt idx="12">
                  <c:v>1.0573137307481719</c:v>
                </c:pt>
                <c:pt idx="13">
                  <c:v>0.9675678503396612</c:v>
                </c:pt>
                <c:pt idx="14">
                  <c:v>0.90664385955957583</c:v>
                </c:pt>
                <c:pt idx="15">
                  <c:v>0.84231759598607892</c:v>
                </c:pt>
                <c:pt idx="16">
                  <c:v>0.8103494706369796</c:v>
                </c:pt>
                <c:pt idx="17">
                  <c:v>0.81843415267283226</c:v>
                </c:pt>
                <c:pt idx="18">
                  <c:v>0.77653978253281775</c:v>
                </c:pt>
                <c:pt idx="19">
                  <c:v>0.76926949153274715</c:v>
                </c:pt>
                <c:pt idx="20">
                  <c:v>0.82726782500417251</c:v>
                </c:pt>
                <c:pt idx="21">
                  <c:v>0.85216839038565284</c:v>
                </c:pt>
                <c:pt idx="22">
                  <c:v>0.81108311111981313</c:v>
                </c:pt>
                <c:pt idx="23">
                  <c:v>0.79650718373240625</c:v>
                </c:pt>
                <c:pt idx="24">
                  <c:v>0.73124678450132408</c:v>
                </c:pt>
                <c:pt idx="25">
                  <c:v>0.88210199520213195</c:v>
                </c:pt>
                <c:pt idx="26">
                  <c:v>0.73164542279852429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27-1B75-4110-B380-E2AF4587F308}"/>
            </c:ext>
          </c:extLst>
        </c:ser>
        <c:ser>
          <c:idx val="40"/>
          <c:order val="38"/>
          <c:tx>
            <c:strRef>
              <c:f>'ChartData Emissions Annual Mkt'!$B$40</c:f>
              <c:strCache>
                <c:ptCount val="1"/>
                <c:pt idx="0">
                  <c:v>3 High (Direct)</c:v>
                </c:pt>
              </c:strCache>
              <c:extLst xmlns:c15="http://schemas.microsoft.com/office/drawing/2012/chart"/>
            </c:strRef>
          </c:tx>
          <c:spPr>
            <a:ln w="28575" cap="rnd">
              <a:solidFill>
                <a:schemeClr val="accent6">
                  <a:lumMod val="75000"/>
                </a:schemeClr>
              </a:solidFill>
              <a:round/>
            </a:ln>
            <a:effectLst/>
          </c:spPr>
          <c:marker>
            <c:symbol val="none"/>
          </c:marker>
          <c:cat>
            <c:numRef>
              <c:f>'ChartData Emissions Annual Mkt'!$D$1:$AD$1</c:f>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extLst xmlns:c15="http://schemas.microsoft.com/office/drawing/2012/chart"/>
            </c:numRef>
          </c:cat>
          <c:val>
            <c:numRef>
              <c:f>'ChartData Emissions Annual Mkt'!$D$40:$AD$40</c:f>
              <c:numCache>
                <c:formatCode>#,##0.00</c:formatCode>
                <c:ptCount val="27"/>
                <c:pt idx="0">
                  <c:v>6.4647833268525723</c:v>
                </c:pt>
                <c:pt idx="1">
                  <c:v>6.7270663346084145</c:v>
                </c:pt>
                <c:pt idx="2">
                  <c:v>6.7971269996272321</c:v>
                </c:pt>
                <c:pt idx="3">
                  <c:v>6.6040090437571415</c:v>
                </c:pt>
                <c:pt idx="4">
                  <c:v>6.3882297167354603</c:v>
                </c:pt>
                <c:pt idx="5">
                  <c:v>2.7042973659408038</c:v>
                </c:pt>
                <c:pt idx="6">
                  <c:v>2.937036342172866</c:v>
                </c:pt>
                <c:pt idx="7">
                  <c:v>2.7108242352129208</c:v>
                </c:pt>
                <c:pt idx="8">
                  <c:v>2.3109715192132398</c:v>
                </c:pt>
                <c:pt idx="9">
                  <c:v>2.2267644113594223</c:v>
                </c:pt>
                <c:pt idx="10">
                  <c:v>2.1636210403326714</c:v>
                </c:pt>
                <c:pt idx="11">
                  <c:v>2.0720496798173969</c:v>
                </c:pt>
                <c:pt idx="12">
                  <c:v>1.9525392198205591</c:v>
                </c:pt>
                <c:pt idx="13">
                  <c:v>1.9950602973046945</c:v>
                </c:pt>
                <c:pt idx="14">
                  <c:v>2.0160510447531892</c:v>
                </c:pt>
                <c:pt idx="15">
                  <c:v>1.8724479533816722</c:v>
                </c:pt>
                <c:pt idx="16">
                  <c:v>1.8128250478484915</c:v>
                </c:pt>
                <c:pt idx="17">
                  <c:v>1.5214226483926443</c:v>
                </c:pt>
                <c:pt idx="18">
                  <c:v>1.4654514859176639</c:v>
                </c:pt>
                <c:pt idx="19">
                  <c:v>1.2030048023786275</c:v>
                </c:pt>
                <c:pt idx="20">
                  <c:v>1.1281845552509713</c:v>
                </c:pt>
                <c:pt idx="21">
                  <c:v>1.165389846515589</c:v>
                </c:pt>
                <c:pt idx="22">
                  <c:v>1.0836940574619327</c:v>
                </c:pt>
                <c:pt idx="23">
                  <c:v>0.99256932308407042</c:v>
                </c:pt>
                <c:pt idx="24">
                  <c:v>0.9620598616629501</c:v>
                </c:pt>
                <c:pt idx="25">
                  <c:v>1.0190045955606437</c:v>
                </c:pt>
                <c:pt idx="26">
                  <c:v>0.97267400100368606</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28-1B75-4110-B380-E2AF4587F308}"/>
            </c:ext>
          </c:extLst>
        </c:ser>
        <c:ser>
          <c:idx val="42"/>
          <c:order val="40"/>
          <c:tx>
            <c:strRef>
              <c:f>'ChartData Emissions Annual Mkt'!$B$42</c:f>
              <c:strCache>
                <c:ptCount val="1"/>
                <c:pt idx="0">
                  <c:v>B Market Reliance (Direct)</c:v>
                </c:pt>
              </c:strCache>
              <c:extLst xmlns:c15="http://schemas.microsoft.com/office/drawing/2012/chart"/>
            </c:strRef>
          </c:tx>
          <c:spPr>
            <a:ln w="28575" cap="rnd">
              <a:solidFill>
                <a:schemeClr val="accent1">
                  <a:lumMod val="70000"/>
                </a:schemeClr>
              </a:solidFill>
              <a:round/>
            </a:ln>
            <a:effectLst/>
          </c:spPr>
          <c:marker>
            <c:symbol val="none"/>
          </c:marker>
          <c:cat>
            <c:numRef>
              <c:f>'ChartData Emissions Annual Mkt'!$D$1:$AD$1</c:f>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extLst xmlns:c15="http://schemas.microsoft.com/office/drawing/2012/chart"/>
            </c:numRef>
          </c:cat>
          <c:val>
            <c:numRef>
              <c:f>'ChartData Emissions Annual Mkt'!#REF!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2A-1B75-4110-B380-E2AF4587F308}"/>
            </c:ext>
          </c:extLst>
        </c:ser>
        <c:ser>
          <c:idx val="75"/>
          <c:order val="71"/>
          <c:tx>
            <c:strRef>
              <c:f>'ChartData Emissions Annual Mkt'!$B$72</c:f>
              <c:strCache>
                <c:ptCount val="1"/>
                <c:pt idx="0">
                  <c:v>PSE 1990 Emissions</c:v>
                </c:pt>
              </c:strCache>
            </c:strRef>
          </c:tx>
          <c:spPr>
            <a:ln w="28575" cap="rnd">
              <a:solidFill>
                <a:sysClr val="windowText" lastClr="000000"/>
              </a:solidFill>
              <a:prstDash val="sysDot"/>
              <a:round/>
            </a:ln>
            <a:effectLst/>
          </c:spPr>
          <c:marker>
            <c:symbol val="none"/>
          </c:marker>
          <c:cat>
            <c:numRef>
              <c:f>'ChartData Emissions Annual Mkt'!$D$1:$AD$1</c:f>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f>'ChartData Emissions Annual Mkt'!$D$72:$AD$72</c:f>
              <c:numCache>
                <c:formatCode>_(* #,##0.00_);_(* \(#,##0.00\);_(* "-"??_);_(@_)</c:formatCode>
                <c:ptCount val="27"/>
                <c:pt idx="0">
                  <c:v>6.9460642630194904</c:v>
                </c:pt>
                <c:pt idx="1">
                  <c:v>6.9460642630194904</c:v>
                </c:pt>
                <c:pt idx="2">
                  <c:v>6.9460642630194904</c:v>
                </c:pt>
                <c:pt idx="3">
                  <c:v>6.9460642630194904</c:v>
                </c:pt>
                <c:pt idx="4">
                  <c:v>6.9460642630194904</c:v>
                </c:pt>
                <c:pt idx="5">
                  <c:v>6.9460642630194904</c:v>
                </c:pt>
                <c:pt idx="6">
                  <c:v>6.9460642630194904</c:v>
                </c:pt>
                <c:pt idx="7">
                  <c:v>6.9460642630194904</c:v>
                </c:pt>
                <c:pt idx="8">
                  <c:v>6.9460642630194904</c:v>
                </c:pt>
                <c:pt idx="9">
                  <c:v>6.9460642630194904</c:v>
                </c:pt>
                <c:pt idx="10">
                  <c:v>6.9460642630194904</c:v>
                </c:pt>
                <c:pt idx="11">
                  <c:v>6.9460642630194904</c:v>
                </c:pt>
                <c:pt idx="12">
                  <c:v>6.9460642630194904</c:v>
                </c:pt>
                <c:pt idx="13">
                  <c:v>6.9460642630194904</c:v>
                </c:pt>
                <c:pt idx="14">
                  <c:v>6.9460642630194904</c:v>
                </c:pt>
                <c:pt idx="15">
                  <c:v>6.9460642630194904</c:v>
                </c:pt>
                <c:pt idx="16">
                  <c:v>6.9460642630194904</c:v>
                </c:pt>
                <c:pt idx="17">
                  <c:v>6.9460642630194904</c:v>
                </c:pt>
                <c:pt idx="18">
                  <c:v>6.9460642630194904</c:v>
                </c:pt>
                <c:pt idx="19">
                  <c:v>6.9460642630194904</c:v>
                </c:pt>
                <c:pt idx="20">
                  <c:v>6.9460642630194904</c:v>
                </c:pt>
                <c:pt idx="21">
                  <c:v>6.9460642630194904</c:v>
                </c:pt>
                <c:pt idx="22">
                  <c:v>6.9460642630194904</c:v>
                </c:pt>
                <c:pt idx="23">
                  <c:v>6.9460642630194904</c:v>
                </c:pt>
                <c:pt idx="24">
                  <c:v>6.9460642630194904</c:v>
                </c:pt>
                <c:pt idx="25">
                  <c:v>6.9460642630194904</c:v>
                </c:pt>
                <c:pt idx="26">
                  <c:v>6.9460642630194904</c:v>
                </c:pt>
              </c:numCache>
            </c:numRef>
          </c:val>
          <c:smooth val="0"/>
          <c:extLst>
            <c:ext xmlns:c16="http://schemas.microsoft.com/office/drawing/2014/chart" uri="{C3380CC4-5D6E-409C-BE32-E72D297353CC}">
              <c16:uniqueId val="{0000004B-1B75-4110-B380-E2AF4587F308}"/>
            </c:ext>
          </c:extLst>
        </c:ser>
        <c:dLbls>
          <c:showLegendKey val="0"/>
          <c:showVal val="0"/>
          <c:showCatName val="0"/>
          <c:showSerName val="0"/>
          <c:showPercent val="0"/>
          <c:showBubbleSize val="0"/>
        </c:dLbls>
        <c:smooth val="0"/>
        <c:axId val="880252120"/>
        <c:axId val="880248512"/>
        <c:extLst>
          <c:ext xmlns:c15="http://schemas.microsoft.com/office/drawing/2012/chart" uri="{02D57815-91ED-43cb-92C2-25804820EDAC}">
            <c15:filteredLineSeries>
              <c15:ser>
                <c:idx val="0"/>
                <c:order val="0"/>
                <c:tx>
                  <c:strRef>
                    <c:extLst>
                      <c:ext uri="{02D57815-91ED-43cb-92C2-25804820EDAC}">
                        <c15:formulaRef>
                          <c15:sqref>'ChartData Emissions Annual Mkt'!$B$2</c15:sqref>
                        </c15:formulaRef>
                      </c:ext>
                    </c:extLst>
                    <c:strCache>
                      <c:ptCount val="1"/>
                      <c:pt idx="0">
                        <c:v>vvv Direct + Market VVV</c:v>
                      </c:pt>
                    </c:strCache>
                  </c:strRef>
                </c:tx>
                <c:spPr>
                  <a:ln w="28575" cap="rnd">
                    <a:solidFill>
                      <a:schemeClr val="accent1"/>
                    </a:solidFill>
                    <a:round/>
                  </a:ln>
                  <a:effectLst/>
                </c:spPr>
                <c:marker>
                  <c:symbol val="none"/>
                </c:marker>
                <c:cat>
                  <c:numRef>
                    <c:extLst>
                      <c:ex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c:ext uri="{02D57815-91ED-43cb-92C2-25804820EDAC}">
                        <c15:formulaRef>
                          <c15:sqref>'ChartData Emissions Annual Mkt'!$D$2:$AD$2</c15:sqref>
                        </c15:formulaRef>
                      </c:ext>
                    </c:extLst>
                    <c:numCache>
                      <c:formatCode>General</c:formatCode>
                      <c:ptCount val="27"/>
                    </c:numCache>
                  </c:numRef>
                </c:val>
                <c:smooth val="0"/>
                <c:extLst>
                  <c:ext xmlns:c16="http://schemas.microsoft.com/office/drawing/2014/chart" uri="{C3380CC4-5D6E-409C-BE32-E72D297353CC}">
                    <c16:uniqueId val="{00000000-1B75-4110-B380-E2AF4587F308}"/>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'ChartData Emissions Annual Mkt'!$B$6</c15:sqref>
                        </c15:formulaRef>
                      </c:ext>
                    </c:extLst>
                    <c:strCache>
                      <c:ptCount val="1"/>
                      <c:pt idx="0">
                        <c:v>A Renewable Overgeneration (Direct + Market)</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Mkt'!$D$6:$AD$6</c15:sqref>
                        </c15:formulaRef>
                      </c:ext>
                    </c:extLst>
                    <c:numCache>
                      <c:formatCode>#,##0.00</c:formatCode>
                      <c:ptCount val="27"/>
                      <c:pt idx="0">
                        <c:v>8.0976873570267021</c:v>
                      </c:pt>
                      <c:pt idx="1">
                        <c:v>7.9219041729184978</c:v>
                      </c:pt>
                      <c:pt idx="2">
                        <c:v>7.1533105141600402</c:v>
                      </c:pt>
                      <c:pt idx="3">
                        <c:v>6.9245334507143923</c:v>
                      </c:pt>
                      <c:pt idx="4">
                        <c:v>6.4348451304634402</c:v>
                      </c:pt>
                      <c:pt idx="5">
                        <c:v>4.565907544231</c:v>
                      </c:pt>
                      <c:pt idx="6">
                        <c:v>3.8997948594599352</c:v>
                      </c:pt>
                      <c:pt idx="7">
                        <c:v>3.7738881166456761</c:v>
                      </c:pt>
                      <c:pt idx="8">
                        <c:v>3.3135518136240059</c:v>
                      </c:pt>
                      <c:pt idx="9">
                        <c:v>2.8599718015382138</c:v>
                      </c:pt>
                      <c:pt idx="10">
                        <c:v>2.7240897330499618</c:v>
                      </c:pt>
                      <c:pt idx="11">
                        <c:v>2.6273352127353506</c:v>
                      </c:pt>
                      <c:pt idx="12">
                        <c:v>2.4954332530140713</c:v>
                      </c:pt>
                      <c:pt idx="13">
                        <c:v>2.3773068856331059</c:v>
                      </c:pt>
                      <c:pt idx="14">
                        <c:v>2.3155372045501772</c:v>
                      </c:pt>
                      <c:pt idx="15">
                        <c:v>2.2515383498729418</c:v>
                      </c:pt>
                      <c:pt idx="16">
                        <c:v>2.134642520267668</c:v>
                      </c:pt>
                      <c:pt idx="17">
                        <c:v>2.1092267659319641</c:v>
                      </c:pt>
                      <c:pt idx="18">
                        <c:v>2.1328943743129312</c:v>
                      </c:pt>
                      <c:pt idx="19">
                        <c:v>2.1757081086933017</c:v>
                      </c:pt>
                      <c:pt idx="20">
                        <c:v>2.1135267536204858</c:v>
                      </c:pt>
                      <c:pt idx="21">
                        <c:v>2.0051059459118266</c:v>
                      </c:pt>
                      <c:pt idx="22">
                        <c:v>1.9895655227702489</c:v>
                      </c:pt>
                      <c:pt idx="23">
                        <c:v>1.8988372574080299</c:v>
                      </c:pt>
                      <c:pt idx="24">
                        <c:v>1.9133164655704058</c:v>
                      </c:pt>
                      <c:pt idx="25">
                        <c:v>1.9037713873834576</c:v>
                      </c:pt>
                      <c:pt idx="26">
                        <c:v>1.9669308736824145</c:v>
                      </c:pt>
                    </c:numCache>
                  </c:numRef>
                </c:val>
                <c:smooth val="0"/>
                <c:extLst xmlns:c15="http://schemas.microsoft.com/office/drawing/2012/chart">
                  <c:ext xmlns:c16="http://schemas.microsoft.com/office/drawing/2014/chart" uri="{C3380CC4-5D6E-409C-BE32-E72D297353CC}">
                    <c16:uniqueId val="{00000005-1B75-4110-B380-E2AF4587F308}"/>
                  </c:ext>
                </c:extLst>
              </c15:ser>
            </c15:filteredLineSeries>
            <c15:filteredLineSeries>
              <c15:ser>
                <c:idx val="7"/>
                <c:order val="6"/>
                <c:tx>
                  <c:strRef>
                    <c:extLst xmlns:c15="http://schemas.microsoft.com/office/drawing/2012/chart">
                      <c:ext xmlns:c15="http://schemas.microsoft.com/office/drawing/2012/chart" uri="{02D57815-91ED-43cb-92C2-25804820EDAC}">
                        <c15:formulaRef>
                          <c15:sqref>'ChartData Emissions Annual Mkt'!$B$8</c15:sqref>
                        </c15:formulaRef>
                      </c:ext>
                    </c:extLst>
                    <c:strCache>
                      <c:ptCount val="1"/>
                      <c:pt idx="0">
                        <c:v>C Distributed Transmission (Direct + Market)</c:v>
                      </c:pt>
                    </c:strCache>
                  </c:strRef>
                </c:tx>
                <c:spPr>
                  <a:ln w="28575" cap="rnd">
                    <a:solidFill>
                      <a:schemeClr val="accent2">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Mkt'!$D$8:$AD$8</c15:sqref>
                        </c15:formulaRef>
                      </c:ext>
                    </c:extLst>
                    <c:numCache>
                      <c:formatCode>#,##0.00</c:formatCode>
                      <c:ptCount val="27"/>
                      <c:pt idx="0">
                        <c:v>8.5154391413817514</c:v>
                      </c:pt>
                      <c:pt idx="1">
                        <c:v>8.5601124974639937</c:v>
                      </c:pt>
                      <c:pt idx="2">
                        <c:v>8.016534735647749</c:v>
                      </c:pt>
                      <c:pt idx="3">
                        <c:v>7.9177789816705424</c:v>
                      </c:pt>
                      <c:pt idx="4">
                        <c:v>7.3759683445449351</c:v>
                      </c:pt>
                      <c:pt idx="5">
                        <c:v>5.0706907214988552</c:v>
                      </c:pt>
                      <c:pt idx="6">
                        <c:v>4.5616767705468355</c:v>
                      </c:pt>
                      <c:pt idx="7">
                        <c:v>4.1622487224339704</c:v>
                      </c:pt>
                      <c:pt idx="8">
                        <c:v>3.7979403139393271</c:v>
                      </c:pt>
                      <c:pt idx="9">
                        <c:v>3.4592419911083327</c:v>
                      </c:pt>
                      <c:pt idx="10">
                        <c:v>3.371822130608054</c:v>
                      </c:pt>
                      <c:pt idx="11">
                        <c:v>3.3207611486138244</c:v>
                      </c:pt>
                      <c:pt idx="12">
                        <c:v>3.2155188731442697</c:v>
                      </c:pt>
                      <c:pt idx="13">
                        <c:v>3.143808128043649</c:v>
                      </c:pt>
                      <c:pt idx="14">
                        <c:v>3.0332032616219524</c:v>
                      </c:pt>
                      <c:pt idx="15">
                        <c:v>2.9433007419185122</c:v>
                      </c:pt>
                      <c:pt idx="16">
                        <c:v>2.8275603590721174</c:v>
                      </c:pt>
                      <c:pt idx="17">
                        <c:v>2.7797980158606799</c:v>
                      </c:pt>
                      <c:pt idx="18">
                        <c:v>2.6612215569662223</c:v>
                      </c:pt>
                      <c:pt idx="19">
                        <c:v>2.4596051380879587</c:v>
                      </c:pt>
                      <c:pt idx="20">
                        <c:v>2.4415560085592229</c:v>
                      </c:pt>
                      <c:pt idx="21">
                        <c:v>2.3494996305943787</c:v>
                      </c:pt>
                      <c:pt idx="22">
                        <c:v>2.3115174031754329</c:v>
                      </c:pt>
                      <c:pt idx="23">
                        <c:v>2.3656227258740969</c:v>
                      </c:pt>
                      <c:pt idx="24">
                        <c:v>2.4234525052063622</c:v>
                      </c:pt>
                      <c:pt idx="25">
                        <c:v>2.5373692530890866</c:v>
                      </c:pt>
                      <c:pt idx="26">
                        <c:v>2.527420695382129</c:v>
                      </c:pt>
                    </c:numCache>
                  </c:numRef>
                </c:val>
                <c:smooth val="0"/>
                <c:extLst xmlns:c15="http://schemas.microsoft.com/office/drawing/2012/chart">
                  <c:ext xmlns:c16="http://schemas.microsoft.com/office/drawing/2014/chart" uri="{C3380CC4-5D6E-409C-BE32-E72D297353CC}">
                    <c16:uniqueId val="{00000008-1B75-4110-B380-E2AF4587F308}"/>
                  </c:ext>
                </c:extLst>
              </c15:ser>
            </c15:filteredLineSeries>
            <c15:filteredLineSeries>
              <c15:ser>
                <c:idx val="9"/>
                <c:order val="7"/>
                <c:tx>
                  <c:strRef>
                    <c:extLst xmlns:c15="http://schemas.microsoft.com/office/drawing/2012/chart">
                      <c:ext xmlns:c15="http://schemas.microsoft.com/office/drawing/2012/chart" uri="{02D57815-91ED-43cb-92C2-25804820EDAC}">
                        <c15:formulaRef>
                          <c15:sqref>'ChartData Emissions Annual Mkt'!$B$9</c15:sqref>
                        </c15:formulaRef>
                      </c:ext>
                    </c:extLst>
                    <c:strCache>
                      <c:ptCount val="1"/>
                      <c:pt idx="0">
                        <c:v>D Transmission/build constraints - time delayed (option 2) (Direct + Market)</c:v>
                      </c:pt>
                    </c:strCache>
                  </c:strRef>
                </c:tx>
                <c:spPr>
                  <a:ln w="28575" cap="rnd">
                    <a:solidFill>
                      <a:schemeClr val="accent4">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Mkt'!$D$9:$AD$9</c15:sqref>
                        </c15:formulaRef>
                      </c:ext>
                    </c:extLst>
                    <c:numCache>
                      <c:formatCode>#,##0.00</c:formatCode>
                      <c:ptCount val="27"/>
                      <c:pt idx="0">
                        <c:v>8.5154391413817514</c:v>
                      </c:pt>
                      <c:pt idx="1">
                        <c:v>8.5601268980128662</c:v>
                      </c:pt>
                      <c:pt idx="2">
                        <c:v>8.0165868132910383</c:v>
                      </c:pt>
                      <c:pt idx="3">
                        <c:v>7.9176445201028027</c:v>
                      </c:pt>
                      <c:pt idx="4">
                        <c:v>7.2934863982905647</c:v>
                      </c:pt>
                      <c:pt idx="5">
                        <c:v>4.7606246206834157</c:v>
                      </c:pt>
                      <c:pt idx="6">
                        <c:v>4.750088477297127</c:v>
                      </c:pt>
                      <c:pt idx="7">
                        <c:v>4.356914759387851</c:v>
                      </c:pt>
                      <c:pt idx="8">
                        <c:v>3.6135945244842871</c:v>
                      </c:pt>
                      <c:pt idx="9">
                        <c:v>3.4378088746265254</c:v>
                      </c:pt>
                      <c:pt idx="10">
                        <c:v>3.3032142412476566</c:v>
                      </c:pt>
                      <c:pt idx="11">
                        <c:v>3.1827669314592892</c:v>
                      </c:pt>
                      <c:pt idx="12">
                        <c:v>3.006654871281119</c:v>
                      </c:pt>
                      <c:pt idx="13">
                        <c:v>2.9325372188794487</c:v>
                      </c:pt>
                      <c:pt idx="14">
                        <c:v>2.8437955233138883</c:v>
                      </c:pt>
                      <c:pt idx="15">
                        <c:v>2.7856477387137208</c:v>
                      </c:pt>
                      <c:pt idx="16">
                        <c:v>2.7190079283899387</c:v>
                      </c:pt>
                      <c:pt idx="17">
                        <c:v>2.7128692388172948</c:v>
                      </c:pt>
                      <c:pt idx="18">
                        <c:v>2.6432857837843984</c:v>
                      </c:pt>
                      <c:pt idx="19">
                        <c:v>2.471773090475986</c:v>
                      </c:pt>
                      <c:pt idx="20">
                        <c:v>2.3580739493052776</c:v>
                      </c:pt>
                      <c:pt idx="21">
                        <c:v>2.3115920240990486</c:v>
                      </c:pt>
                      <c:pt idx="22">
                        <c:v>2.1689429462870562</c:v>
                      </c:pt>
                      <c:pt idx="23">
                        <c:v>2.1756799105746691</c:v>
                      </c:pt>
                      <c:pt idx="24">
                        <c:v>2.0805534981209917</c:v>
                      </c:pt>
                      <c:pt idx="25">
                        <c:v>2.2447890080505157</c:v>
                      </c:pt>
                      <c:pt idx="26">
                        <c:v>2.1964798667032905</c:v>
                      </c:pt>
                    </c:numCache>
                  </c:numRef>
                </c:val>
                <c:smooth val="0"/>
                <c:extLst xmlns:c15="http://schemas.microsoft.com/office/drawing/2012/chart">
                  <c:ext xmlns:c16="http://schemas.microsoft.com/office/drawing/2014/chart" uri="{C3380CC4-5D6E-409C-BE32-E72D297353CC}">
                    <c16:uniqueId val="{00000009-1B75-4110-B380-E2AF4587F308}"/>
                  </c:ext>
                </c:extLst>
              </c15:ser>
            </c15:filteredLineSeries>
            <c15:filteredLineSeries>
              <c15:ser>
                <c:idx val="10"/>
                <c:order val="8"/>
                <c:tx>
                  <c:strRef>
                    <c:extLst xmlns:c15="http://schemas.microsoft.com/office/drawing/2012/chart">
                      <c:ext xmlns:c15="http://schemas.microsoft.com/office/drawing/2012/chart" uri="{02D57815-91ED-43cb-92C2-25804820EDAC}">
                        <c15:formulaRef>
                          <c15:sqref>'ChartData Emissions Annual Mkt'!$B$10</c15:sqref>
                        </c15:formulaRef>
                      </c:ext>
                    </c:extLst>
                    <c:strCache>
                      <c:ptCount val="1"/>
                      <c:pt idx="0">
                        <c:v>F 6-Yr DSR Ramp (Direct + Market)</c:v>
                      </c:pt>
                    </c:strCache>
                  </c:strRef>
                </c:tx>
                <c:spPr>
                  <a:ln w="28575" cap="rnd">
                    <a:solidFill>
                      <a:schemeClr val="accent5">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Mkt'!$D$10:$AD$10</c15:sqref>
                        </c15:formulaRef>
                      </c:ext>
                    </c:extLst>
                    <c:numCache>
                      <c:formatCode>#,##0.00</c:formatCode>
                      <c:ptCount val="27"/>
                      <c:pt idx="0">
                        <c:v>8.5154391413817514</c:v>
                      </c:pt>
                      <c:pt idx="1">
                        <c:v>8.5393064620432302</c:v>
                      </c:pt>
                      <c:pt idx="2">
                        <c:v>7.9684371368338303</c:v>
                      </c:pt>
                      <c:pt idx="3">
                        <c:v>7.8355456938418033</c:v>
                      </c:pt>
                      <c:pt idx="4">
                        <c:v>7.1172896652287845</c:v>
                      </c:pt>
                      <c:pt idx="5">
                        <c:v>4.7645321670395697</c:v>
                      </c:pt>
                      <c:pt idx="6">
                        <c:v>4.5887828123337764</c:v>
                      </c:pt>
                      <c:pt idx="7">
                        <c:v>4.2358272362852025</c:v>
                      </c:pt>
                      <c:pt idx="8">
                        <c:v>3.7777087222953094</c:v>
                      </c:pt>
                      <c:pt idx="9">
                        <c:v>3.2002707865507758</c:v>
                      </c:pt>
                      <c:pt idx="10">
                        <c:v>3.2507908555208997</c:v>
                      </c:pt>
                      <c:pt idx="11">
                        <c:v>3.1084209124058866</c:v>
                      </c:pt>
                      <c:pt idx="12">
                        <c:v>3.009715142025569</c:v>
                      </c:pt>
                      <c:pt idx="13">
                        <c:v>2.9829529680708915</c:v>
                      </c:pt>
                      <c:pt idx="14">
                        <c:v>2.9193757169733052</c:v>
                      </c:pt>
                      <c:pt idx="15">
                        <c:v>2.8813180080262719</c:v>
                      </c:pt>
                      <c:pt idx="16">
                        <c:v>2.8135766290609028</c:v>
                      </c:pt>
                      <c:pt idx="17">
                        <c:v>2.8048546483763825</c:v>
                      </c:pt>
                      <c:pt idx="18">
                        <c:v>2.6981494479617174</c:v>
                      </c:pt>
                      <c:pt idx="19">
                        <c:v>2.5452729150652207</c:v>
                      </c:pt>
                      <c:pt idx="20">
                        <c:v>2.4158616891995641</c:v>
                      </c:pt>
                      <c:pt idx="21">
                        <c:v>2.3975829892284688</c:v>
                      </c:pt>
                      <c:pt idx="22">
                        <c:v>2.219178388417915</c:v>
                      </c:pt>
                      <c:pt idx="23">
                        <c:v>2.0973548162517828</c:v>
                      </c:pt>
                      <c:pt idx="24">
                        <c:v>2.0151531429804153</c:v>
                      </c:pt>
                      <c:pt idx="25">
                        <c:v>2.1105825325120051</c:v>
                      </c:pt>
                      <c:pt idx="26">
                        <c:v>2.1005177966424387</c:v>
                      </c:pt>
                    </c:numCache>
                  </c:numRef>
                </c:val>
                <c:smooth val="0"/>
                <c:extLst xmlns:c15="http://schemas.microsoft.com/office/drawing/2012/chart">
                  <c:ext xmlns:c16="http://schemas.microsoft.com/office/drawing/2014/chart" uri="{C3380CC4-5D6E-409C-BE32-E72D297353CC}">
                    <c16:uniqueId val="{0000000A-1B75-4110-B380-E2AF4587F308}"/>
                  </c:ext>
                </c:extLst>
              </c15:ser>
            </c15:filteredLineSeries>
            <c15:filteredLineSeries>
              <c15:ser>
                <c:idx val="11"/>
                <c:order val="9"/>
                <c:tx>
                  <c:strRef>
                    <c:extLst xmlns:c15="http://schemas.microsoft.com/office/drawing/2012/chart">
                      <c:ext xmlns:c15="http://schemas.microsoft.com/office/drawing/2012/chart" uri="{02D57815-91ED-43cb-92C2-25804820EDAC}">
                        <c15:formulaRef>
                          <c15:sqref>'ChartData Emissions Annual Mkt'!$B$11</c15:sqref>
                        </c15:formulaRef>
                      </c:ext>
                    </c:extLst>
                    <c:strCache>
                      <c:ptCount val="1"/>
                      <c:pt idx="0">
                        <c:v>G NEI DSR (Direct + Market)</c:v>
                      </c:pt>
                    </c:strCache>
                  </c:strRef>
                </c:tx>
                <c:spPr>
                  <a:ln w="28575" cap="rnd">
                    <a:solidFill>
                      <a:schemeClr val="accent6">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Mkt'!$D$11:$AD$11</c15:sqref>
                        </c15:formulaRef>
                      </c:ext>
                    </c:extLst>
                    <c:numCache>
                      <c:formatCode>#,##0.00</c:formatCode>
                      <c:ptCount val="27"/>
                      <c:pt idx="0">
                        <c:v>8.5154391413817514</c:v>
                      </c:pt>
                      <c:pt idx="1">
                        <c:v>8.5612827169664563</c:v>
                      </c:pt>
                      <c:pt idx="2">
                        <c:v>8.0195768045465776</c:v>
                      </c:pt>
                      <c:pt idx="3">
                        <c:v>7.9240984513815382</c:v>
                      </c:pt>
                      <c:pt idx="4">
                        <c:v>7.3811953360130733</c:v>
                      </c:pt>
                      <c:pt idx="5">
                        <c:v>4.9102906895830056</c:v>
                      </c:pt>
                      <c:pt idx="6">
                        <c:v>4.4026111380596289</c:v>
                      </c:pt>
                      <c:pt idx="7">
                        <c:v>4.2401972955975342</c:v>
                      </c:pt>
                      <c:pt idx="8">
                        <c:v>3.7165788790973093</c:v>
                      </c:pt>
                      <c:pt idx="9">
                        <c:v>3.3325307831503976</c:v>
                      </c:pt>
                      <c:pt idx="10">
                        <c:v>3.2517953934040893</c:v>
                      </c:pt>
                      <c:pt idx="11">
                        <c:v>3.146448436830882</c:v>
                      </c:pt>
                      <c:pt idx="12">
                        <c:v>3.0323541619852619</c:v>
                      </c:pt>
                      <c:pt idx="13">
                        <c:v>2.9893188253291259</c:v>
                      </c:pt>
                      <c:pt idx="14">
                        <c:v>2.9397857176388769</c:v>
                      </c:pt>
                      <c:pt idx="15">
                        <c:v>2.9206063876459134</c:v>
                      </c:pt>
                      <c:pt idx="16">
                        <c:v>2.8302015160984695</c:v>
                      </c:pt>
                      <c:pt idx="17">
                        <c:v>2.801787721515435</c:v>
                      </c:pt>
                      <c:pt idx="18">
                        <c:v>2.6925020218501063</c:v>
                      </c:pt>
                      <c:pt idx="19">
                        <c:v>2.5467841545515046</c:v>
                      </c:pt>
                      <c:pt idx="20">
                        <c:v>2.3861083271400316</c:v>
                      </c:pt>
                      <c:pt idx="21">
                        <c:v>2.4106361120068147</c:v>
                      </c:pt>
                      <c:pt idx="22">
                        <c:v>2.2205982206875676</c:v>
                      </c:pt>
                      <c:pt idx="23">
                        <c:v>2.1291300042137244</c:v>
                      </c:pt>
                      <c:pt idx="24">
                        <c:v>2.0127635576850551</c:v>
                      </c:pt>
                      <c:pt idx="25">
                        <c:v>2.0741472360909463</c:v>
                      </c:pt>
                      <c:pt idx="26">
                        <c:v>2.1018424467979311</c:v>
                      </c:pt>
                    </c:numCache>
                  </c:numRef>
                </c:val>
                <c:smooth val="0"/>
                <c:extLst xmlns:c15="http://schemas.microsoft.com/office/drawing/2012/chart">
                  <c:ext xmlns:c16="http://schemas.microsoft.com/office/drawing/2014/chart" uri="{C3380CC4-5D6E-409C-BE32-E72D297353CC}">
                    <c16:uniqueId val="{0000000B-1B75-4110-B380-E2AF4587F308}"/>
                  </c:ext>
                </c:extLst>
              </c15:ser>
            </c15:filteredLineSeries>
            <c15:filteredLineSeries>
              <c15:ser>
                <c:idx val="12"/>
                <c:order val="10"/>
                <c:tx>
                  <c:strRef>
                    <c:extLst xmlns:c15="http://schemas.microsoft.com/office/drawing/2012/chart">
                      <c:ext xmlns:c15="http://schemas.microsoft.com/office/drawing/2012/chart" uri="{02D57815-91ED-43cb-92C2-25804820EDAC}">
                        <c15:formulaRef>
                          <c15:sqref>'ChartData Emissions Annual Mkt'!$B$12</c15:sqref>
                        </c15:formulaRef>
                      </c:ext>
                    </c:extLst>
                    <c:strCache>
                      <c:ptCount val="1"/>
                      <c:pt idx="0">
                        <c:v>H Social Discount DSR (Direct + Market)</c:v>
                      </c:pt>
                    </c:strCache>
                  </c:strRef>
                </c:tx>
                <c:spPr>
                  <a:ln w="28575" cap="rnd">
                    <a:solidFill>
                      <a:schemeClr val="accent1">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Mkt'!$D$12:$AD$12</c15:sqref>
                        </c15:formulaRef>
                      </c:ext>
                    </c:extLst>
                    <c:numCache>
                      <c:formatCode>#,##0.00</c:formatCode>
                      <c:ptCount val="27"/>
                      <c:pt idx="0">
                        <c:v>8.5154391413817514</c:v>
                      </c:pt>
                      <c:pt idx="1">
                        <c:v>8.5638924832482157</c:v>
                      </c:pt>
                      <c:pt idx="2">
                        <c:v>8.0289977670210959</c:v>
                      </c:pt>
                      <c:pt idx="3">
                        <c:v>7.8484767954702548</c:v>
                      </c:pt>
                      <c:pt idx="4">
                        <c:v>7.2813771352115726</c:v>
                      </c:pt>
                      <c:pt idx="5">
                        <c:v>5.1253799078212952</c:v>
                      </c:pt>
                      <c:pt idx="6">
                        <c:v>4.6312648315303333</c:v>
                      </c:pt>
                      <c:pt idx="7">
                        <c:v>4.2914004098493503</c:v>
                      </c:pt>
                      <c:pt idx="8">
                        <c:v>3.8334958138910271</c:v>
                      </c:pt>
                      <c:pt idx="9">
                        <c:v>3.3798120932004205</c:v>
                      </c:pt>
                      <c:pt idx="10">
                        <c:v>3.2466345739194318</c:v>
                      </c:pt>
                      <c:pt idx="11">
                        <c:v>3.1313835213729515</c:v>
                      </c:pt>
                      <c:pt idx="12">
                        <c:v>3.0533227132297394</c:v>
                      </c:pt>
                      <c:pt idx="13">
                        <c:v>2.9897744807854569</c:v>
                      </c:pt>
                      <c:pt idx="14">
                        <c:v>2.9795063283966656</c:v>
                      </c:pt>
                      <c:pt idx="15">
                        <c:v>2.9672287990761346</c:v>
                      </c:pt>
                      <c:pt idx="16">
                        <c:v>2.8686411063914314</c:v>
                      </c:pt>
                      <c:pt idx="17">
                        <c:v>2.8267901428445352</c:v>
                      </c:pt>
                      <c:pt idx="18">
                        <c:v>2.6940632989677802</c:v>
                      </c:pt>
                      <c:pt idx="19">
                        <c:v>2.5473966019026539</c:v>
                      </c:pt>
                      <c:pt idx="20">
                        <c:v>2.4237910337710709</c:v>
                      </c:pt>
                      <c:pt idx="21">
                        <c:v>2.4113370736612505</c:v>
                      </c:pt>
                      <c:pt idx="22">
                        <c:v>2.2986155897595113</c:v>
                      </c:pt>
                      <c:pt idx="23">
                        <c:v>2.1501294073723001</c:v>
                      </c:pt>
                      <c:pt idx="24">
                        <c:v>2.0408206939692879</c:v>
                      </c:pt>
                      <c:pt idx="25">
                        <c:v>2.1454683167176967</c:v>
                      </c:pt>
                      <c:pt idx="26">
                        <c:v>2.1346633524697896</c:v>
                      </c:pt>
                    </c:numCache>
                  </c:numRef>
                </c:val>
                <c:smooth val="0"/>
                <c:extLst xmlns:c15="http://schemas.microsoft.com/office/drawing/2012/chart">
                  <c:ext xmlns:c16="http://schemas.microsoft.com/office/drawing/2014/chart" uri="{C3380CC4-5D6E-409C-BE32-E72D297353CC}">
                    <c16:uniqueId val="{0000000C-1B75-4110-B380-E2AF4587F308}"/>
                  </c:ext>
                </c:extLst>
              </c15:ser>
            </c15:filteredLineSeries>
            <c15:filteredLineSeries>
              <c15:ser>
                <c:idx val="13"/>
                <c:order val="11"/>
                <c:tx>
                  <c:strRef>
                    <c:extLst xmlns:c15="http://schemas.microsoft.com/office/drawing/2012/chart">
                      <c:ext xmlns:c15="http://schemas.microsoft.com/office/drawing/2012/chart" uri="{02D57815-91ED-43cb-92C2-25804820EDAC}">
                        <c15:formulaRef>
                          <c15:sqref>'ChartData Emissions Annual Mkt'!$B$13</c15:sqref>
                        </c15:formulaRef>
                      </c:ext>
                    </c:extLst>
                    <c:strCache>
                      <c:ptCount val="1"/>
                      <c:pt idx="0">
                        <c:v>I SCGHG Dispatch Cost - LTCE Model (Direct + Market)</c:v>
                      </c:pt>
                    </c:strCache>
                  </c:strRef>
                </c:tx>
                <c:spPr>
                  <a:ln w="28575" cap="rnd">
                    <a:solidFill>
                      <a:schemeClr val="accent2">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Mkt'!$D$13:$AD$13</c15:sqref>
                        </c15:formulaRef>
                      </c:ext>
                    </c:extLst>
                    <c:numCache>
                      <c:formatCode>#,##0.00</c:formatCode>
                      <c:ptCount val="27"/>
                      <c:pt idx="0">
                        <c:v>8.5154391413817514</c:v>
                      </c:pt>
                      <c:pt idx="1">
                        <c:v>8.5607513574909984</c:v>
                      </c:pt>
                      <c:pt idx="2">
                        <c:v>8.017641759224901</c:v>
                      </c:pt>
                      <c:pt idx="3">
                        <c:v>7.9189928128423714</c:v>
                      </c:pt>
                      <c:pt idx="4">
                        <c:v>7.1445198816584696</c:v>
                      </c:pt>
                      <c:pt idx="5">
                        <c:v>4.8684538108939028</c:v>
                      </c:pt>
                      <c:pt idx="6">
                        <c:v>4.7624776163666382</c:v>
                      </c:pt>
                      <c:pt idx="7">
                        <c:v>4.0349819847671702</c:v>
                      </c:pt>
                      <c:pt idx="8">
                        <c:v>3.7986386219743995</c:v>
                      </c:pt>
                      <c:pt idx="9">
                        <c:v>3.4583286919617424</c:v>
                      </c:pt>
                      <c:pt idx="10">
                        <c:v>3.3297949084845118</c:v>
                      </c:pt>
                      <c:pt idx="11">
                        <c:v>3.1342825000084118</c:v>
                      </c:pt>
                      <c:pt idx="12">
                        <c:v>3.0414393476080641</c:v>
                      </c:pt>
                      <c:pt idx="13">
                        <c:v>2.9672242928239392</c:v>
                      </c:pt>
                      <c:pt idx="14">
                        <c:v>2.8695807746721043</c:v>
                      </c:pt>
                      <c:pt idx="15">
                        <c:v>2.7995464737527676</c:v>
                      </c:pt>
                      <c:pt idx="16">
                        <c:v>2.7393207003511244</c:v>
                      </c:pt>
                      <c:pt idx="17">
                        <c:v>2.7053746199578197</c:v>
                      </c:pt>
                      <c:pt idx="18">
                        <c:v>2.6260288682363937</c:v>
                      </c:pt>
                      <c:pt idx="19">
                        <c:v>2.5060054124509312</c:v>
                      </c:pt>
                      <c:pt idx="20">
                        <c:v>2.4054346481068696</c:v>
                      </c:pt>
                      <c:pt idx="21">
                        <c:v>2.3288554795774941</c:v>
                      </c:pt>
                      <c:pt idx="22">
                        <c:v>2.2322120841246287</c:v>
                      </c:pt>
                      <c:pt idx="23">
                        <c:v>2.0716660585867577</c:v>
                      </c:pt>
                      <c:pt idx="24">
                        <c:v>1.9995046865527402</c:v>
                      </c:pt>
                      <c:pt idx="25">
                        <c:v>2.0779521277376478</c:v>
                      </c:pt>
                      <c:pt idx="26">
                        <c:v>2.0602502360323478</c:v>
                      </c:pt>
                    </c:numCache>
                  </c:numRef>
                </c:val>
                <c:smooth val="0"/>
                <c:extLst xmlns:c15="http://schemas.microsoft.com/office/drawing/2012/chart">
                  <c:ext xmlns:c16="http://schemas.microsoft.com/office/drawing/2014/chart" uri="{C3380CC4-5D6E-409C-BE32-E72D297353CC}">
                    <c16:uniqueId val="{0000000D-1B75-4110-B380-E2AF4587F308}"/>
                  </c:ext>
                </c:extLst>
              </c15:ser>
            </c15:filteredLineSeries>
            <c15:filteredLineSeries>
              <c15:ser>
                <c:idx val="14"/>
                <c:order val="12"/>
                <c:tx>
                  <c:strRef>
                    <c:extLst xmlns:c15="http://schemas.microsoft.com/office/drawing/2012/chart">
                      <c:ext xmlns:c15="http://schemas.microsoft.com/office/drawing/2012/chart" uri="{02D57815-91ED-43cb-92C2-25804820EDAC}">
                        <c15:formulaRef>
                          <c15:sqref>'ChartData Emissions Annual Mkt'!$B$14</c15:sqref>
                        </c15:formulaRef>
                      </c:ext>
                    </c:extLst>
                    <c:strCache>
                      <c:ptCount val="1"/>
                      <c:pt idx="0">
                        <c:v>J SCGHG Dispatch Cost - LTCE and Hourly Models (Direct + Market)</c:v>
                      </c:pt>
                    </c:strCache>
                  </c:strRef>
                </c:tx>
                <c:spPr>
                  <a:ln w="28575" cap="rnd">
                    <a:solidFill>
                      <a:schemeClr val="accent3">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Mkt'!$D$14:$AD$14</c15:sqref>
                        </c15:formulaRef>
                      </c:ext>
                    </c:extLst>
                    <c:numCache>
                      <c:formatCode>#,##0.00</c:formatCode>
                      <c:ptCount val="27"/>
                      <c:pt idx="0">
                        <c:v>9.0769926003997519</c:v>
                      </c:pt>
                      <c:pt idx="1">
                        <c:v>8.792725019189497</c:v>
                      </c:pt>
                      <c:pt idx="2">
                        <c:v>8.1363924559743968</c:v>
                      </c:pt>
                      <c:pt idx="3">
                        <c:v>8.0974645469498192</c:v>
                      </c:pt>
                      <c:pt idx="4">
                        <c:v>7.4003509481795176</c:v>
                      </c:pt>
                      <c:pt idx="5">
                        <c:v>4.4908149811608284</c:v>
                      </c:pt>
                      <c:pt idx="6">
                        <c:v>3.8992012098518138</c:v>
                      </c:pt>
                      <c:pt idx="7">
                        <c:v>3.6244495766017883</c:v>
                      </c:pt>
                      <c:pt idx="8">
                        <c:v>3.2532006953557921</c:v>
                      </c:pt>
                      <c:pt idx="9">
                        <c:v>2.9245277115102764</c:v>
                      </c:pt>
                      <c:pt idx="10">
                        <c:v>2.8091096248822107</c:v>
                      </c:pt>
                      <c:pt idx="11">
                        <c:v>2.7589329599170993</c:v>
                      </c:pt>
                      <c:pt idx="12">
                        <c:v>2.7122147877936218</c:v>
                      </c:pt>
                      <c:pt idx="13">
                        <c:v>2.6184488066350839</c:v>
                      </c:pt>
                      <c:pt idx="14">
                        <c:v>2.6142932143130504</c:v>
                      </c:pt>
                      <c:pt idx="15">
                        <c:v>2.5199371856613744</c:v>
                      </c:pt>
                      <c:pt idx="16">
                        <c:v>2.434390833170812</c:v>
                      </c:pt>
                      <c:pt idx="17">
                        <c:v>2.467580596618713</c:v>
                      </c:pt>
                      <c:pt idx="18">
                        <c:v>2.3770317723243162</c:v>
                      </c:pt>
                      <c:pt idx="19">
                        <c:v>2.2815249790627403</c:v>
                      </c:pt>
                      <c:pt idx="20">
                        <c:v>2.1951185587529065</c:v>
                      </c:pt>
                      <c:pt idx="21">
                        <c:v>2.0942959530022276</c:v>
                      </c:pt>
                      <c:pt idx="22">
                        <c:v>2.0107216354491255</c:v>
                      </c:pt>
                      <c:pt idx="23">
                        <c:v>1.929294236348688</c:v>
                      </c:pt>
                      <c:pt idx="24">
                        <c:v>1.8802132360714974</c:v>
                      </c:pt>
                      <c:pt idx="25">
                        <c:v>1.9293647225277777</c:v>
                      </c:pt>
                      <c:pt idx="26">
                        <c:v>1.955139514505511</c:v>
                      </c:pt>
                    </c:numCache>
                  </c:numRef>
                </c:val>
                <c:smooth val="0"/>
                <c:extLst xmlns:c15="http://schemas.microsoft.com/office/drawing/2012/chart">
                  <c:ext xmlns:c16="http://schemas.microsoft.com/office/drawing/2014/chart" uri="{C3380CC4-5D6E-409C-BE32-E72D297353CC}">
                    <c16:uniqueId val="{0000000E-1B75-4110-B380-E2AF4587F308}"/>
                  </c:ext>
                </c:extLst>
              </c15:ser>
            </c15:filteredLineSeries>
            <c15:filteredLineSeries>
              <c15:ser>
                <c:idx val="15"/>
                <c:order val="13"/>
                <c:tx>
                  <c:strRef>
                    <c:extLst xmlns:c15="http://schemas.microsoft.com/office/drawing/2012/chart">
                      <c:ext xmlns:c15="http://schemas.microsoft.com/office/drawing/2012/chart" uri="{02D57815-91ED-43cb-92C2-25804820EDAC}">
                        <c15:formulaRef>
                          <c15:sqref>'ChartData Emissions Annual Mkt'!$B$15</c15:sqref>
                        </c15:formulaRef>
                      </c:ext>
                    </c:extLst>
                    <c:strCache>
                      <c:ptCount val="1"/>
                      <c:pt idx="0">
                        <c:v>K AR5 Upstream Emissions (Direct + Market)</c:v>
                      </c:pt>
                    </c:strCache>
                  </c:strRef>
                </c:tx>
                <c:spPr>
                  <a:ln w="28575" cap="rnd">
                    <a:solidFill>
                      <a:schemeClr val="accent4">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Mkt'!$D$15:$AD$15</c15:sqref>
                        </c15:formulaRef>
                      </c:ext>
                    </c:extLst>
                    <c:numCache>
                      <c:formatCode>#,##0.00</c:formatCode>
                      <c:ptCount val="27"/>
                      <c:pt idx="0">
                        <c:v>8.7991921941161273</c:v>
                      </c:pt>
                      <c:pt idx="1">
                        <c:v>8.8423808653034985</c:v>
                      </c:pt>
                      <c:pt idx="2">
                        <c:v>8.2955416324767679</c:v>
                      </c:pt>
                      <c:pt idx="3">
                        <c:v>8.0148790674287334</c:v>
                      </c:pt>
                      <c:pt idx="4">
                        <c:v>7.67480189134894</c:v>
                      </c:pt>
                      <c:pt idx="5">
                        <c:v>4.9470861566703848</c:v>
                      </c:pt>
                      <c:pt idx="6">
                        <c:v>4.4294037088665856</c:v>
                      </c:pt>
                      <c:pt idx="7">
                        <c:v>4.06071204058098</c:v>
                      </c:pt>
                      <c:pt idx="8">
                        <c:v>3.5611070208513569</c:v>
                      </c:pt>
                      <c:pt idx="9">
                        <c:v>3.33309760130137</c:v>
                      </c:pt>
                      <c:pt idx="10">
                        <c:v>3.221406583857247</c:v>
                      </c:pt>
                      <c:pt idx="11">
                        <c:v>3.1684037580243669</c:v>
                      </c:pt>
                      <c:pt idx="12">
                        <c:v>2.9750530861182796</c:v>
                      </c:pt>
                      <c:pt idx="13">
                        <c:v>2.9142912116384014</c:v>
                      </c:pt>
                      <c:pt idx="14">
                        <c:v>2.8783536666001885</c:v>
                      </c:pt>
                      <c:pt idx="15">
                        <c:v>2.844023798577846</c:v>
                      </c:pt>
                      <c:pt idx="16">
                        <c:v>2.7668481984396638</c:v>
                      </c:pt>
                      <c:pt idx="17">
                        <c:v>2.7199003389018142</c:v>
                      </c:pt>
                      <c:pt idx="18">
                        <c:v>2.6651588313780059</c:v>
                      </c:pt>
                      <c:pt idx="19">
                        <c:v>2.5354140612894973</c:v>
                      </c:pt>
                      <c:pt idx="20">
                        <c:v>2.4084012118827336</c:v>
                      </c:pt>
                      <c:pt idx="21">
                        <c:v>2.3544604078256088</c:v>
                      </c:pt>
                      <c:pt idx="22">
                        <c:v>2.2379447483670449</c:v>
                      </c:pt>
                      <c:pt idx="23">
                        <c:v>2.0415204355794927</c:v>
                      </c:pt>
                      <c:pt idx="24">
                        <c:v>1.9721266522299652</c:v>
                      </c:pt>
                      <c:pt idx="25">
                        <c:v>2.1112739300596139</c:v>
                      </c:pt>
                      <c:pt idx="26">
                        <c:v>2.1413811403969678</c:v>
                      </c:pt>
                    </c:numCache>
                  </c:numRef>
                </c:val>
                <c:smooth val="0"/>
                <c:extLst xmlns:c15="http://schemas.microsoft.com/office/drawing/2012/chart">
                  <c:ext xmlns:c16="http://schemas.microsoft.com/office/drawing/2014/chart" uri="{C3380CC4-5D6E-409C-BE32-E72D297353CC}">
                    <c16:uniqueId val="{0000000F-1B75-4110-B380-E2AF4587F308}"/>
                  </c:ext>
                </c:extLst>
              </c15:ser>
            </c15:filteredLineSeries>
            <c15:filteredLineSeries>
              <c15:ser>
                <c:idx val="16"/>
                <c:order val="14"/>
                <c:tx>
                  <c:strRef>
                    <c:extLst xmlns:c15="http://schemas.microsoft.com/office/drawing/2012/chart">
                      <c:ext xmlns:c15="http://schemas.microsoft.com/office/drawing/2012/chart" uri="{02D57815-91ED-43cb-92C2-25804820EDAC}">
                        <c15:formulaRef>
                          <c15:sqref>'ChartData Emissions Annual Mkt'!$B$16</c15:sqref>
                        </c15:formulaRef>
                      </c:ext>
                    </c:extLst>
                    <c:strCache>
                      <c:ptCount val="1"/>
                      <c:pt idx="0">
                        <c:v>L SCGHG Federal CO2 Tax as Fixed Cost (Direct + Market)</c:v>
                      </c:pt>
                    </c:strCache>
                  </c:strRef>
                </c:tx>
                <c:spPr>
                  <a:ln w="28575" cap="rnd">
                    <a:solidFill>
                      <a:schemeClr val="accent5">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Mkt'!$D$16:$AD$16</c15:sqref>
                        </c15:formulaRef>
                      </c:ext>
                    </c:extLst>
                    <c:numCache>
                      <c:formatCode>#,##0.00</c:formatCode>
                      <c:ptCount val="27"/>
                      <c:pt idx="0">
                        <c:v>8.359806098673495</c:v>
                      </c:pt>
                      <c:pt idx="1">
                        <c:v>8.8198516391183492</c:v>
                      </c:pt>
                      <c:pt idx="2">
                        <c:v>8.3488486253676797</c:v>
                      </c:pt>
                      <c:pt idx="3">
                        <c:v>8.2776531493976826</c:v>
                      </c:pt>
                      <c:pt idx="4">
                        <c:v>7.3382563682703346</c:v>
                      </c:pt>
                      <c:pt idx="5">
                        <c:v>4.1877756603562597</c:v>
                      </c:pt>
                      <c:pt idx="6">
                        <c:v>3.7533718480397189</c:v>
                      </c:pt>
                      <c:pt idx="7">
                        <c:v>3.7053292822670825</c:v>
                      </c:pt>
                      <c:pt idx="8">
                        <c:v>2.9588366861323818</c:v>
                      </c:pt>
                      <c:pt idx="9">
                        <c:v>2.9073068962876527</c:v>
                      </c:pt>
                      <c:pt idx="10">
                        <c:v>2.7656987189087907</c:v>
                      </c:pt>
                      <c:pt idx="11">
                        <c:v>2.6892483677080152</c:v>
                      </c:pt>
                      <c:pt idx="12">
                        <c:v>2.6350286490893575</c:v>
                      </c:pt>
                      <c:pt idx="13">
                        <c:v>2.489419462208855</c:v>
                      </c:pt>
                      <c:pt idx="14">
                        <c:v>2.3926980412742385</c:v>
                      </c:pt>
                      <c:pt idx="15">
                        <c:v>2.4688932471844449</c:v>
                      </c:pt>
                      <c:pt idx="16">
                        <c:v>2.3315137727818454</c:v>
                      </c:pt>
                      <c:pt idx="17">
                        <c:v>2.2889094976795734</c:v>
                      </c:pt>
                      <c:pt idx="18">
                        <c:v>2.2753861372023945</c:v>
                      </c:pt>
                      <c:pt idx="19">
                        <c:v>2.1438888703961001</c:v>
                      </c:pt>
                      <c:pt idx="20">
                        <c:v>2.0332282315809285</c:v>
                      </c:pt>
                      <c:pt idx="21">
                        <c:v>1.9673977744191022</c:v>
                      </c:pt>
                      <c:pt idx="22">
                        <c:v>1.8580965706668848</c:v>
                      </c:pt>
                      <c:pt idx="23">
                        <c:v>1.7521122624033916</c:v>
                      </c:pt>
                      <c:pt idx="24">
                        <c:v>1.6891212609948452</c:v>
                      </c:pt>
                      <c:pt idx="25">
                        <c:v>1.8336546534994604</c:v>
                      </c:pt>
                      <c:pt idx="26">
                        <c:v>1.9332605081002723</c:v>
                      </c:pt>
                    </c:numCache>
                  </c:numRef>
                </c:val>
                <c:smooth val="0"/>
                <c:extLst xmlns:c15="http://schemas.microsoft.com/office/drawing/2012/chart">
                  <c:ext xmlns:c16="http://schemas.microsoft.com/office/drawing/2014/chart" uri="{C3380CC4-5D6E-409C-BE32-E72D297353CC}">
                    <c16:uniqueId val="{00000010-1B75-4110-B380-E2AF4587F308}"/>
                  </c:ext>
                </c:extLst>
              </c15:ser>
            </c15:filteredLineSeries>
            <c15:filteredLineSeries>
              <c15:ser>
                <c:idx val="17"/>
                <c:order val="15"/>
                <c:tx>
                  <c:strRef>
                    <c:extLst xmlns:c15="http://schemas.microsoft.com/office/drawing/2012/chart">
                      <c:ext xmlns:c15="http://schemas.microsoft.com/office/drawing/2012/chart" uri="{02D57815-91ED-43cb-92C2-25804820EDAC}">
                        <c15:formulaRef>
                          <c15:sqref>'ChartData Emissions Annual Mkt'!$B$17</c15:sqref>
                        </c15:formulaRef>
                      </c:ext>
                    </c:extLst>
                    <c:strCache>
                      <c:ptCount val="1"/>
                      <c:pt idx="0">
                        <c:v>M Alternative Fuel for Peakers - Biodiesel (Direct + Market)</c:v>
                      </c:pt>
                    </c:strCache>
                  </c:strRef>
                </c:tx>
                <c:spPr>
                  <a:ln w="28575" cap="rnd">
                    <a:solidFill>
                      <a:schemeClr val="accent6">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Mkt'!$D$17:$AD$17</c15:sqref>
                        </c15:formulaRef>
                      </c:ext>
                    </c:extLst>
                    <c:numCache>
                      <c:formatCode>#,##0.00</c:formatCode>
                      <c:ptCount val="27"/>
                      <c:pt idx="0">
                        <c:v>8.5154391413817514</c:v>
                      </c:pt>
                      <c:pt idx="1">
                        <c:v>8.5601268980128662</c:v>
                      </c:pt>
                      <c:pt idx="2">
                        <c:v>8.016584139821072</c:v>
                      </c:pt>
                      <c:pt idx="3">
                        <c:v>7.8197432055786509</c:v>
                      </c:pt>
                      <c:pt idx="4">
                        <c:v>7.3716951518684839</c:v>
                      </c:pt>
                      <c:pt idx="5">
                        <c:v>4.7933431564930409</c:v>
                      </c:pt>
                      <c:pt idx="6">
                        <c:v>4.2781873987956534</c:v>
                      </c:pt>
                      <c:pt idx="7">
                        <c:v>4.1700609090233431</c:v>
                      </c:pt>
                      <c:pt idx="8">
                        <c:v>3.6863927726993566</c:v>
                      </c:pt>
                      <c:pt idx="9">
                        <c:v>3.3010065156423751</c:v>
                      </c:pt>
                      <c:pt idx="10">
                        <c:v>3.1264780495848017</c:v>
                      </c:pt>
                      <c:pt idx="11">
                        <c:v>3.018640801867627</c:v>
                      </c:pt>
                      <c:pt idx="12">
                        <c:v>2.9268811213156489</c:v>
                      </c:pt>
                      <c:pt idx="13">
                        <c:v>2.8237723090810336</c:v>
                      </c:pt>
                      <c:pt idx="14">
                        <c:v>2.6882813820192872</c:v>
                      </c:pt>
                      <c:pt idx="15">
                        <c:v>2.676895295243269</c:v>
                      </c:pt>
                      <c:pt idx="16">
                        <c:v>2.5988269179691903</c:v>
                      </c:pt>
                      <c:pt idx="17">
                        <c:v>2.5681399777283982</c:v>
                      </c:pt>
                      <c:pt idx="18">
                        <c:v>2.4324245446913726</c:v>
                      </c:pt>
                      <c:pt idx="19">
                        <c:v>2.2922800987346093</c:v>
                      </c:pt>
                      <c:pt idx="20">
                        <c:v>2.3084904111216842</c:v>
                      </c:pt>
                      <c:pt idx="21">
                        <c:v>2.1625144190608041</c:v>
                      </c:pt>
                      <c:pt idx="22">
                        <c:v>2.0984409188143904</c:v>
                      </c:pt>
                      <c:pt idx="23">
                        <c:v>1.9412548826224183</c:v>
                      </c:pt>
                      <c:pt idx="24">
                        <c:v>1.8664755725169178</c:v>
                      </c:pt>
                      <c:pt idx="25">
                        <c:v>1.9836057388869444</c:v>
                      </c:pt>
                      <c:pt idx="26">
                        <c:v>2.2271447559318691</c:v>
                      </c:pt>
                    </c:numCache>
                  </c:numRef>
                </c:val>
                <c:smooth val="0"/>
                <c:extLst xmlns:c15="http://schemas.microsoft.com/office/drawing/2012/chart">
                  <c:ext xmlns:c16="http://schemas.microsoft.com/office/drawing/2014/chart" uri="{C3380CC4-5D6E-409C-BE32-E72D297353CC}">
                    <c16:uniqueId val="{00000011-1B75-4110-B380-E2AF4587F308}"/>
                  </c:ext>
                </c:extLst>
              </c15:ser>
            </c15:filteredLineSeries>
            <c15:filteredLineSeries>
              <c15:ser>
                <c:idx val="18"/>
                <c:order val="16"/>
                <c:tx>
                  <c:strRef>
                    <c:extLst xmlns:c15="http://schemas.microsoft.com/office/drawing/2012/chart">
                      <c:ext xmlns:c15="http://schemas.microsoft.com/office/drawing/2012/chart" uri="{02D57815-91ED-43cb-92C2-25804820EDAC}">
                        <c15:formulaRef>
                          <c15:sqref>'ChartData Emissions Annual Mkt'!$B$18</c15:sqref>
                        </c15:formulaRef>
                      </c:ext>
                    </c:extLst>
                    <c:strCache>
                      <c:ptCount val="1"/>
                      <c:pt idx="0">
                        <c:v>N1 100% Renewable by 2030 Batteries (Direct + Market)</c:v>
                      </c:pt>
                    </c:strCache>
                  </c:strRef>
                </c:tx>
                <c:spPr>
                  <a:ln w="28575" cap="rnd">
                    <a:solidFill>
                      <a:schemeClr val="accent1">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Mkt'!$D$18:$AD$18</c15:sqref>
                        </c15:formulaRef>
                      </c:ext>
                    </c:extLst>
                    <c:numCache>
                      <c:formatCode>#,##0.00</c:formatCode>
                      <c:ptCount val="27"/>
                      <c:pt idx="0">
                        <c:v>8.5154391413817514</c:v>
                      </c:pt>
                      <c:pt idx="1">
                        <c:v>8.5641195006209063</c:v>
                      </c:pt>
                      <c:pt idx="2">
                        <c:v>8.0277713520449723</c:v>
                      </c:pt>
                      <c:pt idx="3">
                        <c:v>7.5879676053596752</c:v>
                      </c:pt>
                      <c:pt idx="4">
                        <c:v>6.3077209153865832</c:v>
                      </c:pt>
                      <c:pt idx="5">
                        <c:v>3.906981437760598</c:v>
                      </c:pt>
                      <c:pt idx="6">
                        <c:v>3.7479396090774837</c:v>
                      </c:pt>
                      <c:pt idx="7">
                        <c:v>3.1831374651872588</c:v>
                      </c:pt>
                      <c:pt idx="8">
                        <c:v>2.6708843156054338</c:v>
                      </c:pt>
                      <c:pt idx="9">
                        <c:v>1.3362054632722422</c:v>
                      </c:pt>
                      <c:pt idx="10">
                        <c:v>1.3277020830897119</c:v>
                      </c:pt>
                      <c:pt idx="11">
                        <c:v>1.3435711632914835</c:v>
                      </c:pt>
                      <c:pt idx="12">
                        <c:v>1.3012632367908032</c:v>
                      </c:pt>
                      <c:pt idx="13">
                        <c:v>1.3225210757019032</c:v>
                      </c:pt>
                      <c:pt idx="14">
                        <c:v>1.3299958481050635</c:v>
                      </c:pt>
                      <c:pt idx="15">
                        <c:v>1.3382920151258726</c:v>
                      </c:pt>
                      <c:pt idx="16">
                        <c:v>1.2943270259243296</c:v>
                      </c:pt>
                      <c:pt idx="17">
                        <c:v>1.3234644227867605</c:v>
                      </c:pt>
                      <c:pt idx="18">
                        <c:v>1.2871923206493741</c:v>
                      </c:pt>
                      <c:pt idx="19">
                        <c:v>1.3154525367978394</c:v>
                      </c:pt>
                      <c:pt idx="20">
                        <c:v>1.2508345306766564</c:v>
                      </c:pt>
                      <c:pt idx="21">
                        <c:v>1.3151077607713975</c:v>
                      </c:pt>
                      <c:pt idx="22">
                        <c:v>1.3075148265405883</c:v>
                      </c:pt>
                      <c:pt idx="23">
                        <c:v>1.3471703732014393</c:v>
                      </c:pt>
                      <c:pt idx="24">
                        <c:v>1.3619378017212582</c:v>
                      </c:pt>
                      <c:pt idx="25">
                        <c:v>1.3368845249724106</c:v>
                      </c:pt>
                      <c:pt idx="26">
                        <c:v>1.1622055579624031</c:v>
                      </c:pt>
                    </c:numCache>
                  </c:numRef>
                </c:val>
                <c:smooth val="0"/>
                <c:extLst xmlns:c15="http://schemas.microsoft.com/office/drawing/2012/chart">
                  <c:ext xmlns:c16="http://schemas.microsoft.com/office/drawing/2014/chart" uri="{C3380CC4-5D6E-409C-BE32-E72D297353CC}">
                    <c16:uniqueId val="{00000012-1B75-4110-B380-E2AF4587F308}"/>
                  </c:ext>
                </c:extLst>
              </c15:ser>
            </c15:filteredLineSeries>
            <c15:filteredLineSeries>
              <c15:ser>
                <c:idx val="19"/>
                <c:order val="17"/>
                <c:tx>
                  <c:strRef>
                    <c:extLst xmlns:c15="http://schemas.microsoft.com/office/drawing/2012/chart">
                      <c:ext xmlns:c15="http://schemas.microsoft.com/office/drawing/2012/chart" uri="{02D57815-91ED-43cb-92C2-25804820EDAC}">
                        <c15:formulaRef>
                          <c15:sqref>'ChartData Emissions Annual Mkt'!$B$19</c15:sqref>
                        </c15:formulaRef>
                      </c:ext>
                    </c:extLst>
                    <c:strCache>
                      <c:ptCount val="1"/>
                      <c:pt idx="0">
                        <c:v>N2 100% Renewable by 2030 PSH (Direct + Market)</c:v>
                      </c:pt>
                    </c:strCache>
                  </c:strRef>
                </c:tx>
                <c:spPr>
                  <a:ln w="28575" cap="rnd">
                    <a:solidFill>
                      <a:schemeClr val="accent2">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Mkt'!$D$19:$AD$19</c15:sqref>
                        </c15:formulaRef>
                      </c:ext>
                    </c:extLst>
                    <c:numCache>
                      <c:formatCode>#,##0.00</c:formatCode>
                      <c:ptCount val="27"/>
                      <c:pt idx="0">
                        <c:v>8.5154391413817514</c:v>
                      </c:pt>
                      <c:pt idx="1">
                        <c:v>8.5678696141657547</c:v>
                      </c:pt>
                      <c:pt idx="2">
                        <c:v>8.0420713669463879</c:v>
                      </c:pt>
                      <c:pt idx="3">
                        <c:v>7.4789618825527784</c:v>
                      </c:pt>
                      <c:pt idx="4">
                        <c:v>7.1371943226461987</c:v>
                      </c:pt>
                      <c:pt idx="5">
                        <c:v>1.0226860670763274</c:v>
                      </c:pt>
                      <c:pt idx="6">
                        <c:v>1.0077740053723254</c:v>
                      </c:pt>
                      <c:pt idx="7">
                        <c:v>0.56893958505812736</c:v>
                      </c:pt>
                      <c:pt idx="8">
                        <c:v>0.50527153468761499</c:v>
                      </c:pt>
                      <c:pt idx="9">
                        <c:v>0.24693347760722564</c:v>
                      </c:pt>
                      <c:pt idx="10">
                        <c:v>0.23607170807325917</c:v>
                      </c:pt>
                      <c:pt idx="11">
                        <c:v>0.24980789258336653</c:v>
                      </c:pt>
                      <c:pt idx="12">
                        <c:v>0.24347128205296506</c:v>
                      </c:pt>
                      <c:pt idx="13">
                        <c:v>0.25307701672403798</c:v>
                      </c:pt>
                      <c:pt idx="14">
                        <c:v>0.29574488463191612</c:v>
                      </c:pt>
                      <c:pt idx="15">
                        <c:v>0.31698097981731072</c:v>
                      </c:pt>
                      <c:pt idx="16">
                        <c:v>0.31886516288824551</c:v>
                      </c:pt>
                      <c:pt idx="17">
                        <c:v>0.34637154981726259</c:v>
                      </c:pt>
                      <c:pt idx="18">
                        <c:v>0.37540566233612488</c:v>
                      </c:pt>
                      <c:pt idx="19">
                        <c:v>0.38442000454889191</c:v>
                      </c:pt>
                      <c:pt idx="20">
                        <c:v>0.44298282854829429</c:v>
                      </c:pt>
                      <c:pt idx="21">
                        <c:v>0.51758446289305504</c:v>
                      </c:pt>
                      <c:pt idx="22">
                        <c:v>0.57928254566492565</c:v>
                      </c:pt>
                      <c:pt idx="23">
                        <c:v>0.86009867520567451</c:v>
                      </c:pt>
                      <c:pt idx="24">
                        <c:v>0.94266662130746781</c:v>
                      </c:pt>
                      <c:pt idx="25">
                        <c:v>0.94570163558655795</c:v>
                      </c:pt>
                      <c:pt idx="26">
                        <c:v>0.94277295114625992</c:v>
                      </c:pt>
                    </c:numCache>
                  </c:numRef>
                </c:val>
                <c:smooth val="0"/>
                <c:extLst xmlns:c15="http://schemas.microsoft.com/office/drawing/2012/chart">
                  <c:ext xmlns:c16="http://schemas.microsoft.com/office/drawing/2014/chart" uri="{C3380CC4-5D6E-409C-BE32-E72D297353CC}">
                    <c16:uniqueId val="{00000013-1B75-4110-B380-E2AF4587F308}"/>
                  </c:ext>
                </c:extLst>
              </c15:ser>
            </c15:filteredLineSeries>
            <c15:filteredLineSeries>
              <c15:ser>
                <c:idx val="20"/>
                <c:order val="18"/>
                <c:tx>
                  <c:strRef>
                    <c:extLst xmlns:c15="http://schemas.microsoft.com/office/drawing/2012/chart">
                      <c:ext xmlns:c15="http://schemas.microsoft.com/office/drawing/2012/chart" uri="{02D57815-91ED-43cb-92C2-25804820EDAC}">
                        <c15:formulaRef>
                          <c15:sqref>'ChartData Emissions Annual Mkt'!$B$20</c15:sqref>
                        </c15:formulaRef>
                      </c:ext>
                    </c:extLst>
                    <c:strCache>
                      <c:ptCount val="1"/>
                      <c:pt idx="0">
                        <c:v>O1 100% Renewable by 2045 Batteries (Direct + Market)</c:v>
                      </c:pt>
                    </c:strCache>
                  </c:strRef>
                </c:tx>
                <c:spPr>
                  <a:ln w="28575" cap="rnd">
                    <a:solidFill>
                      <a:schemeClr val="accent3">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Mkt'!$D$20:$AD$20</c15:sqref>
                        </c15:formulaRef>
                      </c:ext>
                    </c:extLst>
                    <c:numCache>
                      <c:formatCode>#,##0.00</c:formatCode>
                      <c:ptCount val="27"/>
                      <c:pt idx="0">
                        <c:v>8.5154391413817514</c:v>
                      </c:pt>
                      <c:pt idx="1">
                        <c:v>8.5641197883506415</c:v>
                      </c:pt>
                      <c:pt idx="2">
                        <c:v>8.0277882829473501</c:v>
                      </c:pt>
                      <c:pt idx="3">
                        <c:v>7.8426863826455833</c:v>
                      </c:pt>
                      <c:pt idx="4">
                        <c:v>7.3240369939493686</c:v>
                      </c:pt>
                      <c:pt idx="5">
                        <c:v>4.8031859984414353</c:v>
                      </c:pt>
                      <c:pt idx="6">
                        <c:v>4.6284925420783605</c:v>
                      </c:pt>
                      <c:pt idx="7">
                        <c:v>4.0878715944118227</c:v>
                      </c:pt>
                      <c:pt idx="8">
                        <c:v>3.6183313424530619</c:v>
                      </c:pt>
                      <c:pt idx="9">
                        <c:v>3.3040883703863582</c:v>
                      </c:pt>
                      <c:pt idx="10">
                        <c:v>3.1220343317889343</c:v>
                      </c:pt>
                      <c:pt idx="11">
                        <c:v>2.9571276755670342</c:v>
                      </c:pt>
                      <c:pt idx="12">
                        <c:v>2.8159477568034417</c:v>
                      </c:pt>
                      <c:pt idx="13">
                        <c:v>2.7414500564915363</c:v>
                      </c:pt>
                      <c:pt idx="14">
                        <c:v>2.6494992257297385</c:v>
                      </c:pt>
                      <c:pt idx="15">
                        <c:v>2.5553450645609899</c:v>
                      </c:pt>
                      <c:pt idx="16">
                        <c:v>2.4081621176342534</c:v>
                      </c:pt>
                      <c:pt idx="17">
                        <c:v>2.20450162485505</c:v>
                      </c:pt>
                      <c:pt idx="18">
                        <c:v>1.9861836415541276</c:v>
                      </c:pt>
                      <c:pt idx="19">
                        <c:v>1.8824539727216614</c:v>
                      </c:pt>
                      <c:pt idx="20">
                        <c:v>1.775089587013515</c:v>
                      </c:pt>
                      <c:pt idx="21">
                        <c:v>1.667545541847467</c:v>
                      </c:pt>
                      <c:pt idx="22">
                        <c:v>1.580993083844443</c:v>
                      </c:pt>
                      <c:pt idx="23">
                        <c:v>1.4812428087362897</c:v>
                      </c:pt>
                      <c:pt idx="24">
                        <c:v>1.457041310994414</c:v>
                      </c:pt>
                      <c:pt idx="25">
                        <c:v>1.4748952703631266</c:v>
                      </c:pt>
                      <c:pt idx="26">
                        <c:v>1.3858032694742568</c:v>
                      </c:pt>
                    </c:numCache>
                  </c:numRef>
                </c:val>
                <c:smooth val="0"/>
                <c:extLst xmlns:c15="http://schemas.microsoft.com/office/drawing/2012/chart">
                  <c:ext xmlns:c16="http://schemas.microsoft.com/office/drawing/2014/chart" uri="{C3380CC4-5D6E-409C-BE32-E72D297353CC}">
                    <c16:uniqueId val="{00000014-1B75-4110-B380-E2AF4587F308}"/>
                  </c:ext>
                </c:extLst>
              </c15:ser>
            </c15:filteredLineSeries>
            <c15:filteredLineSeries>
              <c15:ser>
                <c:idx val="21"/>
                <c:order val="19"/>
                <c:tx>
                  <c:strRef>
                    <c:extLst xmlns:c15="http://schemas.microsoft.com/office/drawing/2012/chart">
                      <c:ext xmlns:c15="http://schemas.microsoft.com/office/drawing/2012/chart" uri="{02D57815-91ED-43cb-92C2-25804820EDAC}">
                        <c15:formulaRef>
                          <c15:sqref>'ChartData Emissions Annual Mkt'!$B$21</c15:sqref>
                        </c15:formulaRef>
                      </c:ext>
                    </c:extLst>
                    <c:strCache>
                      <c:ptCount val="1"/>
                      <c:pt idx="0">
                        <c:v>O2 100% Renewable by 2045 PSH (Direct + Market)</c:v>
                      </c:pt>
                    </c:strCache>
                  </c:strRef>
                </c:tx>
                <c:spPr>
                  <a:ln w="28575" cap="rnd">
                    <a:solidFill>
                      <a:schemeClr val="accent4">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Mkt'!$D$21:$AD$21</c15:sqref>
                        </c15:formulaRef>
                      </c:ext>
                    </c:extLst>
                    <c:numCache>
                      <c:formatCode>#,##0.00</c:formatCode>
                      <c:ptCount val="27"/>
                      <c:pt idx="0">
                        <c:v>8.5154391413817514</c:v>
                      </c:pt>
                      <c:pt idx="1">
                        <c:v>8.5601276876497021</c:v>
                      </c:pt>
                      <c:pt idx="2">
                        <c:v>8.0163406204801575</c:v>
                      </c:pt>
                      <c:pt idx="3">
                        <c:v>7.9173453962751523</c:v>
                      </c:pt>
                      <c:pt idx="4">
                        <c:v>6.1050100785906372</c:v>
                      </c:pt>
                      <c:pt idx="5">
                        <c:v>2.731602214441045</c:v>
                      </c:pt>
                      <c:pt idx="6">
                        <c:v>2.6670710734690002</c:v>
                      </c:pt>
                      <c:pt idx="7">
                        <c:v>2.5791308964960828</c:v>
                      </c:pt>
                      <c:pt idx="8">
                        <c:v>2.3255469270519997</c:v>
                      </c:pt>
                      <c:pt idx="9">
                        <c:v>2.2487016014540719</c:v>
                      </c:pt>
                      <c:pt idx="10">
                        <c:v>2.1293130316162205</c:v>
                      </c:pt>
                      <c:pt idx="11">
                        <c:v>2.1567109393084793</c:v>
                      </c:pt>
                      <c:pt idx="12">
                        <c:v>2.0683408979969782</c:v>
                      </c:pt>
                      <c:pt idx="13">
                        <c:v>2.0750131959971361</c:v>
                      </c:pt>
                      <c:pt idx="14">
                        <c:v>2.1092195486231597</c:v>
                      </c:pt>
                      <c:pt idx="15">
                        <c:v>2.1281417510519751</c:v>
                      </c:pt>
                      <c:pt idx="16">
                        <c:v>2.1217996360810565</c:v>
                      </c:pt>
                      <c:pt idx="17">
                        <c:v>1.9602051126274351</c:v>
                      </c:pt>
                      <c:pt idx="18">
                        <c:v>1.8077887774386925</c:v>
                      </c:pt>
                      <c:pt idx="19">
                        <c:v>1.7207750819506971</c:v>
                      </c:pt>
                      <c:pt idx="20">
                        <c:v>1.6965589640947198</c:v>
                      </c:pt>
                      <c:pt idx="21">
                        <c:v>1.3462164634435203</c:v>
                      </c:pt>
                      <c:pt idx="22">
                        <c:v>1.392196648904088</c:v>
                      </c:pt>
                      <c:pt idx="23">
                        <c:v>1.3380800375564246</c:v>
                      </c:pt>
                      <c:pt idx="24">
                        <c:v>1.2796700923367081</c:v>
                      </c:pt>
                      <c:pt idx="25">
                        <c:v>1.2936055822583505</c:v>
                      </c:pt>
                      <c:pt idx="26">
                        <c:v>1.282112675471448</c:v>
                      </c:pt>
                    </c:numCache>
                  </c:numRef>
                </c:val>
                <c:smooth val="0"/>
                <c:extLst xmlns:c15="http://schemas.microsoft.com/office/drawing/2012/chart">
                  <c:ext xmlns:c16="http://schemas.microsoft.com/office/drawing/2014/chart" uri="{C3380CC4-5D6E-409C-BE32-E72D297353CC}">
                    <c16:uniqueId val="{00000015-1B75-4110-B380-E2AF4587F308}"/>
                  </c:ext>
                </c:extLst>
              </c15:ser>
            </c15:filteredLineSeries>
            <c15:filteredLineSeries>
              <c15:ser>
                <c:idx val="22"/>
                <c:order val="20"/>
                <c:tx>
                  <c:strRef>
                    <c:extLst xmlns:c15="http://schemas.microsoft.com/office/drawing/2012/chart">
                      <c:ext xmlns:c15="http://schemas.microsoft.com/office/drawing/2012/chart" uri="{02D57815-91ED-43cb-92C2-25804820EDAC}">
                        <c15:formulaRef>
                          <c15:sqref>'ChartData Emissions Annual Mkt'!$B$22</c15:sqref>
                        </c15:formulaRef>
                      </c:ext>
                    </c:extLst>
                    <c:strCache>
                      <c:ptCount val="1"/>
                      <c:pt idx="0">
                        <c:v>P1 No Thermal Before 2030, 2Hr LiIon (Direct + Market)</c:v>
                      </c:pt>
                    </c:strCache>
                  </c:strRef>
                </c:tx>
                <c:spPr>
                  <a:ln w="28575" cap="rnd">
                    <a:solidFill>
                      <a:schemeClr val="accent4"/>
                    </a:solidFill>
                    <a:prstDash val="solid"/>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Mkt'!$D$22:$AD$22</c15:sqref>
                        </c15:formulaRef>
                      </c:ext>
                    </c:extLst>
                    <c:numCache>
                      <c:formatCode>#,##0.00</c:formatCode>
                      <c:ptCount val="27"/>
                      <c:pt idx="0">
                        <c:v>8.5154391413817514</c:v>
                      </c:pt>
                      <c:pt idx="1">
                        <c:v>8.5612826199765877</c:v>
                      </c:pt>
                      <c:pt idx="2">
                        <c:v>8.0195898401932535</c:v>
                      </c:pt>
                      <c:pt idx="3">
                        <c:v>7.9238769138669554</c:v>
                      </c:pt>
                      <c:pt idx="4">
                        <c:v>7.2298728737646609</c:v>
                      </c:pt>
                      <c:pt idx="5">
                        <c:v>5.9083631934536163</c:v>
                      </c:pt>
                      <c:pt idx="6">
                        <c:v>5.9205747460125071</c:v>
                      </c:pt>
                      <c:pt idx="7">
                        <c:v>5.5857143074995044</c:v>
                      </c:pt>
                      <c:pt idx="8">
                        <c:v>5.0342742280912747</c:v>
                      </c:pt>
                      <c:pt idx="9">
                        <c:v>4.7214430389167976</c:v>
                      </c:pt>
                      <c:pt idx="10">
                        <c:v>4.6734776355050371</c:v>
                      </c:pt>
                      <c:pt idx="11">
                        <c:v>4.6962405024072194</c:v>
                      </c:pt>
                      <c:pt idx="12">
                        <c:v>4.6103819243432076</c:v>
                      </c:pt>
                      <c:pt idx="13">
                        <c:v>4.4407817672822993</c:v>
                      </c:pt>
                      <c:pt idx="14">
                        <c:v>4.3653839987678076</c:v>
                      </c:pt>
                      <c:pt idx="15">
                        <c:v>4.2028894547077025</c:v>
                      </c:pt>
                      <c:pt idx="16">
                        <c:v>4.112800638546724</c:v>
                      </c:pt>
                      <c:pt idx="17">
                        <c:v>3.6327160299305965</c:v>
                      </c:pt>
                      <c:pt idx="18">
                        <c:v>3.7196157226647544</c:v>
                      </c:pt>
                      <c:pt idx="19">
                        <c:v>3.7541503554617863</c:v>
                      </c:pt>
                      <c:pt idx="20">
                        <c:v>3.7773195191903106</c:v>
                      </c:pt>
                      <c:pt idx="21">
                        <c:v>3.6443303368983067</c:v>
                      </c:pt>
                      <c:pt idx="22">
                        <c:v>3.552564366377343</c:v>
                      </c:pt>
                      <c:pt idx="23">
                        <c:v>3.4957179397733897</c:v>
                      </c:pt>
                      <c:pt idx="24">
                        <c:v>3.4126857690430272</c:v>
                      </c:pt>
                      <c:pt idx="25">
                        <c:v>3.3459258660298508</c:v>
                      </c:pt>
                      <c:pt idx="26">
                        <c:v>3.3530811270880112</c:v>
                      </c:pt>
                    </c:numCache>
                  </c:numRef>
                </c:val>
                <c:smooth val="0"/>
                <c:extLst xmlns:c15="http://schemas.microsoft.com/office/drawing/2012/chart">
                  <c:ext xmlns:c16="http://schemas.microsoft.com/office/drawing/2014/chart" uri="{C3380CC4-5D6E-409C-BE32-E72D297353CC}">
                    <c16:uniqueId val="{00000016-1B75-4110-B380-E2AF4587F308}"/>
                  </c:ext>
                </c:extLst>
              </c15:ser>
            </c15:filteredLineSeries>
            <c15:filteredLineSeries>
              <c15:ser>
                <c:idx val="23"/>
                <c:order val="21"/>
                <c:tx>
                  <c:strRef>
                    <c:extLst xmlns:c15="http://schemas.microsoft.com/office/drawing/2012/chart">
                      <c:ext xmlns:c15="http://schemas.microsoft.com/office/drawing/2012/chart" uri="{02D57815-91ED-43cb-92C2-25804820EDAC}">
                        <c15:formulaRef>
                          <c15:sqref>'ChartData Emissions Annual Mkt'!$B$23</c15:sqref>
                        </c15:formulaRef>
                      </c:ext>
                    </c:extLst>
                    <c:strCache>
                      <c:ptCount val="1"/>
                      <c:pt idx="0">
                        <c:v>P2 No Thermal Before 2030, PHES (Direct + Market)</c:v>
                      </c:pt>
                    </c:strCache>
                  </c:strRef>
                </c:tx>
                <c:spPr>
                  <a:ln w="28575" cap="rnd">
                    <a:solidFill>
                      <a:schemeClr val="accent5"/>
                    </a:solidFill>
                    <a:prstDash val="solid"/>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Mkt'!$D$23:$AD$23</c15:sqref>
                        </c15:formulaRef>
                      </c:ext>
                    </c:extLst>
                    <c:numCache>
                      <c:formatCode>#,##0.00</c:formatCode>
                      <c:ptCount val="27"/>
                      <c:pt idx="0">
                        <c:v>8.5154391413817514</c:v>
                      </c:pt>
                      <c:pt idx="1">
                        <c:v>8.5641203950601117</c:v>
                      </c:pt>
                      <c:pt idx="2">
                        <c:v>8.0277729762405237</c:v>
                      </c:pt>
                      <c:pt idx="3">
                        <c:v>7.9062963305164891</c:v>
                      </c:pt>
                      <c:pt idx="4">
                        <c:v>6.6012860238002951</c:v>
                      </c:pt>
                      <c:pt idx="5">
                        <c:v>4.1202746128397933</c:v>
                      </c:pt>
                      <c:pt idx="6">
                        <c:v>4.1962105987427236</c:v>
                      </c:pt>
                      <c:pt idx="7">
                        <c:v>3.5912652625073127</c:v>
                      </c:pt>
                      <c:pt idx="8">
                        <c:v>2.8845171499649842</c:v>
                      </c:pt>
                      <c:pt idx="9">
                        <c:v>2.8337498847224527</c:v>
                      </c:pt>
                      <c:pt idx="10">
                        <c:v>2.7646177199257984</c:v>
                      </c:pt>
                      <c:pt idx="11">
                        <c:v>2.8831008938839831</c:v>
                      </c:pt>
                      <c:pt idx="12">
                        <c:v>2.8997761402936275</c:v>
                      </c:pt>
                      <c:pt idx="13">
                        <c:v>2.8106358289831226</c:v>
                      </c:pt>
                      <c:pt idx="14">
                        <c:v>2.7836198746424845</c:v>
                      </c:pt>
                      <c:pt idx="15">
                        <c:v>2.6838881599380189</c:v>
                      </c:pt>
                      <c:pt idx="16">
                        <c:v>2.6309110136552638</c:v>
                      </c:pt>
                      <c:pt idx="17">
                        <c:v>2.5907177659543041</c:v>
                      </c:pt>
                      <c:pt idx="18">
                        <c:v>2.5181563259917086</c:v>
                      </c:pt>
                      <c:pt idx="19">
                        <c:v>2.3856351436849073</c:v>
                      </c:pt>
                      <c:pt idx="20">
                        <c:v>2.2545116058009267</c:v>
                      </c:pt>
                      <c:pt idx="21">
                        <c:v>2.2364638333074716</c:v>
                      </c:pt>
                      <c:pt idx="22">
                        <c:v>2.1404057627034332</c:v>
                      </c:pt>
                      <c:pt idx="23">
                        <c:v>2.0272333860227887</c:v>
                      </c:pt>
                      <c:pt idx="24">
                        <c:v>1.936787247389657</c:v>
                      </c:pt>
                      <c:pt idx="25">
                        <c:v>2.0840163602301338</c:v>
                      </c:pt>
                      <c:pt idx="26">
                        <c:v>2.0416113138825858</c:v>
                      </c:pt>
                    </c:numCache>
                  </c:numRef>
                </c:val>
                <c:smooth val="0"/>
                <c:extLst xmlns:c15="http://schemas.microsoft.com/office/drawing/2012/chart">
                  <c:ext xmlns:c16="http://schemas.microsoft.com/office/drawing/2014/chart" uri="{C3380CC4-5D6E-409C-BE32-E72D297353CC}">
                    <c16:uniqueId val="{00000017-1B75-4110-B380-E2AF4587F308}"/>
                  </c:ext>
                </c:extLst>
              </c15:ser>
            </c15:filteredLineSeries>
            <c15:filteredLineSeries>
              <c15:ser>
                <c:idx val="24"/>
                <c:order val="22"/>
                <c:tx>
                  <c:strRef>
                    <c:extLst xmlns:c15="http://schemas.microsoft.com/office/drawing/2012/chart">
                      <c:ext xmlns:c15="http://schemas.microsoft.com/office/drawing/2012/chart" uri="{02D57815-91ED-43cb-92C2-25804820EDAC}">
                        <c15:formulaRef>
                          <c15:sqref>'ChartData Emissions Annual Mkt'!$B$24</c15:sqref>
                        </c15:formulaRef>
                      </c:ext>
                    </c:extLst>
                    <c:strCache>
                      <c:ptCount val="1"/>
                      <c:pt idx="0">
                        <c:v>P3 No Thermal Before 2030, 4Hr LiIon (Direct + Market)</c:v>
                      </c:pt>
                    </c:strCache>
                  </c:strRef>
                </c:tx>
                <c:spPr>
                  <a:ln w="28575" cap="rnd">
                    <a:solidFill>
                      <a:schemeClr val="accent6">
                        <a:lumMod val="75000"/>
                      </a:schemeClr>
                    </a:solidFill>
                    <a:prstDash val="solid"/>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Mkt'!$D$24:$AD$24</c15:sqref>
                        </c15:formulaRef>
                      </c:ext>
                    </c:extLst>
                    <c:numCache>
                      <c:formatCode>#,##0.00</c:formatCode>
                      <c:ptCount val="27"/>
                      <c:pt idx="0">
                        <c:v>8.5154391413817514</c:v>
                      </c:pt>
                      <c:pt idx="1">
                        <c:v>8.5612826199765877</c:v>
                      </c:pt>
                      <c:pt idx="2">
                        <c:v>8.0195786324514859</c:v>
                      </c:pt>
                      <c:pt idx="3">
                        <c:v>7.923961874892143</c:v>
                      </c:pt>
                      <c:pt idx="4">
                        <c:v>6.9969596778668528</c:v>
                      </c:pt>
                      <c:pt idx="5">
                        <c:v>5.0246376223633202</c:v>
                      </c:pt>
                      <c:pt idx="6">
                        <c:v>6.4186260021540376</c:v>
                      </c:pt>
                      <c:pt idx="7">
                        <c:v>5.9131615092172147</c:v>
                      </c:pt>
                      <c:pt idx="8">
                        <c:v>5.0957840631166951</c:v>
                      </c:pt>
                      <c:pt idx="9">
                        <c:v>5.1176879389598176</c:v>
                      </c:pt>
                      <c:pt idx="10">
                        <c:v>5.0873440497613771</c:v>
                      </c:pt>
                      <c:pt idx="11">
                        <c:v>4.9980068862496143</c:v>
                      </c:pt>
                      <c:pt idx="12">
                        <c:v>4.9429735319327488</c:v>
                      </c:pt>
                      <c:pt idx="13">
                        <c:v>4.8859081130729685</c:v>
                      </c:pt>
                      <c:pt idx="14">
                        <c:v>4.830625494071616</c:v>
                      </c:pt>
                      <c:pt idx="15">
                        <c:v>4.7194361643049652</c:v>
                      </c:pt>
                      <c:pt idx="16">
                        <c:v>4.5801377399996737</c:v>
                      </c:pt>
                      <c:pt idx="17">
                        <c:v>4.5213694682817565</c:v>
                      </c:pt>
                      <c:pt idx="18">
                        <c:v>4.4551032418234406</c:v>
                      </c:pt>
                      <c:pt idx="19">
                        <c:v>4.3054183489077751</c:v>
                      </c:pt>
                      <c:pt idx="20">
                        <c:v>4.253957799216554</c:v>
                      </c:pt>
                      <c:pt idx="21">
                        <c:v>3.8597715946246152</c:v>
                      </c:pt>
                      <c:pt idx="22">
                        <c:v>3.9165818827346786</c:v>
                      </c:pt>
                      <c:pt idx="23">
                        <c:v>3.8529343127730966</c:v>
                      </c:pt>
                      <c:pt idx="24">
                        <c:v>3.8652195009429891</c:v>
                      </c:pt>
                      <c:pt idx="25">
                        <c:v>4.0047010685732243</c:v>
                      </c:pt>
                      <c:pt idx="26">
                        <c:v>3.9758775021905377</c:v>
                      </c:pt>
                    </c:numCache>
                  </c:numRef>
                </c:val>
                <c:smooth val="0"/>
                <c:extLst xmlns:c15="http://schemas.microsoft.com/office/drawing/2012/chart">
                  <c:ext xmlns:c16="http://schemas.microsoft.com/office/drawing/2014/chart" uri="{C3380CC4-5D6E-409C-BE32-E72D297353CC}">
                    <c16:uniqueId val="{00000018-1B75-4110-B380-E2AF4587F308}"/>
                  </c:ext>
                </c:extLst>
              </c15:ser>
            </c15:filteredLineSeries>
            <c15:filteredLineSeries>
              <c15:ser>
                <c:idx val="25"/>
                <c:order val="23"/>
                <c:tx>
                  <c:strRef>
                    <c:extLst xmlns:c15="http://schemas.microsoft.com/office/drawing/2012/chart">
                      <c:ext xmlns:c15="http://schemas.microsoft.com/office/drawing/2012/chart" uri="{02D57815-91ED-43cb-92C2-25804820EDAC}">
                        <c15:formulaRef>
                          <c15:sqref>'ChartData Emissions Annual Mkt'!$B$25</c15:sqref>
                        </c15:formulaRef>
                      </c:ext>
                    </c:extLst>
                    <c:strCache>
                      <c:ptCount val="1"/>
                      <c:pt idx="0">
                        <c:v>Q Fuel switching, gas to electric (Direct + Market)</c:v>
                      </c:pt>
                    </c:strCache>
                  </c:strRef>
                </c:tx>
                <c:spPr>
                  <a:ln w="28575" cap="rnd">
                    <a:solidFill>
                      <a:schemeClr val="accent2">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Mkt'!$D$25:$AD$25</c15:sqref>
                        </c15:formulaRef>
                      </c:ext>
                    </c:extLst>
                    <c:numCache>
                      <c:formatCode>#,##0.00</c:formatCode>
                      <c:ptCount val="27"/>
                      <c:pt idx="0">
                        <c:v>8.6004287598136457</c:v>
                      </c:pt>
                      <c:pt idx="1">
                        <c:v>8.7436340561516666</c:v>
                      </c:pt>
                      <c:pt idx="2">
                        <c:v>8.2777747134980917</c:v>
                      </c:pt>
                      <c:pt idx="3">
                        <c:v>7.6516100614407812</c:v>
                      </c:pt>
                      <c:pt idx="4">
                        <c:v>7.0590805084194672</c:v>
                      </c:pt>
                      <c:pt idx="5">
                        <c:v>4.8784448605391058</c:v>
                      </c:pt>
                      <c:pt idx="6">
                        <c:v>5.2695365744202007</c:v>
                      </c:pt>
                      <c:pt idx="7">
                        <c:v>4.6596346797217993</c:v>
                      </c:pt>
                      <c:pt idx="8">
                        <c:v>4.3975325102555196</c:v>
                      </c:pt>
                      <c:pt idx="9">
                        <c:v>3.8623103519564288</c:v>
                      </c:pt>
                      <c:pt idx="10">
                        <c:v>3.915233134843755</c:v>
                      </c:pt>
                      <c:pt idx="11">
                        <c:v>3.9956833637198104</c:v>
                      </c:pt>
                      <c:pt idx="12">
                        <c:v>4.0040760649487463</c:v>
                      </c:pt>
                      <c:pt idx="13">
                        <c:v>4.0019163518852636</c:v>
                      </c:pt>
                      <c:pt idx="14">
                        <c:v>3.9852565113288194</c:v>
                      </c:pt>
                      <c:pt idx="15">
                        <c:v>3.8939665913079136</c:v>
                      </c:pt>
                      <c:pt idx="16">
                        <c:v>3.930518550400568</c:v>
                      </c:pt>
                      <c:pt idx="17">
                        <c:v>3.9553679533275701</c:v>
                      </c:pt>
                      <c:pt idx="18">
                        <c:v>4.0382651187595915</c:v>
                      </c:pt>
                      <c:pt idx="19">
                        <c:v>4.0064130065075503</c:v>
                      </c:pt>
                      <c:pt idx="20">
                        <c:v>3.9724394748089402</c:v>
                      </c:pt>
                      <c:pt idx="21">
                        <c:v>4.0232750441236487</c:v>
                      </c:pt>
                      <c:pt idx="22">
                        <c:v>4.0203944429105256</c:v>
                      </c:pt>
                      <c:pt idx="23">
                        <c:v>3.8299869372782824</c:v>
                      </c:pt>
                      <c:pt idx="24">
                        <c:v>3.7856310491691523</c:v>
                      </c:pt>
                      <c:pt idx="25">
                        <c:v>3.7058499009664079</c:v>
                      </c:pt>
                      <c:pt idx="26">
                        <c:v>3.717694923729598</c:v>
                      </c:pt>
                    </c:numCache>
                  </c:numRef>
                </c:val>
                <c:smooth val="0"/>
                <c:extLst xmlns:c15="http://schemas.microsoft.com/office/drawing/2012/chart">
                  <c:ext xmlns:c16="http://schemas.microsoft.com/office/drawing/2014/chart" uri="{C3380CC4-5D6E-409C-BE32-E72D297353CC}">
                    <c16:uniqueId val="{00000019-1B75-4110-B380-E2AF4587F308}"/>
                  </c:ext>
                </c:extLst>
              </c15:ser>
            </c15:filteredLineSeries>
            <c15:filteredLineSeries>
              <c15:ser>
                <c:idx val="26"/>
                <c:order val="24"/>
                <c:tx>
                  <c:strRef>
                    <c:extLst xmlns:c15="http://schemas.microsoft.com/office/drawing/2012/chart">
                      <c:ext xmlns:c15="http://schemas.microsoft.com/office/drawing/2012/chart" uri="{02D57815-91ED-43cb-92C2-25804820EDAC}">
                        <c15:formulaRef>
                          <c15:sqref>'ChartData Emissions Annual Mkt'!$B$26</c15:sqref>
                        </c15:formulaRef>
                      </c:ext>
                    </c:extLst>
                    <c:strCache>
                      <c:ptCount val="1"/>
                      <c:pt idx="0">
                        <c:v>R Temperature sensitivity on load (Direct + Market)</c:v>
                      </c:pt>
                    </c:strCache>
                  </c:strRef>
                </c:tx>
                <c:spPr>
                  <a:ln w="28575" cap="rnd">
                    <a:solidFill>
                      <a:schemeClr val="accent3">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Mkt'!$D$26:$AD$26</c15:sqref>
                        </c15:formulaRef>
                      </c:ext>
                    </c:extLst>
                    <c:numCache>
                      <c:formatCode>#,##0.00</c:formatCode>
                      <c:ptCount val="27"/>
                      <c:pt idx="0">
                        <c:v>8.3043949180528642</c:v>
                      </c:pt>
                      <c:pt idx="1">
                        <c:v>8.2910932219310638</c:v>
                      </c:pt>
                      <c:pt idx="2">
                        <c:v>7.5035107717999709</c:v>
                      </c:pt>
                      <c:pt idx="3">
                        <c:v>7.4124291308770003</c:v>
                      </c:pt>
                      <c:pt idx="4">
                        <c:v>6.9157153877960784</c:v>
                      </c:pt>
                      <c:pt idx="5">
                        <c:v>4.632178259882326</c:v>
                      </c:pt>
                      <c:pt idx="6">
                        <c:v>4.2735451028739408</c:v>
                      </c:pt>
                      <c:pt idx="7">
                        <c:v>3.8101666687675926</c:v>
                      </c:pt>
                      <c:pt idx="8">
                        <c:v>3.3503802109705472</c:v>
                      </c:pt>
                      <c:pt idx="9">
                        <c:v>3.0574470692568978</c:v>
                      </c:pt>
                      <c:pt idx="10">
                        <c:v>3.0115837310698268</c:v>
                      </c:pt>
                      <c:pt idx="11">
                        <c:v>2.902242097839884</c:v>
                      </c:pt>
                      <c:pt idx="12">
                        <c:v>2.8326747641282268</c:v>
                      </c:pt>
                      <c:pt idx="13">
                        <c:v>2.7264955045833914</c:v>
                      </c:pt>
                      <c:pt idx="14">
                        <c:v>2.3014464164838095</c:v>
                      </c:pt>
                      <c:pt idx="15">
                        <c:v>2.3956543252690379</c:v>
                      </c:pt>
                      <c:pt idx="16">
                        <c:v>2.413691145118094</c:v>
                      </c:pt>
                      <c:pt idx="17">
                        <c:v>2.421739655810665</c:v>
                      </c:pt>
                      <c:pt idx="18">
                        <c:v>2.3427815149412705</c:v>
                      </c:pt>
                      <c:pt idx="19">
                        <c:v>2.2170974117293092</c:v>
                      </c:pt>
                      <c:pt idx="20">
                        <c:v>2.1019309928578793</c:v>
                      </c:pt>
                      <c:pt idx="21">
                        <c:v>1.9891969107279568</c:v>
                      </c:pt>
                      <c:pt idx="22">
                        <c:v>1.8714466122590561</c:v>
                      </c:pt>
                      <c:pt idx="23">
                        <c:v>1.7415791076922518</c:v>
                      </c:pt>
                      <c:pt idx="24">
                        <c:v>1.6765744486298648</c:v>
                      </c:pt>
                      <c:pt idx="25">
                        <c:v>1.6873415708831883</c:v>
                      </c:pt>
                      <c:pt idx="26">
                        <c:v>1.768854946290678</c:v>
                      </c:pt>
                    </c:numCache>
                  </c:numRef>
                </c:val>
                <c:smooth val="0"/>
                <c:extLst xmlns:c15="http://schemas.microsoft.com/office/drawing/2012/chart">
                  <c:ext xmlns:c16="http://schemas.microsoft.com/office/drawing/2014/chart" uri="{C3380CC4-5D6E-409C-BE32-E72D297353CC}">
                    <c16:uniqueId val="{0000001A-1B75-4110-B380-E2AF4587F308}"/>
                  </c:ext>
                </c:extLst>
              </c15:ser>
            </c15:filteredLineSeries>
            <c15:filteredLineSeries>
              <c15:ser>
                <c:idx val="27"/>
                <c:order val="25"/>
                <c:tx>
                  <c:strRef>
                    <c:extLst xmlns:c15="http://schemas.microsoft.com/office/drawing/2012/chart">
                      <c:ext xmlns:c15="http://schemas.microsoft.com/office/drawing/2012/chart" uri="{02D57815-91ED-43cb-92C2-25804820EDAC}">
                        <c15:formulaRef>
                          <c15:sqref>'ChartData Emissions Annual Mkt'!$B$27</c15:sqref>
                        </c15:formulaRef>
                      </c:ext>
                    </c:extLst>
                    <c:strCache>
                      <c:ptCount val="1"/>
                      <c:pt idx="0">
                        <c:v>S SCGHG Only, No CETA (Direct + Market)</c:v>
                      </c:pt>
                    </c:strCache>
                  </c:strRef>
                </c:tx>
                <c:spPr>
                  <a:ln w="28575" cap="rnd">
                    <a:solidFill>
                      <a:schemeClr val="accent4">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Mkt'!$D$27:$AD$27</c15:sqref>
                        </c15:formulaRef>
                      </c:ext>
                    </c:extLst>
                    <c:numCache>
                      <c:formatCode>#,##0.00</c:formatCode>
                      <c:ptCount val="27"/>
                      <c:pt idx="0">
                        <c:v>8.5154391413817514</c:v>
                      </c:pt>
                      <c:pt idx="1">
                        <c:v>8.5673037142874833</c:v>
                      </c:pt>
                      <c:pt idx="2">
                        <c:v>8.0403366129960254</c:v>
                      </c:pt>
                      <c:pt idx="3">
                        <c:v>7.9678039561259277</c:v>
                      </c:pt>
                      <c:pt idx="4">
                        <c:v>7.9202161256226198</c:v>
                      </c:pt>
                      <c:pt idx="5">
                        <c:v>6.0364505078500397</c:v>
                      </c:pt>
                      <c:pt idx="6">
                        <c:v>6.3390907608014837</c:v>
                      </c:pt>
                      <c:pt idx="7">
                        <c:v>6.3133893425009457</c:v>
                      </c:pt>
                      <c:pt idx="8">
                        <c:v>6.2415577646786318</c:v>
                      </c:pt>
                      <c:pt idx="9">
                        <c:v>6.2217466995287749</c:v>
                      </c:pt>
                      <c:pt idx="10">
                        <c:v>6.3007903248818344</c:v>
                      </c:pt>
                      <c:pt idx="11">
                        <c:v>6.6072627817249492</c:v>
                      </c:pt>
                      <c:pt idx="12">
                        <c:v>6.6327164234402787</c:v>
                      </c:pt>
                      <c:pt idx="13">
                        <c:v>6.6551145884194565</c:v>
                      </c:pt>
                      <c:pt idx="14">
                        <c:v>6.8649028604474029</c:v>
                      </c:pt>
                      <c:pt idx="15">
                        <c:v>7.1346554279399852</c:v>
                      </c:pt>
                      <c:pt idx="16">
                        <c:v>7.2617840875651485</c:v>
                      </c:pt>
                      <c:pt idx="17">
                        <c:v>7.4891541568863422</c:v>
                      </c:pt>
                      <c:pt idx="18">
                        <c:v>7.6050013597826602</c:v>
                      </c:pt>
                      <c:pt idx="19">
                        <c:v>7.7346756850614344</c:v>
                      </c:pt>
                      <c:pt idx="20">
                        <c:v>7.9225356379518539</c:v>
                      </c:pt>
                      <c:pt idx="21">
                        <c:v>8.1991223661538939</c:v>
                      </c:pt>
                      <c:pt idx="22">
                        <c:v>8.5334784676879707</c:v>
                      </c:pt>
                      <c:pt idx="23">
                        <c:v>8.5829455479044547</c:v>
                      </c:pt>
                      <c:pt idx="24">
                        <c:v>8.6361739449658987</c:v>
                      </c:pt>
                      <c:pt idx="25">
                        <c:v>8.9292468765732611</c:v>
                      </c:pt>
                      <c:pt idx="26">
                        <c:v>8.8954445027893136</c:v>
                      </c:pt>
                    </c:numCache>
                  </c:numRef>
                </c:val>
                <c:smooth val="0"/>
                <c:extLst xmlns:c15="http://schemas.microsoft.com/office/drawing/2012/chart">
                  <c:ext xmlns:c16="http://schemas.microsoft.com/office/drawing/2014/chart" uri="{C3380CC4-5D6E-409C-BE32-E72D297353CC}">
                    <c16:uniqueId val="{0000001B-1B75-4110-B380-E2AF4587F308}"/>
                  </c:ext>
                </c:extLst>
              </c15:ser>
            </c15:filteredLineSeries>
            <c15:filteredLineSeries>
              <c15:ser>
                <c:idx val="28"/>
                <c:order val="26"/>
                <c:tx>
                  <c:strRef>
                    <c:extLst xmlns:c15="http://schemas.microsoft.com/office/drawing/2012/chart">
                      <c:ext xmlns:c15="http://schemas.microsoft.com/office/drawing/2012/chart" uri="{02D57815-91ED-43cb-92C2-25804820EDAC}">
                        <c15:formulaRef>
                          <c15:sqref>'ChartData Emissions Annual Mkt'!$B$28</c15:sqref>
                        </c15:formulaRef>
                      </c:ext>
                    </c:extLst>
                    <c:strCache>
                      <c:ptCount val="1"/>
                      <c:pt idx="0">
                        <c:v>T No CETA (Direct + Market)</c:v>
                      </c:pt>
                    </c:strCache>
                  </c:strRef>
                </c:tx>
                <c:spPr>
                  <a:ln w="28575" cap="rnd">
                    <a:solidFill>
                      <a:schemeClr val="accent5">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Mkt'!$D$28:$AD$28</c15:sqref>
                        </c15:formulaRef>
                      </c:ext>
                    </c:extLst>
                    <c:numCache>
                      <c:formatCode>#,##0.00</c:formatCode>
                      <c:ptCount val="27"/>
                      <c:pt idx="0">
                        <c:v>8.5154391413817514</c:v>
                      </c:pt>
                      <c:pt idx="1">
                        <c:v>8.5743883965097432</c:v>
                      </c:pt>
                      <c:pt idx="2">
                        <c:v>8.0617691390605941</c:v>
                      </c:pt>
                      <c:pt idx="3">
                        <c:v>8.0047076609223211</c:v>
                      </c:pt>
                      <c:pt idx="4">
                        <c:v>7.9758664106697958</c:v>
                      </c:pt>
                      <c:pt idx="5">
                        <c:v>6.1343456180770559</c:v>
                      </c:pt>
                      <c:pt idx="6">
                        <c:v>6.4810945323009062</c:v>
                      </c:pt>
                      <c:pt idx="7">
                        <c:v>6.5483988534313609</c:v>
                      </c:pt>
                      <c:pt idx="8">
                        <c:v>6.5127902136656051</c:v>
                      </c:pt>
                      <c:pt idx="9">
                        <c:v>6.5220962615535178</c:v>
                      </c:pt>
                      <c:pt idx="10">
                        <c:v>6.5983018518602368</c:v>
                      </c:pt>
                      <c:pt idx="11">
                        <c:v>7.0255641539465081</c:v>
                      </c:pt>
                      <c:pt idx="12">
                        <c:v>7.0415199983906183</c:v>
                      </c:pt>
                      <c:pt idx="13">
                        <c:v>7.1264539932795863</c:v>
                      </c:pt>
                      <c:pt idx="14">
                        <c:v>7.3645365817387454</c:v>
                      </c:pt>
                      <c:pt idx="15">
                        <c:v>7.6634903100389167</c:v>
                      </c:pt>
                      <c:pt idx="16">
                        <c:v>7.8119562540552865</c:v>
                      </c:pt>
                      <c:pt idx="17">
                        <c:v>8.0007201523733578</c:v>
                      </c:pt>
                      <c:pt idx="18">
                        <c:v>8.107922295326528</c:v>
                      </c:pt>
                      <c:pt idx="19">
                        <c:v>8.2503683430836219</c:v>
                      </c:pt>
                      <c:pt idx="20">
                        <c:v>8.4384296844893019</c:v>
                      </c:pt>
                      <c:pt idx="21">
                        <c:v>8.7744853289506146</c:v>
                      </c:pt>
                      <c:pt idx="22">
                        <c:v>9.1599176366434456</c:v>
                      </c:pt>
                      <c:pt idx="23">
                        <c:v>9.2625979111521577</c:v>
                      </c:pt>
                      <c:pt idx="24">
                        <c:v>9.2542176479088898</c:v>
                      </c:pt>
                      <c:pt idx="25">
                        <c:v>9.5616152764191664</c:v>
                      </c:pt>
                      <c:pt idx="26">
                        <c:v>9.4828559192932289</c:v>
                      </c:pt>
                    </c:numCache>
                  </c:numRef>
                </c:val>
                <c:smooth val="0"/>
                <c:extLst xmlns:c15="http://schemas.microsoft.com/office/drawing/2012/chart">
                  <c:ext xmlns:c16="http://schemas.microsoft.com/office/drawing/2014/chart" uri="{C3380CC4-5D6E-409C-BE32-E72D297353CC}">
                    <c16:uniqueId val="{0000001C-1B75-4110-B380-E2AF4587F308}"/>
                  </c:ext>
                </c:extLst>
              </c15:ser>
            </c15:filteredLineSeries>
            <c15:filteredLineSeries>
              <c15:ser>
                <c:idx val="30"/>
                <c:order val="27"/>
                <c:tx>
                  <c:strRef>
                    <c:extLst xmlns:c15="http://schemas.microsoft.com/office/drawing/2012/chart">
                      <c:ext xmlns:c15="http://schemas.microsoft.com/office/drawing/2012/chart" uri="{02D57815-91ED-43cb-92C2-25804820EDAC}">
                        <c15:formulaRef>
                          <c15:sqref>'ChartData Emissions Annual Mkt'!$B$29</c15:sqref>
                        </c15:formulaRef>
                      </c:ext>
                    </c:extLst>
                    <c:strCache>
                      <c:ptCount val="1"/>
                      <c:pt idx="0">
                        <c:v>V1 Balanced portfolio (Direct + Market)</c:v>
                      </c:pt>
                    </c:strCache>
                  </c:strRef>
                </c:tx>
                <c:spPr>
                  <a:ln w="28575" cap="rnd">
                    <a:solidFill>
                      <a:schemeClr val="accent1">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Mkt'!$D$29:$AD$29</c15:sqref>
                        </c15:formulaRef>
                      </c:ext>
                    </c:extLst>
                    <c:numCache>
                      <c:formatCode>#,##0.00</c:formatCode>
                      <c:ptCount val="27"/>
                      <c:pt idx="0">
                        <c:v>8.5154391413817514</c:v>
                      </c:pt>
                      <c:pt idx="1">
                        <c:v>8.560736925692126</c:v>
                      </c:pt>
                      <c:pt idx="2">
                        <c:v>8.0175889629236572</c:v>
                      </c:pt>
                      <c:pt idx="3">
                        <c:v>7.9190287734977947</c:v>
                      </c:pt>
                      <c:pt idx="4">
                        <c:v>7.4284239171788453</c:v>
                      </c:pt>
                      <c:pt idx="5">
                        <c:v>4.9496688190433549</c:v>
                      </c:pt>
                      <c:pt idx="6">
                        <c:v>4.3173606640235658</c:v>
                      </c:pt>
                      <c:pt idx="7">
                        <c:v>4.2003808035216208</c:v>
                      </c:pt>
                      <c:pt idx="8">
                        <c:v>3.6878576817309545</c:v>
                      </c:pt>
                      <c:pt idx="9">
                        <c:v>3.2511075389394777</c:v>
                      </c:pt>
                      <c:pt idx="10">
                        <c:v>3.0613448432158443</c:v>
                      </c:pt>
                      <c:pt idx="11">
                        <c:v>3.1506045694674691</c:v>
                      </c:pt>
                      <c:pt idx="12">
                        <c:v>3.0145354880927697</c:v>
                      </c:pt>
                      <c:pt idx="13">
                        <c:v>2.9114758439399959</c:v>
                      </c:pt>
                      <c:pt idx="14">
                        <c:v>2.7956195222237881</c:v>
                      </c:pt>
                      <c:pt idx="15">
                        <c:v>2.8151565394455544</c:v>
                      </c:pt>
                      <c:pt idx="16">
                        <c:v>2.7288781240909454</c:v>
                      </c:pt>
                      <c:pt idx="17">
                        <c:v>2.7642442148639144</c:v>
                      </c:pt>
                      <c:pt idx="18">
                        <c:v>2.6577689372708573</c:v>
                      </c:pt>
                      <c:pt idx="19">
                        <c:v>2.4914440497096231</c:v>
                      </c:pt>
                      <c:pt idx="20">
                        <c:v>2.3695712208099184</c:v>
                      </c:pt>
                      <c:pt idx="21">
                        <c:v>2.3415652338476094</c:v>
                      </c:pt>
                      <c:pt idx="22">
                        <c:v>2.2529499952015128</c:v>
                      </c:pt>
                      <c:pt idx="23">
                        <c:v>2.0815802106960959</c:v>
                      </c:pt>
                      <c:pt idx="24">
                        <c:v>1.9835950745509414</c:v>
                      </c:pt>
                      <c:pt idx="25">
                        <c:v>1.9547604018994136</c:v>
                      </c:pt>
                      <c:pt idx="26">
                        <c:v>1.9198509012918232</c:v>
                      </c:pt>
                    </c:numCache>
                  </c:numRef>
                </c:val>
                <c:smooth val="0"/>
                <c:extLst xmlns:c15="http://schemas.microsoft.com/office/drawing/2012/chart">
                  <c:ext xmlns:c16="http://schemas.microsoft.com/office/drawing/2014/chart" uri="{C3380CC4-5D6E-409C-BE32-E72D297353CC}">
                    <c16:uniqueId val="{0000001E-1B75-4110-B380-E2AF4587F308}"/>
                  </c:ext>
                </c:extLst>
              </c15:ser>
            </c15:filteredLineSeries>
            <c15:filteredLineSeries>
              <c15:ser>
                <c:idx val="31"/>
                <c:order val="28"/>
                <c:tx>
                  <c:strRef>
                    <c:extLst xmlns:c15="http://schemas.microsoft.com/office/drawing/2012/chart">
                      <c:ext xmlns:c15="http://schemas.microsoft.com/office/drawing/2012/chart" uri="{02D57815-91ED-43cb-92C2-25804820EDAC}">
                        <c15:formulaRef>
                          <c15:sqref>'ChartData Emissions Annual Mkt'!$B$30</c15:sqref>
                        </c15:formulaRef>
                      </c:ext>
                    </c:extLst>
                    <c:strCache>
                      <c:ptCount val="1"/>
                      <c:pt idx="0">
                        <c:v>V2 Balanced portfolio + MT Wind and PSH (Direct + Market)</c:v>
                      </c:pt>
                    </c:strCache>
                  </c:strRef>
                </c:tx>
                <c:spPr>
                  <a:ln w="28575" cap="rnd">
                    <a:solidFill>
                      <a:schemeClr val="accent2">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Mkt'!$D$30:$AD$30</c15:sqref>
                        </c15:formulaRef>
                      </c:ext>
                    </c:extLst>
                    <c:numCache>
                      <c:formatCode>#,##0.00</c:formatCode>
                      <c:ptCount val="27"/>
                      <c:pt idx="0">
                        <c:v>8.5154391413817514</c:v>
                      </c:pt>
                      <c:pt idx="1">
                        <c:v>8.560736925692126</c:v>
                      </c:pt>
                      <c:pt idx="2">
                        <c:v>8.0175889629236572</c:v>
                      </c:pt>
                      <c:pt idx="3">
                        <c:v>7.9190287734977947</c:v>
                      </c:pt>
                      <c:pt idx="4">
                        <c:v>7.5144930502623231</c:v>
                      </c:pt>
                      <c:pt idx="5">
                        <c:v>4.9567225700044109</c:v>
                      </c:pt>
                      <c:pt idx="6">
                        <c:v>4.3393472903834027</c:v>
                      </c:pt>
                      <c:pt idx="7">
                        <c:v>4.0343653736859775</c:v>
                      </c:pt>
                      <c:pt idx="8">
                        <c:v>3.6600961988280498</c:v>
                      </c:pt>
                      <c:pt idx="9">
                        <c:v>3.3173575438427303</c:v>
                      </c:pt>
                      <c:pt idx="10">
                        <c:v>3.2289746118601768</c:v>
                      </c:pt>
                      <c:pt idx="11">
                        <c:v>3.1650543397800468</c:v>
                      </c:pt>
                      <c:pt idx="12">
                        <c:v>3.0525081300353714</c:v>
                      </c:pt>
                      <c:pt idx="13">
                        <c:v>2.9238651002316587</c:v>
                      </c:pt>
                      <c:pt idx="14">
                        <c:v>2.8842456419380933</c:v>
                      </c:pt>
                      <c:pt idx="15">
                        <c:v>2.8434716011284129</c:v>
                      </c:pt>
                      <c:pt idx="16">
                        <c:v>2.7809826186973616</c:v>
                      </c:pt>
                      <c:pt idx="17">
                        <c:v>2.748655272969478</c:v>
                      </c:pt>
                      <c:pt idx="18">
                        <c:v>2.7432982373016745</c:v>
                      </c:pt>
                      <c:pt idx="19">
                        <c:v>2.6223752994879512</c:v>
                      </c:pt>
                      <c:pt idx="20">
                        <c:v>2.5480048446883519</c:v>
                      </c:pt>
                      <c:pt idx="21">
                        <c:v>2.4307251801884098</c:v>
                      </c:pt>
                      <c:pt idx="22">
                        <c:v>2.3698768489312818</c:v>
                      </c:pt>
                      <c:pt idx="23">
                        <c:v>2.2390901113630246</c:v>
                      </c:pt>
                      <c:pt idx="24">
                        <c:v>2.0498136047766184</c:v>
                      </c:pt>
                      <c:pt idx="25">
                        <c:v>2.0999652201569146</c:v>
                      </c:pt>
                      <c:pt idx="26">
                        <c:v>2.0027254543381057</c:v>
                      </c:pt>
                    </c:numCache>
                  </c:numRef>
                </c:val>
                <c:smooth val="0"/>
                <c:extLst xmlns:c15="http://schemas.microsoft.com/office/drawing/2012/chart">
                  <c:ext xmlns:c16="http://schemas.microsoft.com/office/drawing/2014/chart" uri="{C3380CC4-5D6E-409C-BE32-E72D297353CC}">
                    <c16:uniqueId val="{0000001F-1B75-4110-B380-E2AF4587F308}"/>
                  </c:ext>
                </c:extLst>
              </c15:ser>
            </c15:filteredLineSeries>
            <c15:filteredLineSeries>
              <c15:ser>
                <c:idx val="32"/>
                <c:order val="29"/>
                <c:tx>
                  <c:strRef>
                    <c:extLst xmlns:c15="http://schemas.microsoft.com/office/drawing/2012/chart">
                      <c:ext xmlns:c15="http://schemas.microsoft.com/office/drawing/2012/chart" uri="{02D57815-91ED-43cb-92C2-25804820EDAC}">
                        <c15:formulaRef>
                          <c15:sqref>'ChartData Emissions Annual Mkt'!$B$31</c15:sqref>
                        </c15:formulaRef>
                      </c:ext>
                    </c:extLst>
                    <c:strCache>
                      <c:ptCount val="1"/>
                      <c:pt idx="0">
                        <c:v>V3 Balanced portfolio + 6 Year DSR (Direct + Market)</c:v>
                      </c:pt>
                    </c:strCache>
                  </c:strRef>
                </c:tx>
                <c:spPr>
                  <a:ln w="28575" cap="rnd">
                    <a:solidFill>
                      <a:schemeClr val="accent3">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Mkt'!$D$31:$AD$31</c15:sqref>
                        </c15:formulaRef>
                      </c:ext>
                    </c:extLst>
                    <c:numCache>
                      <c:formatCode>#,##0.00</c:formatCode>
                      <c:ptCount val="27"/>
                      <c:pt idx="0">
                        <c:v>8.5145008917615606</c:v>
                      </c:pt>
                      <c:pt idx="1">
                        <c:v>8.538696956319173</c:v>
                      </c:pt>
                      <c:pt idx="2">
                        <c:v>7.9678796476180551</c:v>
                      </c:pt>
                      <c:pt idx="3">
                        <c:v>7.8349589363109606</c:v>
                      </c:pt>
                      <c:pt idx="4">
                        <c:v>7.4044863160905487</c:v>
                      </c:pt>
                      <c:pt idx="5">
                        <c:v>4.6077502729350002</c:v>
                      </c:pt>
                      <c:pt idx="6">
                        <c:v>4.5887467741653971</c:v>
                      </c:pt>
                      <c:pt idx="7">
                        <c:v>4.1605411874233376</c:v>
                      </c:pt>
                      <c:pt idx="8">
                        <c:v>3.4424143908355771</c:v>
                      </c:pt>
                      <c:pt idx="9">
                        <c:v>3.2244577644503054</c:v>
                      </c:pt>
                      <c:pt idx="10">
                        <c:v>3.1516197647827768</c:v>
                      </c:pt>
                      <c:pt idx="11">
                        <c:v>3.1323947782684591</c:v>
                      </c:pt>
                      <c:pt idx="12">
                        <c:v>3.0185293131192568</c:v>
                      </c:pt>
                      <c:pt idx="13">
                        <c:v>2.9360225576855816</c:v>
                      </c:pt>
                      <c:pt idx="14">
                        <c:v>2.8377890167773012</c:v>
                      </c:pt>
                      <c:pt idx="15">
                        <c:v>2.8128844563684163</c:v>
                      </c:pt>
                      <c:pt idx="16">
                        <c:v>2.7619388886892122</c:v>
                      </c:pt>
                      <c:pt idx="17">
                        <c:v>2.7603031293617719</c:v>
                      </c:pt>
                      <c:pt idx="18">
                        <c:v>2.6882410036261315</c:v>
                      </c:pt>
                      <c:pt idx="19">
                        <c:v>2.5091638684674846</c:v>
                      </c:pt>
                      <c:pt idx="20">
                        <c:v>2.450420205332827</c:v>
                      </c:pt>
                      <c:pt idx="21">
                        <c:v>2.3499622462121632</c:v>
                      </c:pt>
                      <c:pt idx="22">
                        <c:v>2.2799443249174938</c:v>
                      </c:pt>
                      <c:pt idx="23">
                        <c:v>2.125870226699667</c:v>
                      </c:pt>
                      <c:pt idx="24">
                        <c:v>2.0369975335785138</c:v>
                      </c:pt>
                      <c:pt idx="25">
                        <c:v>2.0831209456545059</c:v>
                      </c:pt>
                      <c:pt idx="26">
                        <c:v>2.0780369803368948</c:v>
                      </c:pt>
                    </c:numCache>
                  </c:numRef>
                </c:val>
                <c:smooth val="0"/>
                <c:extLst xmlns:c15="http://schemas.microsoft.com/office/drawing/2012/chart">
                  <c:ext xmlns:c16="http://schemas.microsoft.com/office/drawing/2014/chart" uri="{C3380CC4-5D6E-409C-BE32-E72D297353CC}">
                    <c16:uniqueId val="{00000020-1B75-4110-B380-E2AF4587F308}"/>
                  </c:ext>
                </c:extLst>
              </c15:ser>
            </c15:filteredLineSeries>
            <c15:filteredLineSeries>
              <c15:ser>
                <c:idx val="33"/>
                <c:order val="30"/>
                <c:tx>
                  <c:strRef>
                    <c:extLst xmlns:c15="http://schemas.microsoft.com/office/drawing/2012/chart">
                      <c:ext xmlns:c15="http://schemas.microsoft.com/office/drawing/2012/chart" uri="{02D57815-91ED-43cb-92C2-25804820EDAC}">
                        <c15:formulaRef>
                          <c15:sqref>'ChartData Emissions Annual Mkt'!$B$32</c15:sqref>
                        </c15:formulaRef>
                      </c:ext>
                    </c:extLst>
                    <c:strCache>
                      <c:ptCount val="1"/>
                      <c:pt idx="0">
                        <c:v>W Preferred Portfolio (BP with Biodiesel) (Direct + Market)</c:v>
                      </c:pt>
                    </c:strCache>
                  </c:strRef>
                </c:tx>
                <c:spPr>
                  <a:ln w="28575" cap="rnd">
                    <a:solidFill>
                      <a:schemeClr val="accent1"/>
                    </a:solidFill>
                    <a:prstDash val="solid"/>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Mkt'!$D$32:$AD$32</c15:sqref>
                        </c15:formulaRef>
                      </c:ext>
                    </c:extLst>
                    <c:numCache>
                      <c:formatCode>#,##0.00</c:formatCode>
                      <c:ptCount val="27"/>
                      <c:pt idx="0">
                        <c:v>8.5154391413817514</c:v>
                      </c:pt>
                      <c:pt idx="1">
                        <c:v>8.560736925692126</c:v>
                      </c:pt>
                      <c:pt idx="2">
                        <c:v>8.0175889629236572</c:v>
                      </c:pt>
                      <c:pt idx="3">
                        <c:v>7.9190287734977947</c:v>
                      </c:pt>
                      <c:pt idx="4">
                        <c:v>7.4284239171788453</c:v>
                      </c:pt>
                      <c:pt idx="5">
                        <c:v>4.8662197511149952</c:v>
                      </c:pt>
                      <c:pt idx="6">
                        <c:v>4.2390396356414159</c:v>
                      </c:pt>
                      <c:pt idx="7">
                        <c:v>4.1050647743433482</c:v>
                      </c:pt>
                      <c:pt idx="8">
                        <c:v>3.6033229321379197</c:v>
                      </c:pt>
                      <c:pt idx="9">
                        <c:v>3.1861400439561454</c:v>
                      </c:pt>
                      <c:pt idx="10">
                        <c:v>2.9928183734327818</c:v>
                      </c:pt>
                      <c:pt idx="11">
                        <c:v>3.0126767345136969</c:v>
                      </c:pt>
                      <c:pt idx="12">
                        <c:v>2.8969509068102788</c:v>
                      </c:pt>
                      <c:pt idx="13">
                        <c:v>2.7809113632578537</c:v>
                      </c:pt>
                      <c:pt idx="14">
                        <c:v>2.6711282289284832</c:v>
                      </c:pt>
                      <c:pt idx="15">
                        <c:v>2.7147585669653171</c:v>
                      </c:pt>
                      <c:pt idx="16">
                        <c:v>2.6230687256321552</c:v>
                      </c:pt>
                      <c:pt idx="17">
                        <c:v>2.6207448733647394</c:v>
                      </c:pt>
                      <c:pt idx="18">
                        <c:v>2.5002103458257898</c:v>
                      </c:pt>
                      <c:pt idx="19">
                        <c:v>2.3444107151358931</c:v>
                      </c:pt>
                      <c:pt idx="20">
                        <c:v>2.2025555122639933</c:v>
                      </c:pt>
                      <c:pt idx="21">
                        <c:v>2.195643731307297</c:v>
                      </c:pt>
                      <c:pt idx="22">
                        <c:v>2.077348543408851</c:v>
                      </c:pt>
                      <c:pt idx="23">
                        <c:v>1.9313148952943171</c:v>
                      </c:pt>
                      <c:pt idx="24">
                        <c:v>1.8590209864237852</c:v>
                      </c:pt>
                      <c:pt idx="25">
                        <c:v>1.8368770891963153</c:v>
                      </c:pt>
                      <c:pt idx="26">
                        <c:v>1.8130577573850442</c:v>
                      </c:pt>
                    </c:numCache>
                  </c:numRef>
                </c:val>
                <c:smooth val="0"/>
                <c:extLst xmlns:c15="http://schemas.microsoft.com/office/drawing/2012/chart">
                  <c:ext xmlns:c16="http://schemas.microsoft.com/office/drawing/2014/chart" uri="{C3380CC4-5D6E-409C-BE32-E72D297353CC}">
                    <c16:uniqueId val="{00000021-1B75-4110-B380-E2AF4587F308}"/>
                  </c:ext>
                </c:extLst>
              </c15:ser>
            </c15:filteredLineSeries>
            <c15:filteredLineSeries>
              <c15:ser>
                <c:idx val="35"/>
                <c:order val="31"/>
                <c:tx>
                  <c:strRef>
                    <c:extLst xmlns:c15="http://schemas.microsoft.com/office/drawing/2012/chart">
                      <c:ext xmlns:c15="http://schemas.microsoft.com/office/drawing/2012/chart" uri="{02D57815-91ED-43cb-92C2-25804820EDAC}">
                        <c15:formulaRef>
                          <c15:sqref>'ChartData Emissions Annual Mkt'!$B$33</c15:sqref>
                        </c15:formulaRef>
                      </c:ext>
                    </c:extLst>
                    <c:strCache>
                      <c:ptCount val="1"/>
                      <c:pt idx="0">
                        <c:v>X Balanced Portfolio with Reduced Market Reliance (Direct + Market)</c:v>
                      </c:pt>
                    </c:strCache>
                  </c:strRef>
                </c:tx>
                <c:spPr>
                  <a:ln w="28575" cap="rnd">
                    <a:solidFill>
                      <a:schemeClr val="accent6">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Mkt'!$D$33:$AD$33</c15:sqref>
                        </c15:formulaRef>
                      </c:ext>
                    </c:extLst>
                    <c:numCache>
                      <c:formatCode>#,##0.00</c:formatCode>
                      <c:ptCount val="27"/>
                      <c:pt idx="0">
                        <c:v>8.5154391413817514</c:v>
                      </c:pt>
                      <c:pt idx="1">
                        <c:v>8.5601124974639937</c:v>
                      </c:pt>
                      <c:pt idx="2">
                        <c:v>8.0144059123055431</c:v>
                      </c:pt>
                      <c:pt idx="3">
                        <c:v>7.9843326868474396</c:v>
                      </c:pt>
                      <c:pt idx="4">
                        <c:v>7.3999102469218663</c:v>
                      </c:pt>
                      <c:pt idx="5">
                        <c:v>5.1034696439317919</c:v>
                      </c:pt>
                      <c:pt idx="6">
                        <c:v>4.7091301042407299</c:v>
                      </c:pt>
                      <c:pt idx="7">
                        <c:v>4.5629282655417942</c:v>
                      </c:pt>
                      <c:pt idx="8">
                        <c:v>4.0392077260995451</c:v>
                      </c:pt>
                      <c:pt idx="9">
                        <c:v>3.5888471995465627</c:v>
                      </c:pt>
                      <c:pt idx="10">
                        <c:v>3.5121949895423654</c:v>
                      </c:pt>
                      <c:pt idx="11">
                        <c:v>3.3802197010256769</c:v>
                      </c:pt>
                      <c:pt idx="12">
                        <c:v>3.2443511427412517</c:v>
                      </c:pt>
                      <c:pt idx="13">
                        <c:v>3.1714192707002509</c:v>
                      </c:pt>
                      <c:pt idx="14">
                        <c:v>3.0946528390114469</c:v>
                      </c:pt>
                      <c:pt idx="15">
                        <c:v>3.062094870396427</c:v>
                      </c:pt>
                      <c:pt idx="16">
                        <c:v>3.0001283291267624</c:v>
                      </c:pt>
                      <c:pt idx="17">
                        <c:v>3.0635493379376646</c:v>
                      </c:pt>
                      <c:pt idx="18">
                        <c:v>2.9474215677035183</c:v>
                      </c:pt>
                      <c:pt idx="19">
                        <c:v>2.8100140747688522</c:v>
                      </c:pt>
                      <c:pt idx="20">
                        <c:v>2.6235743952433213</c:v>
                      </c:pt>
                      <c:pt idx="21">
                        <c:v>2.6407898560101284</c:v>
                      </c:pt>
                      <c:pt idx="22">
                        <c:v>2.5688007943146163</c:v>
                      </c:pt>
                      <c:pt idx="23">
                        <c:v>2.4147782628576602</c:v>
                      </c:pt>
                      <c:pt idx="24">
                        <c:v>2.2467629244465401</c:v>
                      </c:pt>
                      <c:pt idx="25">
                        <c:v>2.2945918785059609</c:v>
                      </c:pt>
                      <c:pt idx="26">
                        <c:v>2.1431317918354242</c:v>
                      </c:pt>
                    </c:numCache>
                  </c:numRef>
                </c:val>
                <c:smooth val="0"/>
                <c:extLst xmlns:c15="http://schemas.microsoft.com/office/drawing/2012/chart">
                  <c:ext xmlns:c16="http://schemas.microsoft.com/office/drawing/2014/chart" uri="{C3380CC4-5D6E-409C-BE32-E72D297353CC}">
                    <c16:uniqueId val="{00000022-1B75-4110-B380-E2AF4587F308}"/>
                  </c:ext>
                </c:extLst>
              </c15:ser>
            </c15:filteredLineSeries>
            <c15:filteredLineSeries>
              <c15:ser>
                <c:idx val="36"/>
                <c:order val="32"/>
                <c:tx>
                  <c:strRef>
                    <c:extLst xmlns:c15="http://schemas.microsoft.com/office/drawing/2012/chart">
                      <c:ext xmlns:c15="http://schemas.microsoft.com/office/drawing/2012/chart" uri="{02D57815-91ED-43cb-92C2-25804820EDAC}">
                        <c15:formulaRef>
                          <c15:sqref>'ChartData Emissions Annual Mkt'!$B$34</c15:sqref>
                        </c15:formulaRef>
                      </c:ext>
                    </c:extLst>
                    <c:strCache>
                      <c:ptCount val="1"/>
                      <c:pt idx="0">
                        <c:v>Z No DSR (Direct + Market)</c:v>
                      </c:pt>
                    </c:strCache>
                  </c:strRef>
                </c:tx>
                <c:spPr>
                  <a:ln w="28575" cap="rnd">
                    <a:solidFill>
                      <a:schemeClr val="accent1">
                        <a:lumMod val="70000"/>
                        <a:lumOff val="3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Mkt'!$D$34:$AD$34</c15:sqref>
                        </c15:formulaRef>
                      </c:ext>
                    </c:extLst>
                    <c:numCache>
                      <c:formatCode>#,##0.00</c:formatCode>
                      <c:ptCount val="27"/>
                      <c:pt idx="0">
                        <c:v>8.5154391413817514</c:v>
                      </c:pt>
                      <c:pt idx="1">
                        <c:v>8.5931828341992933</c:v>
                      </c:pt>
                      <c:pt idx="2">
                        <c:v>8.1183096787807365</c:v>
                      </c:pt>
                      <c:pt idx="3">
                        <c:v>7.9455127284979339</c:v>
                      </c:pt>
                      <c:pt idx="4">
                        <c:v>6.7216383376017133</c:v>
                      </c:pt>
                      <c:pt idx="5">
                        <c:v>5.1016553567043559</c:v>
                      </c:pt>
                      <c:pt idx="6">
                        <c:v>4.792145663953006</c:v>
                      </c:pt>
                      <c:pt idx="7">
                        <c:v>4.4541781095317177</c:v>
                      </c:pt>
                      <c:pt idx="8">
                        <c:v>4.0217906884340993</c:v>
                      </c:pt>
                      <c:pt idx="9">
                        <c:v>3.694739708235983</c:v>
                      </c:pt>
                      <c:pt idx="10">
                        <c:v>3.6575588179034417</c:v>
                      </c:pt>
                      <c:pt idx="11">
                        <c:v>3.6473232307181611</c:v>
                      </c:pt>
                      <c:pt idx="12">
                        <c:v>3.6048848281774108</c:v>
                      </c:pt>
                      <c:pt idx="13">
                        <c:v>3.6028744478937629</c:v>
                      </c:pt>
                      <c:pt idx="14">
                        <c:v>3.55027917546697</c:v>
                      </c:pt>
                      <c:pt idx="15">
                        <c:v>3.5084906846717367</c:v>
                      </c:pt>
                      <c:pt idx="16">
                        <c:v>3.3598016329700275</c:v>
                      </c:pt>
                      <c:pt idx="17">
                        <c:v>3.3510499488940226</c:v>
                      </c:pt>
                      <c:pt idx="18">
                        <c:v>3.1863679044415827</c:v>
                      </c:pt>
                      <c:pt idx="19">
                        <c:v>3.0698874516702053</c:v>
                      </c:pt>
                      <c:pt idx="20">
                        <c:v>2.9519331309013341</c:v>
                      </c:pt>
                      <c:pt idx="21">
                        <c:v>2.9535186811057472</c:v>
                      </c:pt>
                      <c:pt idx="22">
                        <c:v>2.958345227897496</c:v>
                      </c:pt>
                      <c:pt idx="23">
                        <c:v>2.9005371005006997</c:v>
                      </c:pt>
                      <c:pt idx="24">
                        <c:v>2.8465169562074633</c:v>
                      </c:pt>
                      <c:pt idx="25">
                        <c:v>2.959138315875224</c:v>
                      </c:pt>
                      <c:pt idx="26">
                        <c:v>2.9199133354813451</c:v>
                      </c:pt>
                    </c:numCache>
                  </c:numRef>
                </c:val>
                <c:smooth val="0"/>
                <c:extLst xmlns:c15="http://schemas.microsoft.com/office/drawing/2012/chart">
                  <c:ext xmlns:c16="http://schemas.microsoft.com/office/drawing/2014/chart" uri="{C3380CC4-5D6E-409C-BE32-E72D297353CC}">
                    <c16:uniqueId val="{00000023-1B75-4110-B380-E2AF4587F308}"/>
                  </c:ext>
                </c:extLst>
              </c15:ser>
            </c15:filteredLineSeries>
            <c15:filteredLineSeries>
              <c15:ser>
                <c:idx val="37"/>
                <c:order val="33"/>
                <c:tx>
                  <c:strRef>
                    <c:extLst xmlns:c15="http://schemas.microsoft.com/office/drawing/2012/chart">
                      <c:ext xmlns:c15="http://schemas.microsoft.com/office/drawing/2012/chart" uri="{02D57815-91ED-43cb-92C2-25804820EDAC}">
                        <c15:formulaRef>
                          <c15:sqref>'ChartData Emissions Annual Mkt'!$B$35</c15:sqref>
                        </c15:formulaRef>
                      </c:ext>
                    </c:extLst>
                    <c:strCache>
                      <c:ptCount val="1"/>
                      <c:pt idx="0">
                        <c:v>AA MT Wind + PHSE (Direct + Market)</c:v>
                      </c:pt>
                    </c:strCache>
                  </c:strRef>
                </c:tx>
                <c:spPr>
                  <a:ln w="28575" cap="rnd">
                    <a:solidFill>
                      <a:schemeClr val="accent2">
                        <a:lumMod val="70000"/>
                        <a:lumOff val="3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Mkt'!$D$35:$AD$35</c15:sqref>
                        </c15:formulaRef>
                      </c:ext>
                    </c:extLst>
                    <c:numCache>
                      <c:formatCode>#,##0.00</c:formatCode>
                      <c:ptCount val="27"/>
                      <c:pt idx="0">
                        <c:v>8.5154391413817514</c:v>
                      </c:pt>
                      <c:pt idx="1">
                        <c:v>8.5607513574909984</c:v>
                      </c:pt>
                      <c:pt idx="2">
                        <c:v>8.0176382128001045</c:v>
                      </c:pt>
                      <c:pt idx="3">
                        <c:v>7.9182817811910526</c:v>
                      </c:pt>
                      <c:pt idx="4">
                        <c:v>7.4637465644900152</c:v>
                      </c:pt>
                      <c:pt idx="5">
                        <c:v>5.0181050425393305</c:v>
                      </c:pt>
                      <c:pt idx="6">
                        <c:v>4.496923648633171</c:v>
                      </c:pt>
                      <c:pt idx="7">
                        <c:v>4.1224438835242729</c:v>
                      </c:pt>
                      <c:pt idx="8">
                        <c:v>3.7592006387297445</c:v>
                      </c:pt>
                      <c:pt idx="9">
                        <c:v>3.3507010713851728</c:v>
                      </c:pt>
                      <c:pt idx="10">
                        <c:v>3.2098197999876046</c:v>
                      </c:pt>
                      <c:pt idx="11">
                        <c:v>3.2202956753280394</c:v>
                      </c:pt>
                      <c:pt idx="12">
                        <c:v>3.1255603143374295</c:v>
                      </c:pt>
                      <c:pt idx="13">
                        <c:v>3.0334297912838313</c:v>
                      </c:pt>
                      <c:pt idx="14">
                        <c:v>2.9002236717662981</c:v>
                      </c:pt>
                      <c:pt idx="15">
                        <c:v>2.8525728070280394</c:v>
                      </c:pt>
                      <c:pt idx="16">
                        <c:v>2.7753700550635854</c:v>
                      </c:pt>
                      <c:pt idx="17">
                        <c:v>2.8327401430993273</c:v>
                      </c:pt>
                      <c:pt idx="18">
                        <c:v>2.7747178424486698</c:v>
                      </c:pt>
                      <c:pt idx="19">
                        <c:v>2.6312712815238606</c:v>
                      </c:pt>
                      <c:pt idx="20">
                        <c:v>2.5052859528021734</c:v>
                      </c:pt>
                      <c:pt idx="21">
                        <c:v>2.4718836736220391</c:v>
                      </c:pt>
                      <c:pt idx="22">
                        <c:v>2.3137850532555837</c:v>
                      </c:pt>
                      <c:pt idx="23">
                        <c:v>2.1042447090405507</c:v>
                      </c:pt>
                      <c:pt idx="24">
                        <c:v>2.0167131210194493</c:v>
                      </c:pt>
                      <c:pt idx="25">
                        <c:v>2.1058662955313672</c:v>
                      </c:pt>
                      <c:pt idx="26">
                        <c:v>2.0801646474843452</c:v>
                      </c:pt>
                    </c:numCache>
                  </c:numRef>
                </c:val>
                <c:smooth val="0"/>
                <c:extLst xmlns:c15="http://schemas.microsoft.com/office/drawing/2012/chart">
                  <c:ext xmlns:c16="http://schemas.microsoft.com/office/drawing/2014/chart" uri="{C3380CC4-5D6E-409C-BE32-E72D297353CC}">
                    <c16:uniqueId val="{00000024-1B75-4110-B380-E2AF4587F308}"/>
                  </c:ext>
                </c:extLst>
              </c15:ser>
            </c15:filteredLineSeries>
            <c15:filteredLineSeries>
              <c15:ser>
                <c:idx val="8"/>
                <c:order val="34"/>
                <c:tx>
                  <c:strRef>
                    <c:extLst xmlns:c15="http://schemas.microsoft.com/office/drawing/2012/chart">
                      <c:ext xmlns:c15="http://schemas.microsoft.com/office/drawing/2012/chart" uri="{02D57815-91ED-43cb-92C2-25804820EDAC}">
                        <c15:formulaRef>
                          <c15:sqref>'ChartData Emissions Annual Mkt'!$B$36</c15:sqref>
                        </c15:formulaRef>
                      </c:ext>
                    </c:extLst>
                    <c:strCache>
                      <c:ptCount val="1"/>
                      <c:pt idx="0">
                        <c:v>WX BP, Market Reliance, Biodiesel (Direct + Market)</c:v>
                      </c:pt>
                    </c:strCache>
                  </c:strRef>
                </c:tx>
                <c:spPr>
                  <a:ln w="28575" cap="rnd">
                    <a:solidFill>
                      <a:schemeClr val="accent3">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Mkt'!$D$36:$AD$36</c15:sqref>
                        </c15:formulaRef>
                      </c:ext>
                    </c:extLst>
                    <c:numCache>
                      <c:formatCode>#,##0.00</c:formatCode>
                      <c:ptCount val="27"/>
                      <c:pt idx="0">
                        <c:v>8.5154391413817514</c:v>
                      </c:pt>
                      <c:pt idx="1">
                        <c:v>8.5601124974639937</c:v>
                      </c:pt>
                      <c:pt idx="2">
                        <c:v>8.0144059123055431</c:v>
                      </c:pt>
                      <c:pt idx="3">
                        <c:v>7.8979973399456629</c:v>
                      </c:pt>
                      <c:pt idx="4">
                        <c:v>7.2411002745892246</c:v>
                      </c:pt>
                      <c:pt idx="5">
                        <c:v>4.8931711014841008</c:v>
                      </c:pt>
                      <c:pt idx="6">
                        <c:v>4.4080127277794139</c:v>
                      </c:pt>
                      <c:pt idx="7">
                        <c:v>4.2521041817161001</c:v>
                      </c:pt>
                      <c:pt idx="8">
                        <c:v>3.7193601412868196</c:v>
                      </c:pt>
                      <c:pt idx="9">
                        <c:v>3.3312702845403455</c:v>
                      </c:pt>
                      <c:pt idx="10">
                        <c:v>3.1952300670714848</c:v>
                      </c:pt>
                      <c:pt idx="11">
                        <c:v>3.1016375746775418</c:v>
                      </c:pt>
                      <c:pt idx="12">
                        <c:v>2.9342537607984593</c:v>
                      </c:pt>
                      <c:pt idx="13">
                        <c:v>2.8790509945203389</c:v>
                      </c:pt>
                      <c:pt idx="14">
                        <c:v>2.8084972103971584</c:v>
                      </c:pt>
                      <c:pt idx="15">
                        <c:v>2.7684962065105543</c:v>
                      </c:pt>
                      <c:pt idx="16">
                        <c:v>2.6659871953428622</c:v>
                      </c:pt>
                      <c:pt idx="17">
                        <c:v>2.7134508205007259</c:v>
                      </c:pt>
                      <c:pt idx="18">
                        <c:v>2.6309193185286559</c:v>
                      </c:pt>
                      <c:pt idx="19">
                        <c:v>2.5052759293335023</c:v>
                      </c:pt>
                      <c:pt idx="20">
                        <c:v>2.3130196428485843</c:v>
                      </c:pt>
                      <c:pt idx="21">
                        <c:v>2.3422511668837345</c:v>
                      </c:pt>
                      <c:pt idx="22">
                        <c:v>2.2299927617387665</c:v>
                      </c:pt>
                      <c:pt idx="23">
                        <c:v>2.100793377120171</c:v>
                      </c:pt>
                      <c:pt idx="24">
                        <c:v>2.0023887942593666</c:v>
                      </c:pt>
                      <c:pt idx="25">
                        <c:v>2.1120104095956238</c:v>
                      </c:pt>
                      <c:pt idx="26">
                        <c:v>1.980060871061136</c:v>
                      </c:pt>
                    </c:numCache>
                  </c:numRef>
                </c:val>
                <c:smooth val="0"/>
                <c:extLst xmlns:c15="http://schemas.microsoft.com/office/drawing/2012/chart">
                  <c:ext xmlns:c16="http://schemas.microsoft.com/office/drawing/2014/chart" uri="{C3380CC4-5D6E-409C-BE32-E72D297353CC}">
                    <c16:uniqueId val="{00000003-1B75-4110-B380-E2AF4587F308}"/>
                  </c:ext>
                </c:extLst>
              </c15:ser>
            </c15:filteredLineSeries>
            <c15:filteredLineSeries>
              <c15:ser>
                <c:idx val="34"/>
                <c:order val="35"/>
                <c:tx>
                  <c:strRef>
                    <c:extLst xmlns:c15="http://schemas.microsoft.com/office/drawing/2012/chart">
                      <c:ext xmlns:c15="http://schemas.microsoft.com/office/drawing/2012/chart" uri="{02D57815-91ED-43cb-92C2-25804820EDAC}">
                        <c15:formulaRef>
                          <c15:sqref>'ChartData Emissions Annual Mkt'!$B$37</c15:sqref>
                        </c15:formulaRef>
                      </c:ext>
                    </c:extLst>
                    <c:strCache>
                      <c:ptCount val="1"/>
                      <c:pt idx="0">
                        <c:v>vvv Direct Only vvv</c:v>
                      </c:pt>
                    </c:strCache>
                  </c:strRef>
                </c:tx>
                <c:spPr>
                  <a:ln w="28575" cap="rnd">
                    <a:solidFill>
                      <a:schemeClr val="accent5">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Mkt'!$D$37:$AD$37</c15:sqref>
                        </c15:formulaRef>
                      </c:ext>
                    </c:extLst>
                    <c:numCache>
                      <c:formatCode>#,##0.00</c:formatCode>
                      <c:ptCount val="27"/>
                    </c:numCache>
                  </c:numRef>
                </c:val>
                <c:smooth val="0"/>
                <c:extLst xmlns:c15="http://schemas.microsoft.com/office/drawing/2012/chart">
                  <c:ext xmlns:c16="http://schemas.microsoft.com/office/drawing/2014/chart" uri="{C3380CC4-5D6E-409C-BE32-E72D297353CC}">
                    <c16:uniqueId val="{00000025-1B75-4110-B380-E2AF4587F308}"/>
                  </c:ext>
                </c:extLst>
              </c15:ser>
            </c15:filteredLineSeries>
            <c15:filteredLineSeries>
              <c15:ser>
                <c:idx val="41"/>
                <c:order val="39"/>
                <c:tx>
                  <c:strRef>
                    <c:extLst xmlns:c15="http://schemas.microsoft.com/office/drawing/2012/chart">
                      <c:ext xmlns:c15="http://schemas.microsoft.com/office/drawing/2012/chart" uri="{02D57815-91ED-43cb-92C2-25804820EDAC}">
                        <c15:formulaRef>
                          <c15:sqref>'ChartData Emissions Annual Mkt'!$B$41</c15:sqref>
                        </c15:formulaRef>
                      </c:ext>
                    </c:extLst>
                    <c:strCache>
                      <c:ptCount val="1"/>
                      <c:pt idx="0">
                        <c:v>A Renewable Overgeneration (Direct)</c:v>
                      </c:pt>
                    </c:strCache>
                  </c:strRef>
                </c:tx>
                <c:spPr>
                  <a:ln w="28575" cap="rnd">
                    <a:solidFill>
                      <a:schemeClr val="accent6">
                        <a:lumMod val="70000"/>
                        <a:lumOff val="3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Mkt'!$D$41:$AD$41</c15:sqref>
                        </c15:formulaRef>
                      </c:ext>
                    </c:extLst>
                    <c:numCache>
                      <c:formatCode>#,##0.00</c:formatCode>
                      <c:ptCount val="27"/>
                      <c:pt idx="0">
                        <c:v>6.0520312600112369</c:v>
                      </c:pt>
                      <c:pt idx="1">
                        <c:v>6.019904678320108</c:v>
                      </c:pt>
                      <c:pt idx="2">
                        <c:v>5.7086054063568028</c:v>
                      </c:pt>
                      <c:pt idx="3">
                        <c:v>5.6063706508507023</c:v>
                      </c:pt>
                      <c:pt idx="4">
                        <c:v>5.2702245747601655</c:v>
                      </c:pt>
                      <c:pt idx="5">
                        <c:v>1.9181591678415102</c:v>
                      </c:pt>
                      <c:pt idx="6">
                        <c:v>1.8080870962577351</c:v>
                      </c:pt>
                      <c:pt idx="7">
                        <c:v>1.6606643182564564</c:v>
                      </c:pt>
                      <c:pt idx="8">
                        <c:v>1.3773501036640434</c:v>
                      </c:pt>
                      <c:pt idx="9">
                        <c:v>1.1431037334417964</c:v>
                      </c:pt>
                      <c:pt idx="10">
                        <c:v>1.0526695083196342</c:v>
                      </c:pt>
                      <c:pt idx="11">
                        <c:v>0.93179242287583319</c:v>
                      </c:pt>
                      <c:pt idx="12">
                        <c:v>0.8120531455625839</c:v>
                      </c:pt>
                      <c:pt idx="13">
                        <c:v>0.69927772740174587</c:v>
                      </c:pt>
                      <c:pt idx="14">
                        <c:v>0.63013319476048468</c:v>
                      </c:pt>
                      <c:pt idx="15">
                        <c:v>0.49683164162592175</c:v>
                      </c:pt>
                      <c:pt idx="16">
                        <c:v>0.39540133540973299</c:v>
                      </c:pt>
                      <c:pt idx="17">
                        <c:v>0.3730376922759493</c:v>
                      </c:pt>
                      <c:pt idx="18">
                        <c:v>0.30759217981847109</c:v>
                      </c:pt>
                      <c:pt idx="19">
                        <c:v>0.27518047738049667</c:v>
                      </c:pt>
                      <c:pt idx="20">
                        <c:v>0.28841302795616341</c:v>
                      </c:pt>
                      <c:pt idx="21">
                        <c:v>0.27689747347266924</c:v>
                      </c:pt>
                      <c:pt idx="22">
                        <c:v>0.30770171630295406</c:v>
                      </c:pt>
                      <c:pt idx="23">
                        <c:v>0.31411450095146498</c:v>
                      </c:pt>
                      <c:pt idx="24">
                        <c:v>0.39204845460536841</c:v>
                      </c:pt>
                      <c:pt idx="25">
                        <c:v>0.36277544678404028</c:v>
                      </c:pt>
                      <c:pt idx="26">
                        <c:v>0.41001335125318961</c:v>
                      </c:pt>
                    </c:numCache>
                  </c:numRef>
                </c:val>
                <c:smooth val="0"/>
                <c:extLst xmlns:c15="http://schemas.microsoft.com/office/drawing/2012/chart">
                  <c:ext xmlns:c16="http://schemas.microsoft.com/office/drawing/2014/chart" uri="{C3380CC4-5D6E-409C-BE32-E72D297353CC}">
                    <c16:uniqueId val="{00000029-1B75-4110-B380-E2AF4587F308}"/>
                  </c:ext>
                </c:extLst>
              </c15:ser>
            </c15:filteredLineSeries>
            <c15:filteredLineSeries>
              <c15:ser>
                <c:idx val="43"/>
                <c:order val="41"/>
                <c:tx>
                  <c:strRef>
                    <c:extLst xmlns:c15="http://schemas.microsoft.com/office/drawing/2012/chart">
                      <c:ext xmlns:c15="http://schemas.microsoft.com/office/drawing/2012/chart" uri="{02D57815-91ED-43cb-92C2-25804820EDAC}">
                        <c15:formulaRef>
                          <c15:sqref>'ChartData Emissions Annual Mkt'!#REF!</c15:sqref>
                        </c15:formulaRef>
                      </c:ext>
                    </c:extLst>
                    <c:strCache>
                      <c:ptCount val="1"/>
                      <c:pt idx="0">
                        <c:v>#REF!</c:v>
                      </c:pt>
                    </c:strCache>
                  </c:strRef>
                </c:tx>
                <c:spPr>
                  <a:ln w="28575" cap="rnd">
                    <a:solidFill>
                      <a:schemeClr val="accent2">
                        <a:lumMod val="7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Mkt'!$D$42:$AD$42</c15:sqref>
                        </c15:formulaRef>
                      </c:ext>
                    </c:extLst>
                    <c:numCache>
                      <c:formatCode>#,##0.00</c:formatCode>
                      <c:ptCount val="27"/>
                      <c:pt idx="0">
                        <c:v>6.5486885006806981</c:v>
                      </c:pt>
                      <c:pt idx="1">
                        <c:v>6.7499606607802889</c:v>
                      </c:pt>
                      <c:pt idx="2">
                        <c:v>6.7338790797053587</c:v>
                      </c:pt>
                      <c:pt idx="3">
                        <c:v>6.6430826471137312</c:v>
                      </c:pt>
                      <c:pt idx="4">
                        <c:v>6.3983796310662733</c:v>
                      </c:pt>
                      <c:pt idx="5">
                        <c:v>3.0315784596908033</c:v>
                      </c:pt>
                      <c:pt idx="6">
                        <c:v>3.2395457225439603</c:v>
                      </c:pt>
                      <c:pt idx="7">
                        <c:v>2.9088603167558897</c:v>
                      </c:pt>
                      <c:pt idx="8">
                        <c:v>2.6071341219204869</c:v>
                      </c:pt>
                      <c:pt idx="9">
                        <c:v>2.4639796675780481</c:v>
                      </c:pt>
                      <c:pt idx="10">
                        <c:v>2.3982866453052365</c:v>
                      </c:pt>
                      <c:pt idx="11">
                        <c:v>2.146831775879773</c:v>
                      </c:pt>
                      <c:pt idx="12">
                        <c:v>2.091920203253113</c:v>
                      </c:pt>
                      <c:pt idx="13">
                        <c:v>2.0049835072199</c:v>
                      </c:pt>
                      <c:pt idx="14">
                        <c:v>1.9909433216546413</c:v>
                      </c:pt>
                      <c:pt idx="15">
                        <c:v>1.8318572006222673</c:v>
                      </c:pt>
                      <c:pt idx="16">
                        <c:v>1.7276732839739781</c:v>
                      </c:pt>
                      <c:pt idx="17">
                        <c:v>1.6779405980399547</c:v>
                      </c:pt>
                      <c:pt idx="18">
                        <c:v>1.5352776342164491</c:v>
                      </c:pt>
                      <c:pt idx="19">
                        <c:v>1.393359631995589</c:v>
                      </c:pt>
                      <c:pt idx="20">
                        <c:v>1.3747265280933545</c:v>
                      </c:pt>
                      <c:pt idx="21">
                        <c:v>1.3792159304226492</c:v>
                      </c:pt>
                      <c:pt idx="22">
                        <c:v>1.2158778493075715</c:v>
                      </c:pt>
                      <c:pt idx="23">
                        <c:v>1.0865121876220534</c:v>
                      </c:pt>
                      <c:pt idx="24">
                        <c:v>1.0099707333977448</c:v>
                      </c:pt>
                      <c:pt idx="25">
                        <c:v>1.0006280971230073</c:v>
                      </c:pt>
                      <c:pt idx="26">
                        <c:v>1.0243418180895199</c:v>
                      </c:pt>
                    </c:numCache>
                  </c:numRef>
                </c:val>
                <c:smooth val="0"/>
                <c:extLst xmlns:c15="http://schemas.microsoft.com/office/drawing/2012/chart">
                  <c:ext xmlns:c16="http://schemas.microsoft.com/office/drawing/2014/chart" uri="{C3380CC4-5D6E-409C-BE32-E72D297353CC}">
                    <c16:uniqueId val="{0000002B-1B75-4110-B380-E2AF4587F308}"/>
                  </c:ext>
                </c:extLst>
              </c15:ser>
            </c15:filteredLineSeries>
            <c15:filteredLineSeries>
              <c15:ser>
                <c:idx val="44"/>
                <c:order val="42"/>
                <c:tx>
                  <c:strRef>
                    <c:extLst xmlns:c15="http://schemas.microsoft.com/office/drawing/2012/chart">
                      <c:ext xmlns:c15="http://schemas.microsoft.com/office/drawing/2012/chart" uri="{02D57815-91ED-43cb-92C2-25804820EDAC}">
                        <c15:formulaRef>
                          <c15:sqref>'ChartData Emissions Annual Mkt'!$B$43</c15:sqref>
                        </c15:formulaRef>
                      </c:ext>
                    </c:extLst>
                    <c:strCache>
                      <c:ptCount val="1"/>
                      <c:pt idx="0">
                        <c:v>C Distributed Transmission (Direct)</c:v>
                      </c:pt>
                    </c:strCache>
                  </c:strRef>
                </c:tx>
                <c:spPr>
                  <a:ln w="28575" cap="rnd">
                    <a:solidFill>
                      <a:schemeClr val="accent3">
                        <a:lumMod val="7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Mkt'!$D$43:$AD$43</c15:sqref>
                        </c15:formulaRef>
                      </c:ext>
                    </c:extLst>
                    <c:numCache>
                      <c:formatCode>#,##0.00</c:formatCode>
                      <c:ptCount val="27"/>
                      <c:pt idx="0">
                        <c:v>6.5486885006806963</c:v>
                      </c:pt>
                      <c:pt idx="1">
                        <c:v>6.7496488814834139</c:v>
                      </c:pt>
                      <c:pt idx="2">
                        <c:v>6.732833431267859</c:v>
                      </c:pt>
                      <c:pt idx="3">
                        <c:v>6.6725884225792722</c:v>
                      </c:pt>
                      <c:pt idx="4">
                        <c:v>6.3238121375204575</c:v>
                      </c:pt>
                      <c:pt idx="5">
                        <c:v>2.4218103278548657</c:v>
                      </c:pt>
                      <c:pt idx="6">
                        <c:v>2.5178552640478657</c:v>
                      </c:pt>
                      <c:pt idx="7">
                        <c:v>2.2430447332597954</c:v>
                      </c:pt>
                      <c:pt idx="8">
                        <c:v>1.9625543746819896</c:v>
                      </c:pt>
                      <c:pt idx="9">
                        <c:v>1.7723899626518205</c:v>
                      </c:pt>
                      <c:pt idx="10">
                        <c:v>1.7259504514654842</c:v>
                      </c:pt>
                      <c:pt idx="11">
                        <c:v>1.5832071511745645</c:v>
                      </c:pt>
                      <c:pt idx="12">
                        <c:v>1.4980304836778597</c:v>
                      </c:pt>
                      <c:pt idx="13">
                        <c:v>1.4899477790505991</c:v>
                      </c:pt>
                      <c:pt idx="14">
                        <c:v>1.4088948251944626</c:v>
                      </c:pt>
                      <c:pt idx="15">
                        <c:v>1.3098988349710974</c:v>
                      </c:pt>
                      <c:pt idx="16">
                        <c:v>1.2004991938783125</c:v>
                      </c:pt>
                      <c:pt idx="17">
                        <c:v>1.1854712972733574</c:v>
                      </c:pt>
                      <c:pt idx="18">
                        <c:v>1.0549432651460973</c:v>
                      </c:pt>
                      <c:pt idx="19">
                        <c:v>0.89972811310242129</c:v>
                      </c:pt>
                      <c:pt idx="20">
                        <c:v>0.95178697983748561</c:v>
                      </c:pt>
                      <c:pt idx="21">
                        <c:v>1.0030978173256138</c:v>
                      </c:pt>
                      <c:pt idx="22">
                        <c:v>1.1055039139971605</c:v>
                      </c:pt>
                      <c:pt idx="23">
                        <c:v>1.0225761394912494</c:v>
                      </c:pt>
                      <c:pt idx="24">
                        <c:v>1.004109882708095</c:v>
                      </c:pt>
                      <c:pt idx="25">
                        <c:v>1.0436273255135242</c:v>
                      </c:pt>
                      <c:pt idx="26">
                        <c:v>1.0158084303158741</c:v>
                      </c:pt>
                    </c:numCache>
                  </c:numRef>
                </c:val>
                <c:smooth val="0"/>
                <c:extLst xmlns:c15="http://schemas.microsoft.com/office/drawing/2012/chart">
                  <c:ext xmlns:c16="http://schemas.microsoft.com/office/drawing/2014/chart" uri="{C3380CC4-5D6E-409C-BE32-E72D297353CC}">
                    <c16:uniqueId val="{0000002C-1B75-4110-B380-E2AF4587F308}"/>
                  </c:ext>
                </c:extLst>
              </c15:ser>
            </c15:filteredLineSeries>
            <c15:filteredLineSeries>
              <c15:ser>
                <c:idx val="45"/>
                <c:order val="43"/>
                <c:tx>
                  <c:strRef>
                    <c:extLst xmlns:c15="http://schemas.microsoft.com/office/drawing/2012/chart">
                      <c:ext xmlns:c15="http://schemas.microsoft.com/office/drawing/2012/chart" uri="{02D57815-91ED-43cb-92C2-25804820EDAC}">
                        <c15:formulaRef>
                          <c15:sqref>'ChartData Emissions Annual Mkt'!$B$44</c15:sqref>
                        </c15:formulaRef>
                      </c:ext>
                    </c:extLst>
                    <c:strCache>
                      <c:ptCount val="1"/>
                      <c:pt idx="0">
                        <c:v>D Transmission/build constraints - time delayed (option 2) (Direct)</c:v>
                      </c:pt>
                    </c:strCache>
                  </c:strRef>
                </c:tx>
                <c:spPr>
                  <a:ln w="28575" cap="rnd">
                    <a:solidFill>
                      <a:schemeClr val="accent4">
                        <a:lumMod val="7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Mkt'!$D$44:$AD$44</c15:sqref>
                        </c15:formulaRef>
                      </c:ext>
                    </c:extLst>
                    <c:numCache>
                      <c:formatCode>#,##0.00</c:formatCode>
                      <c:ptCount val="27"/>
                      <c:pt idx="0">
                        <c:v>6.5486885006806963</c:v>
                      </c:pt>
                      <c:pt idx="1">
                        <c:v>6.7496491920302892</c:v>
                      </c:pt>
                      <c:pt idx="2">
                        <c:v>6.7330146070491086</c:v>
                      </c:pt>
                      <c:pt idx="3">
                        <c:v>6.6719021628136481</c:v>
                      </c:pt>
                      <c:pt idx="4">
                        <c:v>6.3022918493956297</c:v>
                      </c:pt>
                      <c:pt idx="5">
                        <c:v>2.3386062653548656</c:v>
                      </c:pt>
                      <c:pt idx="6">
                        <c:v>2.5679166390478669</c:v>
                      </c:pt>
                      <c:pt idx="7">
                        <c:v>2.2909440106035461</c:v>
                      </c:pt>
                      <c:pt idx="8">
                        <c:v>1.9842481295648022</c:v>
                      </c:pt>
                      <c:pt idx="9">
                        <c:v>1.8007666892143206</c:v>
                      </c:pt>
                      <c:pt idx="10">
                        <c:v>1.7096227317389219</c:v>
                      </c:pt>
                      <c:pt idx="11">
                        <c:v>1.5650215457058143</c:v>
                      </c:pt>
                      <c:pt idx="12">
                        <c:v>1.4694107248887966</c:v>
                      </c:pt>
                      <c:pt idx="13">
                        <c:v>1.4843746413552863</c:v>
                      </c:pt>
                      <c:pt idx="14">
                        <c:v>1.4193318474400509</c:v>
                      </c:pt>
                      <c:pt idx="15">
                        <c:v>1.3704266224407733</c:v>
                      </c:pt>
                      <c:pt idx="16">
                        <c:v>1.3368313591947862</c:v>
                      </c:pt>
                      <c:pt idx="17">
                        <c:v>1.362368800523035</c:v>
                      </c:pt>
                      <c:pt idx="18">
                        <c:v>1.2332601450001359</c:v>
                      </c:pt>
                      <c:pt idx="19">
                        <c:v>1.1231955159585987</c:v>
                      </c:pt>
                      <c:pt idx="20">
                        <c:v>0.98214358638024768</c:v>
                      </c:pt>
                      <c:pt idx="21">
                        <c:v>1.0744033818686836</c:v>
                      </c:pt>
                      <c:pt idx="22">
                        <c:v>1.0359939452447089</c:v>
                      </c:pt>
                      <c:pt idx="23">
                        <c:v>0.86268609417881437</c:v>
                      </c:pt>
                      <c:pt idx="24">
                        <c:v>0.72219481281525422</c:v>
                      </c:pt>
                      <c:pt idx="25">
                        <c:v>0.86564335484060329</c:v>
                      </c:pt>
                      <c:pt idx="26">
                        <c:v>0.81387072240407821</c:v>
                      </c:pt>
                    </c:numCache>
                  </c:numRef>
                </c:val>
                <c:smooth val="0"/>
                <c:extLst xmlns:c15="http://schemas.microsoft.com/office/drawing/2012/chart">
                  <c:ext xmlns:c16="http://schemas.microsoft.com/office/drawing/2014/chart" uri="{C3380CC4-5D6E-409C-BE32-E72D297353CC}">
                    <c16:uniqueId val="{0000002D-1B75-4110-B380-E2AF4587F308}"/>
                  </c:ext>
                </c:extLst>
              </c15:ser>
            </c15:filteredLineSeries>
            <c15:filteredLineSeries>
              <c15:ser>
                <c:idx val="46"/>
                <c:order val="44"/>
                <c:tx>
                  <c:strRef>
                    <c:extLst xmlns:c15="http://schemas.microsoft.com/office/drawing/2012/chart">
                      <c:ext xmlns:c15="http://schemas.microsoft.com/office/drawing/2012/chart" uri="{02D57815-91ED-43cb-92C2-25804820EDAC}">
                        <c15:formulaRef>
                          <c15:sqref>'ChartData Emissions Annual Mkt'!$B$45</c15:sqref>
                        </c15:formulaRef>
                      </c:ext>
                    </c:extLst>
                    <c:strCache>
                      <c:ptCount val="1"/>
                      <c:pt idx="0">
                        <c:v>F 6-Yr DSR Ramp (Direct)</c:v>
                      </c:pt>
                    </c:strCache>
                  </c:strRef>
                </c:tx>
                <c:spPr>
                  <a:ln w="28575" cap="rnd">
                    <a:solidFill>
                      <a:schemeClr val="accent5">
                        <a:lumMod val="7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Mkt'!$D$45:$AD$45</c15:sqref>
                        </c15:formulaRef>
                      </c:ext>
                    </c:extLst>
                    <c:numCache>
                      <c:formatCode>#,##0.00</c:formatCode>
                      <c:ptCount val="27"/>
                      <c:pt idx="0">
                        <c:v>6.5486885006806963</c:v>
                      </c:pt>
                      <c:pt idx="1">
                        <c:v>6.7398697779677876</c:v>
                      </c:pt>
                      <c:pt idx="2">
                        <c:v>6.7271817828303577</c:v>
                      </c:pt>
                      <c:pt idx="3">
                        <c:v>6.6600186336008909</c:v>
                      </c:pt>
                      <c:pt idx="4">
                        <c:v>6.2543450241308634</c:v>
                      </c:pt>
                      <c:pt idx="5">
                        <c:v>2.3239985856673648</c:v>
                      </c:pt>
                      <c:pt idx="6">
                        <c:v>2.4484558714697413</c:v>
                      </c:pt>
                      <c:pt idx="7">
                        <c:v>2.1797100955644826</c:v>
                      </c:pt>
                      <c:pt idx="8">
                        <c:v>1.9096304860101143</c:v>
                      </c:pt>
                      <c:pt idx="9">
                        <c:v>1.7239118269096332</c:v>
                      </c:pt>
                      <c:pt idx="10">
                        <c:v>1.6967234875982973</c:v>
                      </c:pt>
                      <c:pt idx="11">
                        <c:v>1.5730825291042518</c:v>
                      </c:pt>
                      <c:pt idx="12">
                        <c:v>1.4718851164903592</c:v>
                      </c:pt>
                      <c:pt idx="13">
                        <c:v>1.5003733327615367</c:v>
                      </c:pt>
                      <c:pt idx="14">
                        <c:v>1.5018311954991803</c:v>
                      </c:pt>
                      <c:pt idx="15">
                        <c:v>1.4933888643403794</c:v>
                      </c:pt>
                      <c:pt idx="16">
                        <c:v>1.4054715659335304</c:v>
                      </c:pt>
                      <c:pt idx="17">
                        <c:v>1.4110299829145276</c:v>
                      </c:pt>
                      <c:pt idx="18">
                        <c:v>1.25612987045373</c:v>
                      </c:pt>
                      <c:pt idx="19">
                        <c:v>1.0676111721624633</c:v>
                      </c:pt>
                      <c:pt idx="20">
                        <c:v>0.94648595131764424</c:v>
                      </c:pt>
                      <c:pt idx="21">
                        <c:v>1.0031374002597839</c:v>
                      </c:pt>
                      <c:pt idx="22">
                        <c:v>0.93303264933251007</c:v>
                      </c:pt>
                      <c:pt idx="23">
                        <c:v>0.86029165933835272</c:v>
                      </c:pt>
                      <c:pt idx="24">
                        <c:v>0.77621794263919774</c:v>
                      </c:pt>
                      <c:pt idx="25">
                        <c:v>0.77905831622419019</c:v>
                      </c:pt>
                      <c:pt idx="26">
                        <c:v>0.76508607356135117</c:v>
                      </c:pt>
                    </c:numCache>
                  </c:numRef>
                </c:val>
                <c:smooth val="0"/>
                <c:extLst xmlns:c15="http://schemas.microsoft.com/office/drawing/2012/chart">
                  <c:ext xmlns:c16="http://schemas.microsoft.com/office/drawing/2014/chart" uri="{C3380CC4-5D6E-409C-BE32-E72D297353CC}">
                    <c16:uniqueId val="{0000002E-1B75-4110-B380-E2AF4587F308}"/>
                  </c:ext>
                </c:extLst>
              </c15:ser>
            </c15:filteredLineSeries>
            <c15:filteredLineSeries>
              <c15:ser>
                <c:idx val="47"/>
                <c:order val="45"/>
                <c:tx>
                  <c:strRef>
                    <c:extLst xmlns:c15="http://schemas.microsoft.com/office/drawing/2012/chart">
                      <c:ext xmlns:c15="http://schemas.microsoft.com/office/drawing/2012/chart" uri="{02D57815-91ED-43cb-92C2-25804820EDAC}">
                        <c15:formulaRef>
                          <c15:sqref>'ChartData Emissions Annual Mkt'!$B$46</c15:sqref>
                        </c15:formulaRef>
                      </c:ext>
                    </c:extLst>
                    <c:strCache>
                      <c:ptCount val="1"/>
                      <c:pt idx="0">
                        <c:v>G NEI DSR (Direct)</c:v>
                      </c:pt>
                    </c:strCache>
                  </c:strRef>
                </c:tx>
                <c:spPr>
                  <a:ln w="28575" cap="rnd">
                    <a:solidFill>
                      <a:schemeClr val="accent6">
                        <a:lumMod val="7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Mkt'!$D$46:$AD$46</c15:sqref>
                        </c15:formulaRef>
                      </c:ext>
                    </c:extLst>
                    <c:numCache>
                      <c:formatCode>#,##0.00</c:formatCode>
                      <c:ptCount val="27"/>
                      <c:pt idx="0">
                        <c:v>6.5486885006806963</c:v>
                      </c:pt>
                      <c:pt idx="1">
                        <c:v>6.7499152935927889</c:v>
                      </c:pt>
                      <c:pt idx="2">
                        <c:v>6.7330688199397333</c:v>
                      </c:pt>
                      <c:pt idx="3">
                        <c:v>6.6734412123699736</c:v>
                      </c:pt>
                      <c:pt idx="4">
                        <c:v>6.3221942782746314</c:v>
                      </c:pt>
                      <c:pt idx="5">
                        <c:v>2.3624753512923657</c:v>
                      </c:pt>
                      <c:pt idx="6">
                        <c:v>2.4277209320166167</c:v>
                      </c:pt>
                      <c:pt idx="7">
                        <c:v>2.2264207313066695</c:v>
                      </c:pt>
                      <c:pt idx="8">
                        <c:v>1.9231475465569894</c:v>
                      </c:pt>
                      <c:pt idx="9">
                        <c:v>1.7664513874565078</c:v>
                      </c:pt>
                      <c:pt idx="10">
                        <c:v>1.728965921192047</c:v>
                      </c:pt>
                      <c:pt idx="11">
                        <c:v>1.6038170925808146</c:v>
                      </c:pt>
                      <c:pt idx="12">
                        <c:v>1.4901808030137969</c:v>
                      </c:pt>
                      <c:pt idx="13">
                        <c:v>1.526163883542786</c:v>
                      </c:pt>
                      <c:pt idx="14">
                        <c:v>1.4952542660995745</c:v>
                      </c:pt>
                      <c:pt idx="15">
                        <c:v>1.4992204740032735</c:v>
                      </c:pt>
                      <c:pt idx="16">
                        <c:v>1.388181216026277</c:v>
                      </c:pt>
                      <c:pt idx="17">
                        <c:v>1.4039145288129651</c:v>
                      </c:pt>
                      <c:pt idx="18">
                        <c:v>1.2346697288525315</c:v>
                      </c:pt>
                      <c:pt idx="19">
                        <c:v>1.1184492205220122</c:v>
                      </c:pt>
                      <c:pt idx="20">
                        <c:v>0.97867308103069428</c:v>
                      </c:pt>
                      <c:pt idx="21">
                        <c:v>1.1225235531553999</c:v>
                      </c:pt>
                      <c:pt idx="22">
                        <c:v>0.98877076400356767</c:v>
                      </c:pt>
                      <c:pt idx="23">
                        <c:v>0.94759807414715969</c:v>
                      </c:pt>
                      <c:pt idx="24">
                        <c:v>0.78784646420294036</c:v>
                      </c:pt>
                      <c:pt idx="25">
                        <c:v>0.81161898975543645</c:v>
                      </c:pt>
                      <c:pt idx="26">
                        <c:v>0.77539002909237875</c:v>
                      </c:pt>
                    </c:numCache>
                  </c:numRef>
                </c:val>
                <c:smooth val="0"/>
                <c:extLst xmlns:c15="http://schemas.microsoft.com/office/drawing/2012/chart">
                  <c:ext xmlns:c16="http://schemas.microsoft.com/office/drawing/2014/chart" uri="{C3380CC4-5D6E-409C-BE32-E72D297353CC}">
                    <c16:uniqueId val="{0000002F-1B75-4110-B380-E2AF4587F308}"/>
                  </c:ext>
                </c:extLst>
              </c15:ser>
            </c15:filteredLineSeries>
            <c15:filteredLineSeries>
              <c15:ser>
                <c:idx val="48"/>
                <c:order val="46"/>
                <c:tx>
                  <c:strRef>
                    <c:extLst xmlns:c15="http://schemas.microsoft.com/office/drawing/2012/chart">
                      <c:ext xmlns:c15="http://schemas.microsoft.com/office/drawing/2012/chart" uri="{02D57815-91ED-43cb-92C2-25804820EDAC}">
                        <c15:formulaRef>
                          <c15:sqref>'ChartData Emissions Annual Mkt'!$B$47</c15:sqref>
                        </c15:formulaRef>
                      </c:ext>
                    </c:extLst>
                    <c:strCache>
                      <c:ptCount val="1"/>
                      <c:pt idx="0">
                        <c:v>H Social Discount DSR (Direct)</c:v>
                      </c:pt>
                    </c:strCache>
                  </c:strRef>
                </c:tx>
                <c:spPr>
                  <a:ln w="28575" cap="rnd">
                    <a:solidFill>
                      <a:schemeClr val="accent1">
                        <a:lumMod val="50000"/>
                        <a:lumOff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Mkt'!$D$47:$AD$47</c15:sqref>
                        </c15:formulaRef>
                      </c:ext>
                    </c:extLst>
                    <c:numCache>
                      <c:formatCode>#,##0.00</c:formatCode>
                      <c:ptCount val="27"/>
                      <c:pt idx="0">
                        <c:v>6.5486885006806963</c:v>
                      </c:pt>
                      <c:pt idx="1">
                        <c:v>6.7496068639052886</c:v>
                      </c:pt>
                      <c:pt idx="2">
                        <c:v>6.7307624449397334</c:v>
                      </c:pt>
                      <c:pt idx="3">
                        <c:v>6.6654539745940404</c:v>
                      </c:pt>
                      <c:pt idx="4">
                        <c:v>6.308838471525533</c:v>
                      </c:pt>
                      <c:pt idx="5">
                        <c:v>2.4560319196517404</c:v>
                      </c:pt>
                      <c:pt idx="6">
                        <c:v>2.5344201185400537</c:v>
                      </c:pt>
                      <c:pt idx="7">
                        <c:v>2.2952865662676079</c:v>
                      </c:pt>
                      <c:pt idx="8">
                        <c:v>2.0327399684319896</c:v>
                      </c:pt>
                      <c:pt idx="9">
                        <c:v>1.8525347565971331</c:v>
                      </c:pt>
                      <c:pt idx="10">
                        <c:v>1.7303508108404844</c:v>
                      </c:pt>
                      <c:pt idx="11">
                        <c:v>1.5978204783230017</c:v>
                      </c:pt>
                      <c:pt idx="12">
                        <c:v>1.5182722717637969</c:v>
                      </c:pt>
                      <c:pt idx="13">
                        <c:v>1.5162319559880368</c:v>
                      </c:pt>
                      <c:pt idx="14">
                        <c:v>1.5304451218562183</c:v>
                      </c:pt>
                      <c:pt idx="15">
                        <c:v>1.5305669147208547</c:v>
                      </c:pt>
                      <c:pt idx="16">
                        <c:v>1.4363643437689291</c:v>
                      </c:pt>
                      <c:pt idx="17">
                        <c:v>1.4251582915750227</c:v>
                      </c:pt>
                      <c:pt idx="18">
                        <c:v>1.2968265649025479</c:v>
                      </c:pt>
                      <c:pt idx="19">
                        <c:v>1.1403712905522865</c:v>
                      </c:pt>
                      <c:pt idx="20">
                        <c:v>0.93830777420392342</c:v>
                      </c:pt>
                      <c:pt idx="21">
                        <c:v>0.96047174472828556</c:v>
                      </c:pt>
                      <c:pt idx="22">
                        <c:v>0.93370541480703895</c:v>
                      </c:pt>
                      <c:pt idx="23">
                        <c:v>0.82162189664036012</c:v>
                      </c:pt>
                      <c:pt idx="24">
                        <c:v>0.73226607119421794</c:v>
                      </c:pt>
                      <c:pt idx="25">
                        <c:v>0.79212904408935936</c:v>
                      </c:pt>
                      <c:pt idx="26">
                        <c:v>0.79012816339727476</c:v>
                      </c:pt>
                    </c:numCache>
                  </c:numRef>
                </c:val>
                <c:smooth val="0"/>
                <c:extLst xmlns:c15="http://schemas.microsoft.com/office/drawing/2012/chart">
                  <c:ext xmlns:c16="http://schemas.microsoft.com/office/drawing/2014/chart" uri="{C3380CC4-5D6E-409C-BE32-E72D297353CC}">
                    <c16:uniqueId val="{00000030-1B75-4110-B380-E2AF4587F308}"/>
                  </c:ext>
                </c:extLst>
              </c15:ser>
            </c15:filteredLineSeries>
            <c15:filteredLineSeries>
              <c15:ser>
                <c:idx val="49"/>
                <c:order val="47"/>
                <c:tx>
                  <c:strRef>
                    <c:extLst xmlns:c15="http://schemas.microsoft.com/office/drawing/2012/chart">
                      <c:ext xmlns:c15="http://schemas.microsoft.com/office/drawing/2012/chart" uri="{02D57815-91ED-43cb-92C2-25804820EDAC}">
                        <c15:formulaRef>
                          <c15:sqref>'ChartData Emissions Annual Mkt'!$B$48</c15:sqref>
                        </c15:formulaRef>
                      </c:ext>
                    </c:extLst>
                    <c:strCache>
                      <c:ptCount val="1"/>
                      <c:pt idx="0">
                        <c:v>I SCGHG Dispatch Cost - LTCE Model (Direct)</c:v>
                      </c:pt>
                    </c:strCache>
                  </c:strRef>
                </c:tx>
                <c:spPr>
                  <a:ln w="28575" cap="rnd">
                    <a:solidFill>
                      <a:schemeClr val="accent2">
                        <a:lumMod val="50000"/>
                        <a:lumOff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Mkt'!$D$48:$AD$48</c15:sqref>
                        </c15:formulaRef>
                      </c:ext>
                    </c:extLst>
                    <c:numCache>
                      <c:formatCode>#,##0.00</c:formatCode>
                      <c:ptCount val="27"/>
                      <c:pt idx="0">
                        <c:v>6.5486885006806963</c:v>
                      </c:pt>
                      <c:pt idx="1">
                        <c:v>6.7499606607802889</c:v>
                      </c:pt>
                      <c:pt idx="2">
                        <c:v>6.7330778336116079</c:v>
                      </c:pt>
                      <c:pt idx="3">
                        <c:v>6.6713557717803393</c:v>
                      </c:pt>
                      <c:pt idx="4">
                        <c:v>6.2518773700255785</c:v>
                      </c:pt>
                      <c:pt idx="5">
                        <c:v>2.3854317682845529</c:v>
                      </c:pt>
                      <c:pt idx="6">
                        <c:v>2.5740507806494284</c:v>
                      </c:pt>
                      <c:pt idx="7">
                        <c:v>2.239051663923858</c:v>
                      </c:pt>
                      <c:pt idx="8">
                        <c:v>2.008884779955427</c:v>
                      </c:pt>
                      <c:pt idx="9">
                        <c:v>1.7969154997611951</c:v>
                      </c:pt>
                      <c:pt idx="10">
                        <c:v>1.7074982112311095</c:v>
                      </c:pt>
                      <c:pt idx="11">
                        <c:v>1.573704949026127</c:v>
                      </c:pt>
                      <c:pt idx="12">
                        <c:v>1.4834155793809842</c:v>
                      </c:pt>
                      <c:pt idx="13">
                        <c:v>1.4972621940896615</c:v>
                      </c:pt>
                      <c:pt idx="14">
                        <c:v>1.4221316088730118</c:v>
                      </c:pt>
                      <c:pt idx="15">
                        <c:v>1.3833231609274852</c:v>
                      </c:pt>
                      <c:pt idx="16">
                        <c:v>1.3942621339394545</c:v>
                      </c:pt>
                      <c:pt idx="17">
                        <c:v>1.3656821766145821</c:v>
                      </c:pt>
                      <c:pt idx="18">
                        <c:v>1.2572870557321738</c:v>
                      </c:pt>
                      <c:pt idx="19">
                        <c:v>1.1711083868815437</c:v>
                      </c:pt>
                      <c:pt idx="20">
                        <c:v>1.0309672368422298</c:v>
                      </c:pt>
                      <c:pt idx="21">
                        <c:v>1.0983841554789118</c:v>
                      </c:pt>
                      <c:pt idx="22">
                        <c:v>0.94807663908490114</c:v>
                      </c:pt>
                      <c:pt idx="23">
                        <c:v>0.78948599271312769</c:v>
                      </c:pt>
                      <c:pt idx="24">
                        <c:v>0.70307059660707538</c:v>
                      </c:pt>
                      <c:pt idx="25">
                        <c:v>0.79257483568426035</c:v>
                      </c:pt>
                      <c:pt idx="26">
                        <c:v>0.79496215571584039</c:v>
                      </c:pt>
                    </c:numCache>
                  </c:numRef>
                </c:val>
                <c:smooth val="0"/>
                <c:extLst xmlns:c15="http://schemas.microsoft.com/office/drawing/2012/chart">
                  <c:ext xmlns:c16="http://schemas.microsoft.com/office/drawing/2014/chart" uri="{C3380CC4-5D6E-409C-BE32-E72D297353CC}">
                    <c16:uniqueId val="{00000031-1B75-4110-B380-E2AF4587F308}"/>
                  </c:ext>
                </c:extLst>
              </c15:ser>
            </c15:filteredLineSeries>
            <c15:filteredLineSeries>
              <c15:ser>
                <c:idx val="50"/>
                <c:order val="48"/>
                <c:tx>
                  <c:strRef>
                    <c:extLst xmlns:c15="http://schemas.microsoft.com/office/drawing/2012/chart">
                      <c:ext xmlns:c15="http://schemas.microsoft.com/office/drawing/2012/chart" uri="{02D57815-91ED-43cb-92C2-25804820EDAC}">
                        <c15:formulaRef>
                          <c15:sqref>'ChartData Emissions Annual Mkt'!$B$49</c15:sqref>
                        </c15:formulaRef>
                      </c:ext>
                    </c:extLst>
                    <c:strCache>
                      <c:ptCount val="1"/>
                      <c:pt idx="0">
                        <c:v>J SCGHG Dispatch Cost - LTCE and Hourly Models (Direct)</c:v>
                      </c:pt>
                    </c:strCache>
                  </c:strRef>
                </c:tx>
                <c:spPr>
                  <a:ln w="28575" cap="rnd">
                    <a:solidFill>
                      <a:schemeClr val="accent3">
                        <a:lumMod val="50000"/>
                        <a:lumOff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Mkt'!$D$49:$AD$49</c15:sqref>
                        </c15:formulaRef>
                      </c:ext>
                    </c:extLst>
                    <c:numCache>
                      <c:formatCode>#,##0.00</c:formatCode>
                      <c:ptCount val="27"/>
                      <c:pt idx="0">
                        <c:v>7.2524847448213219</c:v>
                      </c:pt>
                      <c:pt idx="1">
                        <c:v>7.0436332369521644</c:v>
                      </c:pt>
                      <c:pt idx="2">
                        <c:v>6.8193314460959646</c:v>
                      </c:pt>
                      <c:pt idx="3">
                        <c:v>6.8832303243838941</c:v>
                      </c:pt>
                      <c:pt idx="4">
                        <c:v>6.4297938566120063</c:v>
                      </c:pt>
                      <c:pt idx="5">
                        <c:v>0.76443913766931848</c:v>
                      </c:pt>
                      <c:pt idx="6">
                        <c:v>0.75197237854981935</c:v>
                      </c:pt>
                      <c:pt idx="7">
                        <c:v>0.80768018565237343</c:v>
                      </c:pt>
                      <c:pt idx="8">
                        <c:v>0.76654800847105209</c:v>
                      </c:pt>
                      <c:pt idx="9">
                        <c:v>0.75923641821822674</c:v>
                      </c:pt>
                      <c:pt idx="10">
                        <c:v>0.77127095000064072</c:v>
                      </c:pt>
                      <c:pt idx="11">
                        <c:v>0.78653295097925202</c:v>
                      </c:pt>
                      <c:pt idx="12">
                        <c:v>0.80344823856067182</c:v>
                      </c:pt>
                      <c:pt idx="13">
                        <c:v>0.79078864428497386</c:v>
                      </c:pt>
                      <c:pt idx="14">
                        <c:v>0.85003721796011789</c:v>
                      </c:pt>
                      <c:pt idx="15">
                        <c:v>0.85725565242631685</c:v>
                      </c:pt>
                      <c:pt idx="16">
                        <c:v>0.79675144844317436</c:v>
                      </c:pt>
                      <c:pt idx="17">
                        <c:v>0.88720719496677813</c:v>
                      </c:pt>
                      <c:pt idx="18">
                        <c:v>0.77274294061529125</c:v>
                      </c:pt>
                      <c:pt idx="19">
                        <c:v>0.73361927739827526</c:v>
                      </c:pt>
                      <c:pt idx="20">
                        <c:v>0.58098768000757661</c:v>
                      </c:pt>
                      <c:pt idx="21">
                        <c:v>0.50595664227227011</c:v>
                      </c:pt>
                      <c:pt idx="22">
                        <c:v>0.46904166740230813</c:v>
                      </c:pt>
                      <c:pt idx="23">
                        <c:v>0.39286441981540055</c:v>
                      </c:pt>
                      <c:pt idx="24">
                        <c:v>0.39377378320639989</c:v>
                      </c:pt>
                      <c:pt idx="25">
                        <c:v>0.43391910898419273</c:v>
                      </c:pt>
                      <c:pt idx="26">
                        <c:v>0.43230871759242628</c:v>
                      </c:pt>
                    </c:numCache>
                  </c:numRef>
                </c:val>
                <c:smooth val="0"/>
                <c:extLst xmlns:c15="http://schemas.microsoft.com/office/drawing/2012/chart">
                  <c:ext xmlns:c16="http://schemas.microsoft.com/office/drawing/2014/chart" uri="{C3380CC4-5D6E-409C-BE32-E72D297353CC}">
                    <c16:uniqueId val="{00000032-1B75-4110-B380-E2AF4587F308}"/>
                  </c:ext>
                </c:extLst>
              </c15:ser>
            </c15:filteredLineSeries>
            <c15:filteredLineSeries>
              <c15:ser>
                <c:idx val="51"/>
                <c:order val="49"/>
                <c:tx>
                  <c:strRef>
                    <c:extLst xmlns:c15="http://schemas.microsoft.com/office/drawing/2012/chart">
                      <c:ext xmlns:c15="http://schemas.microsoft.com/office/drawing/2012/chart" uri="{02D57815-91ED-43cb-92C2-25804820EDAC}">
                        <c15:formulaRef>
                          <c15:sqref>'ChartData Emissions Annual Mkt'!$B$50</c15:sqref>
                        </c15:formulaRef>
                      </c:ext>
                    </c:extLst>
                    <c:strCache>
                      <c:ptCount val="1"/>
                      <c:pt idx="0">
                        <c:v>K AR5 Upstream Emissions (Direct)</c:v>
                      </c:pt>
                    </c:strCache>
                  </c:strRef>
                </c:tx>
                <c:spPr>
                  <a:ln w="28575" cap="rnd">
                    <a:solidFill>
                      <a:schemeClr val="accent4">
                        <a:lumMod val="50000"/>
                        <a:lumOff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Mkt'!$D$50:$AD$50</c15:sqref>
                        </c15:formulaRef>
                      </c:ext>
                    </c:extLst>
                    <c:numCache>
                      <c:formatCode>#,##0.00</c:formatCode>
                      <c:ptCount val="27"/>
                      <c:pt idx="0">
                        <c:v>6.8324415534150722</c:v>
                      </c:pt>
                      <c:pt idx="1">
                        <c:v>7.0315901685927891</c:v>
                      </c:pt>
                      <c:pt idx="2">
                        <c:v>7.0107186675959827</c:v>
                      </c:pt>
                      <c:pt idx="3">
                        <c:v>6.9301902500657029</c:v>
                      </c:pt>
                      <c:pt idx="4">
                        <c:v>6.6130282343285449</c:v>
                      </c:pt>
                      <c:pt idx="5">
                        <c:v>2.3676988571517401</c:v>
                      </c:pt>
                      <c:pt idx="6">
                        <c:v>2.4523350921728655</c:v>
                      </c:pt>
                      <c:pt idx="7">
                        <c:v>2.2067758309160452</c:v>
                      </c:pt>
                      <c:pt idx="8">
                        <c:v>1.9224637535882394</c:v>
                      </c:pt>
                      <c:pt idx="9">
                        <c:v>1.7830847819877578</c:v>
                      </c:pt>
                      <c:pt idx="10">
                        <c:v>1.7368364045904845</c:v>
                      </c:pt>
                      <c:pt idx="11">
                        <c:v>1.6066242214870645</c:v>
                      </c:pt>
                      <c:pt idx="12">
                        <c:v>1.4755313674669222</c:v>
                      </c:pt>
                      <c:pt idx="13">
                        <c:v>1.504057474363099</c:v>
                      </c:pt>
                      <c:pt idx="14">
                        <c:v>1.4315615525181762</c:v>
                      </c:pt>
                      <c:pt idx="15">
                        <c:v>1.4942609779095235</c:v>
                      </c:pt>
                      <c:pt idx="16">
                        <c:v>1.434102366935929</c:v>
                      </c:pt>
                      <c:pt idx="17">
                        <c:v>1.4066550701626193</c:v>
                      </c:pt>
                      <c:pt idx="18">
                        <c:v>1.2996425454849061</c:v>
                      </c:pt>
                      <c:pt idx="19">
                        <c:v>1.2112951646839925</c:v>
                      </c:pt>
                      <c:pt idx="20">
                        <c:v>1.0980213919258337</c:v>
                      </c:pt>
                      <c:pt idx="21">
                        <c:v>1.1069524649015363</c:v>
                      </c:pt>
                      <c:pt idx="22">
                        <c:v>1.1239941279667627</c:v>
                      </c:pt>
                      <c:pt idx="23">
                        <c:v>0.9199795190604203</c:v>
                      </c:pt>
                      <c:pt idx="24">
                        <c:v>0.7921953223048428</c:v>
                      </c:pt>
                      <c:pt idx="25">
                        <c:v>0.94937756183655653</c:v>
                      </c:pt>
                      <c:pt idx="26">
                        <c:v>0.8819198178295804</c:v>
                      </c:pt>
                    </c:numCache>
                  </c:numRef>
                </c:val>
                <c:smooth val="0"/>
                <c:extLst xmlns:c15="http://schemas.microsoft.com/office/drawing/2012/chart">
                  <c:ext xmlns:c16="http://schemas.microsoft.com/office/drawing/2014/chart" uri="{C3380CC4-5D6E-409C-BE32-E72D297353CC}">
                    <c16:uniqueId val="{00000033-1B75-4110-B380-E2AF4587F308}"/>
                  </c:ext>
                </c:extLst>
              </c15:ser>
            </c15:filteredLineSeries>
            <c15:filteredLineSeries>
              <c15:ser>
                <c:idx val="52"/>
                <c:order val="50"/>
                <c:tx>
                  <c:strRef>
                    <c:extLst xmlns:c15="http://schemas.microsoft.com/office/drawing/2012/chart">
                      <c:ext xmlns:c15="http://schemas.microsoft.com/office/drawing/2012/chart" uri="{02D57815-91ED-43cb-92C2-25804820EDAC}">
                        <c15:formulaRef>
                          <c15:sqref>'ChartData Emissions Annual Mkt'!$B$51</c15:sqref>
                        </c15:formulaRef>
                      </c:ext>
                    </c:extLst>
                    <c:strCache>
                      <c:ptCount val="1"/>
                      <c:pt idx="0">
                        <c:v>L SCGHG Federal CO2 Tax as Fixed Cost (Direct)</c:v>
                      </c:pt>
                    </c:strCache>
                  </c:strRef>
                </c:tx>
                <c:spPr>
                  <a:ln w="28575" cap="rnd">
                    <a:solidFill>
                      <a:schemeClr val="accent5">
                        <a:lumMod val="50000"/>
                        <a:lumOff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Mkt'!$D$51:$AD$51</c15:sqref>
                        </c15:formulaRef>
                      </c:ext>
                    </c:extLst>
                    <c:numCache>
                      <c:formatCode>#,##0.00</c:formatCode>
                      <c:ptCount val="27"/>
                      <c:pt idx="0">
                        <c:v>6.1709722184541356</c:v>
                      </c:pt>
                      <c:pt idx="1">
                        <c:v>7.2198365338271646</c:v>
                      </c:pt>
                      <c:pt idx="2">
                        <c:v>7.2005547691584821</c:v>
                      </c:pt>
                      <c:pt idx="3">
                        <c:v>7.1956319186521451</c:v>
                      </c:pt>
                      <c:pt idx="4">
                        <c:v>6.5720090625475898</c:v>
                      </c:pt>
                      <c:pt idx="5">
                        <c:v>1.1935045187728348</c:v>
                      </c:pt>
                      <c:pt idx="6">
                        <c:v>1.265423362680679</c:v>
                      </c:pt>
                      <c:pt idx="7">
                        <c:v>1.1395555740801075</c:v>
                      </c:pt>
                      <c:pt idx="8">
                        <c:v>0.91900108464292707</c:v>
                      </c:pt>
                      <c:pt idx="9">
                        <c:v>0.8412412507377578</c:v>
                      </c:pt>
                      <c:pt idx="10">
                        <c:v>0.77035813945376597</c:v>
                      </c:pt>
                      <c:pt idx="11">
                        <c:v>0.73757306572534542</c:v>
                      </c:pt>
                      <c:pt idx="12">
                        <c:v>0.76973264627551519</c:v>
                      </c:pt>
                      <c:pt idx="13">
                        <c:v>0.78124215551544274</c:v>
                      </c:pt>
                      <c:pt idx="14">
                        <c:v>0.71976946376597351</c:v>
                      </c:pt>
                      <c:pt idx="15">
                        <c:v>0.76409368729467242</c:v>
                      </c:pt>
                      <c:pt idx="16">
                        <c:v>0.7191240329158306</c:v>
                      </c:pt>
                      <c:pt idx="17">
                        <c:v>0.74285307867043859</c:v>
                      </c:pt>
                      <c:pt idx="18">
                        <c:v>0.7034693861510446</c:v>
                      </c:pt>
                      <c:pt idx="19">
                        <c:v>0.63403616959638764</c:v>
                      </c:pt>
                      <c:pt idx="20">
                        <c:v>0.49087194343823115</c:v>
                      </c:pt>
                      <c:pt idx="21">
                        <c:v>0.55459893421604978</c:v>
                      </c:pt>
                      <c:pt idx="22">
                        <c:v>0.50511135449899736</c:v>
                      </c:pt>
                      <c:pt idx="23">
                        <c:v>0.4665461402377642</c:v>
                      </c:pt>
                      <c:pt idx="24">
                        <c:v>0.43357671812802767</c:v>
                      </c:pt>
                      <c:pt idx="25">
                        <c:v>0.5848062335477453</c:v>
                      </c:pt>
                      <c:pt idx="26">
                        <c:v>0.57361493594542989</c:v>
                      </c:pt>
                    </c:numCache>
                  </c:numRef>
                </c:val>
                <c:smooth val="0"/>
                <c:extLst xmlns:c15="http://schemas.microsoft.com/office/drawing/2012/chart">
                  <c:ext xmlns:c16="http://schemas.microsoft.com/office/drawing/2014/chart" uri="{C3380CC4-5D6E-409C-BE32-E72D297353CC}">
                    <c16:uniqueId val="{00000034-1B75-4110-B380-E2AF4587F308}"/>
                  </c:ext>
                </c:extLst>
              </c15:ser>
            </c15:filteredLineSeries>
            <c15:filteredLineSeries>
              <c15:ser>
                <c:idx val="53"/>
                <c:order val="51"/>
                <c:tx>
                  <c:strRef>
                    <c:extLst xmlns:c15="http://schemas.microsoft.com/office/drawing/2012/chart">
                      <c:ext xmlns:c15="http://schemas.microsoft.com/office/drawing/2012/chart" uri="{02D57815-91ED-43cb-92C2-25804820EDAC}">
                        <c15:formulaRef>
                          <c15:sqref>'ChartData Emissions Annual Mkt'!$B$52</c15:sqref>
                        </c15:formulaRef>
                      </c:ext>
                    </c:extLst>
                    <c:strCache>
                      <c:ptCount val="1"/>
                      <c:pt idx="0">
                        <c:v>M Alternative Fuel for Peakers - Biodiesel (Direct)</c:v>
                      </c:pt>
                    </c:strCache>
                  </c:strRef>
                </c:tx>
                <c:spPr>
                  <a:ln w="28575" cap="rnd">
                    <a:solidFill>
                      <a:schemeClr val="accent6">
                        <a:lumMod val="50000"/>
                        <a:lumOff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Mkt'!$D$52:$AD$52</c15:sqref>
                        </c15:formulaRef>
                      </c:ext>
                    </c:extLst>
                    <c:numCache>
                      <c:formatCode>#,##0.00</c:formatCode>
                      <c:ptCount val="27"/>
                      <c:pt idx="0">
                        <c:v>6.5486885006806963</c:v>
                      </c:pt>
                      <c:pt idx="1">
                        <c:v>6.7496491920302892</c:v>
                      </c:pt>
                      <c:pt idx="2">
                        <c:v>6.7328358687678573</c:v>
                      </c:pt>
                      <c:pt idx="3">
                        <c:v>6.6615110808665161</c:v>
                      </c:pt>
                      <c:pt idx="4">
                        <c:v>6.3264152271008891</c:v>
                      </c:pt>
                      <c:pt idx="5">
                        <c:v>2.2396615602767409</c:v>
                      </c:pt>
                      <c:pt idx="6">
                        <c:v>2.3247597581884909</c:v>
                      </c:pt>
                      <c:pt idx="7">
                        <c:v>2.0852281033769833</c:v>
                      </c:pt>
                      <c:pt idx="8">
                        <c:v>1.8272349528069893</c:v>
                      </c:pt>
                      <c:pt idx="9">
                        <c:v>1.6707570358940078</c:v>
                      </c:pt>
                      <c:pt idx="10">
                        <c:v>1.5278810969732968</c:v>
                      </c:pt>
                      <c:pt idx="11">
                        <c:v>1.4314472371120646</c:v>
                      </c:pt>
                      <c:pt idx="12">
                        <c:v>1.351380692662234</c:v>
                      </c:pt>
                      <c:pt idx="13">
                        <c:v>1.3258976755349736</c:v>
                      </c:pt>
                      <c:pt idx="14">
                        <c:v>1.2724566837804299</c:v>
                      </c:pt>
                      <c:pt idx="15">
                        <c:v>1.3129773213716291</c:v>
                      </c:pt>
                      <c:pt idx="16">
                        <c:v>1.244021803423643</c:v>
                      </c:pt>
                      <c:pt idx="17">
                        <c:v>1.2250017461188834</c:v>
                      </c:pt>
                      <c:pt idx="18">
                        <c:v>1.091414144238215</c:v>
                      </c:pt>
                      <c:pt idx="19">
                        <c:v>0.96930465998351689</c:v>
                      </c:pt>
                      <c:pt idx="20">
                        <c:v>0.96005530218004931</c:v>
                      </c:pt>
                      <c:pt idx="21">
                        <c:v>0.92087610602868186</c:v>
                      </c:pt>
                      <c:pt idx="22">
                        <c:v>0.79814966071506799</c:v>
                      </c:pt>
                      <c:pt idx="23">
                        <c:v>0.71082113186249596</c:v>
                      </c:pt>
                      <c:pt idx="24">
                        <c:v>0.62079932985252029</c:v>
                      </c:pt>
                      <c:pt idx="25">
                        <c:v>0.7952462996473344</c:v>
                      </c:pt>
                      <c:pt idx="26">
                        <c:v>0.71916361685047403</c:v>
                      </c:pt>
                    </c:numCache>
                  </c:numRef>
                </c:val>
                <c:smooth val="0"/>
                <c:extLst xmlns:c15="http://schemas.microsoft.com/office/drawing/2012/chart">
                  <c:ext xmlns:c16="http://schemas.microsoft.com/office/drawing/2014/chart" uri="{C3380CC4-5D6E-409C-BE32-E72D297353CC}">
                    <c16:uniqueId val="{00000035-1B75-4110-B380-E2AF4587F308}"/>
                  </c:ext>
                </c:extLst>
              </c15:ser>
            </c15:filteredLineSeries>
            <c15:filteredLineSeries>
              <c15:ser>
                <c:idx val="54"/>
                <c:order val="52"/>
                <c:tx>
                  <c:strRef>
                    <c:extLst xmlns:c15="http://schemas.microsoft.com/office/drawing/2012/chart">
                      <c:ext xmlns:c15="http://schemas.microsoft.com/office/drawing/2012/chart" uri="{02D57815-91ED-43cb-92C2-25804820EDAC}">
                        <c15:formulaRef>
                          <c15:sqref>'ChartData Emissions Annual Mkt'!$B$53</c15:sqref>
                        </c15:formulaRef>
                      </c:ext>
                    </c:extLst>
                    <c:strCache>
                      <c:ptCount val="1"/>
                      <c:pt idx="0">
                        <c:v>N1 100% Renewable by 2030 Batteries (Direct)</c:v>
                      </c:pt>
                    </c:strCache>
                  </c:strRef>
                </c:tx>
                <c:spPr>
                  <a:ln w="28575" cap="rnd">
                    <a:solidFill>
                      <a:schemeClr val="accent1"/>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Mkt'!$D$53:$AD$53</c15:sqref>
                        </c15:formulaRef>
                      </c:ext>
                    </c:extLst>
                    <c:numCache>
                      <c:formatCode>#,##0.00</c:formatCode>
                      <c:ptCount val="27"/>
                      <c:pt idx="0">
                        <c:v>6.5486885006806963</c:v>
                      </c:pt>
                      <c:pt idx="1">
                        <c:v>6.7495920631240391</c:v>
                      </c:pt>
                      <c:pt idx="2">
                        <c:v>6.7298150601741069</c:v>
                      </c:pt>
                      <c:pt idx="3">
                        <c:v>6.6184593157357217</c:v>
                      </c:pt>
                      <c:pt idx="4">
                        <c:v>5.6176414508465546</c:v>
                      </c:pt>
                      <c:pt idx="5">
                        <c:v>2.1314251393783032</c:v>
                      </c:pt>
                      <c:pt idx="6">
                        <c:v>2.2313434574072413</c:v>
                      </c:pt>
                      <c:pt idx="7">
                        <c:v>1.9394827163137163</c:v>
                      </c:pt>
                      <c:pt idx="8">
                        <c:v>1.5706333921045839</c:v>
                      </c:pt>
                      <c:pt idx="9">
                        <c:v>1.1127603539334618E-2</c:v>
                      </c:pt>
                      <c:pt idx="10">
                        <c:v>1.1351594679529509E-2</c:v>
                      </c:pt>
                      <c:pt idx="11">
                        <c:v>1.1966260667443551E-2</c:v>
                      </c:pt>
                      <c:pt idx="12">
                        <c:v>1.0896759329258154E-2</c:v>
                      </c:pt>
                      <c:pt idx="13">
                        <c:v>1.0624593478708144E-2</c:v>
                      </c:pt>
                      <c:pt idx="14">
                        <c:v>1.1545708542518573E-2</c:v>
                      </c:pt>
                      <c:pt idx="15">
                        <c:v>1.2212560977467701E-2</c:v>
                      </c:pt>
                      <c:pt idx="16">
                        <c:v>1.096400201974701E-2</c:v>
                      </c:pt>
                      <c:pt idx="17">
                        <c:v>1.1873423398005567E-3</c:v>
                      </c:pt>
                      <c:pt idx="18">
                        <c:v>1.0438117345166198E-3</c:v>
                      </c:pt>
                      <c:pt idx="19">
                        <c:v>2.1883609619470779E-3</c:v>
                      </c:pt>
                      <c:pt idx="20">
                        <c:v>1.2763118208964919E-3</c:v>
                      </c:pt>
                      <c:pt idx="21">
                        <c:v>1.5125301022476112E-3</c:v>
                      </c:pt>
                      <c:pt idx="22">
                        <c:v>8.8138155924588624E-4</c:v>
                      </c:pt>
                      <c:pt idx="23">
                        <c:v>1.7812336659819294E-3</c:v>
                      </c:pt>
                      <c:pt idx="24">
                        <c:v>7.2715549838586746E-4</c:v>
                      </c:pt>
                      <c:pt idx="25">
                        <c:v>1.7632636447380001E-3</c:v>
                      </c:pt>
                      <c:pt idx="26">
                        <c:v>1.8203123467357418E-3</c:v>
                      </c:pt>
                    </c:numCache>
                  </c:numRef>
                </c:val>
                <c:smooth val="0"/>
                <c:extLst xmlns:c15="http://schemas.microsoft.com/office/drawing/2012/chart">
                  <c:ext xmlns:c16="http://schemas.microsoft.com/office/drawing/2014/chart" uri="{C3380CC4-5D6E-409C-BE32-E72D297353CC}">
                    <c16:uniqueId val="{00000036-1B75-4110-B380-E2AF4587F308}"/>
                  </c:ext>
                </c:extLst>
              </c15:ser>
            </c15:filteredLineSeries>
            <c15:filteredLineSeries>
              <c15:ser>
                <c:idx val="55"/>
                <c:order val="53"/>
                <c:tx>
                  <c:strRef>
                    <c:extLst xmlns:c15="http://schemas.microsoft.com/office/drawing/2012/chart">
                      <c:ext xmlns:c15="http://schemas.microsoft.com/office/drawing/2012/chart" uri="{02D57815-91ED-43cb-92C2-25804820EDAC}">
                        <c15:formulaRef>
                          <c15:sqref>'ChartData Emissions Annual Mkt'!$B$54</c15:sqref>
                        </c15:formulaRef>
                      </c:ext>
                    </c:extLst>
                    <c:strCache>
                      <c:ptCount val="1"/>
                      <c:pt idx="0">
                        <c:v>N2 100% Renewable by 2030 PSH (Direct)</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Mkt'!$D$54:$AD$54</c15:sqref>
                        </c15:formulaRef>
                      </c:ext>
                    </c:extLst>
                    <c:numCache>
                      <c:formatCode>#,##0.00</c:formatCode>
                      <c:ptCount val="27"/>
                      <c:pt idx="0">
                        <c:v>6.5486885006806963</c:v>
                      </c:pt>
                      <c:pt idx="1">
                        <c:v>6.7497871607802873</c:v>
                      </c:pt>
                      <c:pt idx="2">
                        <c:v>6.7335863511897331</c:v>
                      </c:pt>
                      <c:pt idx="3">
                        <c:v>6.6078306492258907</c:v>
                      </c:pt>
                      <c:pt idx="4">
                        <c:v>6.2901914349621411</c:v>
                      </c:pt>
                      <c:pt idx="5">
                        <c:v>0.32077834692781615</c:v>
                      </c:pt>
                      <c:pt idx="6">
                        <c:v>0.23764279662033794</c:v>
                      </c:pt>
                      <c:pt idx="7">
                        <c:v>0.36084776268360269</c:v>
                      </c:pt>
                      <c:pt idx="8">
                        <c:v>0.3069111618657675</c:v>
                      </c:pt>
                      <c:pt idx="9">
                        <c:v>2.9999712323220656E-2</c:v>
                      </c:pt>
                      <c:pt idx="10">
                        <c:v>3.021254887850075E-2</c:v>
                      </c:pt>
                      <c:pt idx="11">
                        <c:v>2.6504874366495929E-2</c:v>
                      </c:pt>
                      <c:pt idx="12">
                        <c:v>2.5486080476738532E-2</c:v>
                      </c:pt>
                      <c:pt idx="13">
                        <c:v>2.6095288658723931E-2</c:v>
                      </c:pt>
                      <c:pt idx="14">
                        <c:v>2.561251039583734E-2</c:v>
                      </c:pt>
                      <c:pt idx="15">
                        <c:v>2.5393928137953214E-2</c:v>
                      </c:pt>
                      <c:pt idx="16">
                        <c:v>2.4581411275302389E-2</c:v>
                      </c:pt>
                      <c:pt idx="17">
                        <c:v>1.3890404925934463E-2</c:v>
                      </c:pt>
                      <c:pt idx="18">
                        <c:v>1.3577361510828667E-2</c:v>
                      </c:pt>
                      <c:pt idx="19">
                        <c:v>1.4060629009895687E-2</c:v>
                      </c:pt>
                      <c:pt idx="20">
                        <c:v>1.2653514251118103E-2</c:v>
                      </c:pt>
                      <c:pt idx="21">
                        <c:v>1.2987982447573154E-2</c:v>
                      </c:pt>
                      <c:pt idx="22">
                        <c:v>7.1740916099994889E-3</c:v>
                      </c:pt>
                      <c:pt idx="23">
                        <c:v>3.7642923098283321E-3</c:v>
                      </c:pt>
                      <c:pt idx="24">
                        <c:v>3.5702160803916527E-3</c:v>
                      </c:pt>
                      <c:pt idx="25">
                        <c:v>3.7106983679355832E-3</c:v>
                      </c:pt>
                      <c:pt idx="26">
                        <c:v>2.7301674516849728E-3</c:v>
                      </c:pt>
                    </c:numCache>
                  </c:numRef>
                </c:val>
                <c:smooth val="0"/>
                <c:extLst xmlns:c15="http://schemas.microsoft.com/office/drawing/2012/chart">
                  <c:ext xmlns:c16="http://schemas.microsoft.com/office/drawing/2014/chart" uri="{C3380CC4-5D6E-409C-BE32-E72D297353CC}">
                    <c16:uniqueId val="{00000037-1B75-4110-B380-E2AF4587F308}"/>
                  </c:ext>
                </c:extLst>
              </c15:ser>
            </c15:filteredLineSeries>
            <c15:filteredLineSeries>
              <c15:ser>
                <c:idx val="56"/>
                <c:order val="54"/>
                <c:tx>
                  <c:strRef>
                    <c:extLst xmlns:c15="http://schemas.microsoft.com/office/drawing/2012/chart">
                      <c:ext xmlns:c15="http://schemas.microsoft.com/office/drawing/2012/chart" uri="{02D57815-91ED-43cb-92C2-25804820EDAC}">
                        <c15:formulaRef>
                          <c15:sqref>'ChartData Emissions Annual Mkt'!$B$55</c15:sqref>
                        </c15:formulaRef>
                      </c:ext>
                    </c:extLst>
                    <c:strCache>
                      <c:ptCount val="1"/>
                      <c:pt idx="0">
                        <c:v>O1 100% Renewable by 2045 Batteries (Direct)</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Mkt'!$D$55:$AD$55</c15:sqref>
                        </c15:formulaRef>
                      </c:ext>
                    </c:extLst>
                    <c:numCache>
                      <c:formatCode>#,##0.00</c:formatCode>
                      <c:ptCount val="27"/>
                      <c:pt idx="0">
                        <c:v>6.5486885006806963</c:v>
                      </c:pt>
                      <c:pt idx="1">
                        <c:v>6.749592109999039</c:v>
                      </c:pt>
                      <c:pt idx="2">
                        <c:v>6.7298159742366082</c:v>
                      </c:pt>
                      <c:pt idx="3">
                        <c:v>6.6603978074290158</c:v>
                      </c:pt>
                      <c:pt idx="4">
                        <c:v>6.3038254708553083</c:v>
                      </c:pt>
                      <c:pt idx="5">
                        <c:v>2.2354970134017407</c:v>
                      </c:pt>
                      <c:pt idx="6">
                        <c:v>2.3313364124853657</c:v>
                      </c:pt>
                      <c:pt idx="7">
                        <c:v>2.0656085135332325</c:v>
                      </c:pt>
                      <c:pt idx="8">
                        <c:v>1.7597568727288644</c:v>
                      </c:pt>
                      <c:pt idx="9">
                        <c:v>1.6513407702690082</c:v>
                      </c:pt>
                      <c:pt idx="10">
                        <c:v>1.502567436817047</c:v>
                      </c:pt>
                      <c:pt idx="11">
                        <c:v>1.3866820652370642</c:v>
                      </c:pt>
                      <c:pt idx="12">
                        <c:v>1.2900349827012969</c:v>
                      </c:pt>
                      <c:pt idx="13">
                        <c:v>1.2509656892068488</c:v>
                      </c:pt>
                      <c:pt idx="14">
                        <c:v>1.166608044820661</c:v>
                      </c:pt>
                      <c:pt idx="15">
                        <c:v>1.1310185554587351</c:v>
                      </c:pt>
                      <c:pt idx="16">
                        <c:v>1.0053766926114585</c:v>
                      </c:pt>
                      <c:pt idx="17">
                        <c:v>0.70854395414485505</c:v>
                      </c:pt>
                      <c:pt idx="18">
                        <c:v>0.44222446515000513</c:v>
                      </c:pt>
                      <c:pt idx="19">
                        <c:v>0.31901627176125147</c:v>
                      </c:pt>
                      <c:pt idx="20">
                        <c:v>0.18177385617635511</c:v>
                      </c:pt>
                      <c:pt idx="21">
                        <c:v>5.2786875235359743E-2</c:v>
                      </c:pt>
                      <c:pt idx="22">
                        <c:v>2.8480674091000635E-2</c:v>
                      </c:pt>
                      <c:pt idx="23">
                        <c:v>1.8257165248523055E-3</c:v>
                      </c:pt>
                      <c:pt idx="24">
                        <c:v>8.1973403715163151E-4</c:v>
                      </c:pt>
                      <c:pt idx="25">
                        <c:v>1.7874883623816284E-3</c:v>
                      </c:pt>
                      <c:pt idx="26">
                        <c:v>1.8720735346293704E-3</c:v>
                      </c:pt>
                    </c:numCache>
                  </c:numRef>
                </c:val>
                <c:smooth val="0"/>
                <c:extLst xmlns:c15="http://schemas.microsoft.com/office/drawing/2012/chart">
                  <c:ext xmlns:c16="http://schemas.microsoft.com/office/drawing/2014/chart" uri="{C3380CC4-5D6E-409C-BE32-E72D297353CC}">
                    <c16:uniqueId val="{00000038-1B75-4110-B380-E2AF4587F308}"/>
                  </c:ext>
                </c:extLst>
              </c15:ser>
            </c15:filteredLineSeries>
            <c15:filteredLineSeries>
              <c15:ser>
                <c:idx val="57"/>
                <c:order val="55"/>
                <c:tx>
                  <c:strRef>
                    <c:extLst xmlns:c15="http://schemas.microsoft.com/office/drawing/2012/chart">
                      <c:ext xmlns:c15="http://schemas.microsoft.com/office/drawing/2012/chart" uri="{02D57815-91ED-43cb-92C2-25804820EDAC}">
                        <c15:formulaRef>
                          <c15:sqref>'ChartData Emissions Annual Mkt'!$B$56</c15:sqref>
                        </c15:formulaRef>
                      </c:ext>
                    </c:extLst>
                    <c:strCache>
                      <c:ptCount val="1"/>
                      <c:pt idx="0">
                        <c:v>O2 100% Renewable by 2045 PSH (Direct)</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Mkt'!$D$56:$AD$56</c15:sqref>
                        </c15:formulaRef>
                      </c:ext>
                    </c:extLst>
                    <c:numCache>
                      <c:formatCode>#,##0.00</c:formatCode>
                      <c:ptCount val="27"/>
                      <c:pt idx="0">
                        <c:v>6.5486885006806963</c:v>
                      </c:pt>
                      <c:pt idx="1">
                        <c:v>6.749649379530287</c:v>
                      </c:pt>
                      <c:pt idx="2">
                        <c:v>6.7327522769709827</c:v>
                      </c:pt>
                      <c:pt idx="3">
                        <c:v>6.6723533014855221</c:v>
                      </c:pt>
                      <c:pt idx="4">
                        <c:v>5.475491008191641</c:v>
                      </c:pt>
                      <c:pt idx="5">
                        <c:v>1.6650005038302076</c:v>
                      </c:pt>
                      <c:pt idx="6">
                        <c:v>1.6424289070972478</c:v>
                      </c:pt>
                      <c:pt idx="7">
                        <c:v>1.963539431789513</c:v>
                      </c:pt>
                      <c:pt idx="8">
                        <c:v>1.6393245704519446</c:v>
                      </c:pt>
                      <c:pt idx="9">
                        <c:v>1.5695730791502882</c:v>
                      </c:pt>
                      <c:pt idx="10">
                        <c:v>1.4461951119092644</c:v>
                      </c:pt>
                      <c:pt idx="11">
                        <c:v>1.3618688777370644</c:v>
                      </c:pt>
                      <c:pt idx="12">
                        <c:v>1.2223545979356718</c:v>
                      </c:pt>
                      <c:pt idx="13">
                        <c:v>1.2289453063943485</c:v>
                      </c:pt>
                      <c:pt idx="14">
                        <c:v>1.1617742752894111</c:v>
                      </c:pt>
                      <c:pt idx="15">
                        <c:v>1.11119067850561</c:v>
                      </c:pt>
                      <c:pt idx="16">
                        <c:v>1.036756641830209</c:v>
                      </c:pt>
                      <c:pt idx="17">
                        <c:v>0.71482885453548017</c:v>
                      </c:pt>
                      <c:pt idx="18">
                        <c:v>0.45395334405625509</c:v>
                      </c:pt>
                      <c:pt idx="19">
                        <c:v>0.31008552708940718</c:v>
                      </c:pt>
                      <c:pt idx="20">
                        <c:v>0.17858187180135499</c:v>
                      </c:pt>
                      <c:pt idx="21">
                        <c:v>4.4113134745425331E-2</c:v>
                      </c:pt>
                      <c:pt idx="22">
                        <c:v>2.4651523150715615E-2</c:v>
                      </c:pt>
                      <c:pt idx="23">
                        <c:v>2.0206470359271922E-3</c:v>
                      </c:pt>
                      <c:pt idx="24">
                        <c:v>9.2208600946075414E-4</c:v>
                      </c:pt>
                      <c:pt idx="25">
                        <c:v>1.658013888898191E-3</c:v>
                      </c:pt>
                      <c:pt idx="26">
                        <c:v>1.3013870568230335E-3</c:v>
                      </c:pt>
                    </c:numCache>
                  </c:numRef>
                </c:val>
                <c:smooth val="0"/>
                <c:extLst xmlns:c15="http://schemas.microsoft.com/office/drawing/2012/chart">
                  <c:ext xmlns:c16="http://schemas.microsoft.com/office/drawing/2014/chart" uri="{C3380CC4-5D6E-409C-BE32-E72D297353CC}">
                    <c16:uniqueId val="{00000039-1B75-4110-B380-E2AF4587F308}"/>
                  </c:ext>
                </c:extLst>
              </c15:ser>
            </c15:filteredLineSeries>
            <c15:filteredLineSeries>
              <c15:ser>
                <c:idx val="58"/>
                <c:order val="56"/>
                <c:tx>
                  <c:strRef>
                    <c:extLst xmlns:c15="http://schemas.microsoft.com/office/drawing/2012/chart">
                      <c:ext xmlns:c15="http://schemas.microsoft.com/office/drawing/2012/chart" uri="{02D57815-91ED-43cb-92C2-25804820EDAC}">
                        <c15:formulaRef>
                          <c15:sqref>'ChartData Emissions Annual Mkt'!$B$57</c15:sqref>
                        </c15:formulaRef>
                      </c:ext>
                    </c:extLst>
                    <c:strCache>
                      <c:ptCount val="1"/>
                      <c:pt idx="0">
                        <c:v>P1 No Thermal Before 2030, 2Hr LiIon (Direct)</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Mkt'!$D$57:$AD$57</c15:sqref>
                        </c15:formulaRef>
                      </c:ext>
                    </c:extLst>
                    <c:numCache>
                      <c:formatCode>#,##0.00</c:formatCode>
                      <c:ptCount val="27"/>
                      <c:pt idx="0">
                        <c:v>6.5486885006806963</c:v>
                      </c:pt>
                      <c:pt idx="1">
                        <c:v>6.7499153170302879</c:v>
                      </c:pt>
                      <c:pt idx="2">
                        <c:v>6.7332492496272334</c:v>
                      </c:pt>
                      <c:pt idx="3">
                        <c:v>6.6727667475262233</c:v>
                      </c:pt>
                      <c:pt idx="4">
                        <c:v>6.2830290749178914</c:v>
                      </c:pt>
                      <c:pt idx="5">
                        <c:v>3.1338710341387515</c:v>
                      </c:pt>
                      <c:pt idx="6">
                        <c:v>2.6898131572272823</c:v>
                      </c:pt>
                      <c:pt idx="7">
                        <c:v>2.2975714866478794</c:v>
                      </c:pt>
                      <c:pt idx="8">
                        <c:v>1.951242577001445</c:v>
                      </c:pt>
                      <c:pt idx="9">
                        <c:v>1.9266928286958178</c:v>
                      </c:pt>
                      <c:pt idx="10">
                        <c:v>1.877454748864317</c:v>
                      </c:pt>
                      <c:pt idx="11">
                        <c:v>1.9068876059428543</c:v>
                      </c:pt>
                      <c:pt idx="12">
                        <c:v>1.8647607812580573</c:v>
                      </c:pt>
                      <c:pt idx="13">
                        <c:v>1.6819278242015145</c:v>
                      </c:pt>
                      <c:pt idx="14">
                        <c:v>1.6470919198989029</c:v>
                      </c:pt>
                      <c:pt idx="15">
                        <c:v>1.5794546412522577</c:v>
                      </c:pt>
                      <c:pt idx="16">
                        <c:v>1.509936746298159</c:v>
                      </c:pt>
                      <c:pt idx="17">
                        <c:v>1.2682845966121365</c:v>
                      </c:pt>
                      <c:pt idx="18">
                        <c:v>1.3056414337757345</c:v>
                      </c:pt>
                      <c:pt idx="19">
                        <c:v>1.3064082327257664</c:v>
                      </c:pt>
                      <c:pt idx="20">
                        <c:v>1.3076227647948357</c:v>
                      </c:pt>
                      <c:pt idx="21">
                        <c:v>1.2776206586414816</c:v>
                      </c:pt>
                      <c:pt idx="22">
                        <c:v>1.3420884839445582</c:v>
                      </c:pt>
                      <c:pt idx="23">
                        <c:v>1.3237597874165399</c:v>
                      </c:pt>
                      <c:pt idx="24">
                        <c:v>1.2877602842085674</c:v>
                      </c:pt>
                      <c:pt idx="25">
                        <c:v>1.3254116313820958</c:v>
                      </c:pt>
                      <c:pt idx="26">
                        <c:v>1.3245052436050715</c:v>
                      </c:pt>
                    </c:numCache>
                  </c:numRef>
                </c:val>
                <c:smooth val="0"/>
                <c:extLst xmlns:c15="http://schemas.microsoft.com/office/drawing/2012/chart">
                  <c:ext xmlns:c16="http://schemas.microsoft.com/office/drawing/2014/chart" uri="{C3380CC4-5D6E-409C-BE32-E72D297353CC}">
                    <c16:uniqueId val="{0000003A-1B75-4110-B380-E2AF4587F308}"/>
                  </c:ext>
                </c:extLst>
              </c15:ser>
            </c15:filteredLineSeries>
            <c15:filteredLineSeries>
              <c15:ser>
                <c:idx val="59"/>
                <c:order val="57"/>
                <c:tx>
                  <c:strRef>
                    <c:extLst xmlns:c15="http://schemas.microsoft.com/office/drawing/2012/chart">
                      <c:ext xmlns:c15="http://schemas.microsoft.com/office/drawing/2012/chart" uri="{02D57815-91ED-43cb-92C2-25804820EDAC}">
                        <c15:formulaRef>
                          <c15:sqref>'ChartData Emissions Annual Mkt'!$B$58</c15:sqref>
                        </c15:formulaRef>
                      </c:ext>
                    </c:extLst>
                    <c:strCache>
                      <c:ptCount val="1"/>
                      <c:pt idx="0">
                        <c:v>P2 No Thermal Before 2030, PHES (Direct)</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Mkt'!$D$58:$AD$58</c15:sqref>
                        </c15:formulaRef>
                      </c:ext>
                    </c:extLst>
                    <c:numCache>
                      <c:formatCode>#,##0.00</c:formatCode>
                      <c:ptCount val="27"/>
                      <c:pt idx="0">
                        <c:v>6.5486885006806963</c:v>
                      </c:pt>
                      <c:pt idx="1">
                        <c:v>6.7495922349990396</c:v>
                      </c:pt>
                      <c:pt idx="2">
                        <c:v>6.7298154800959837</c:v>
                      </c:pt>
                      <c:pt idx="3">
                        <c:v>6.6668642468569663</c:v>
                      </c:pt>
                      <c:pt idx="4">
                        <c:v>5.8887569711203867</c:v>
                      </c:pt>
                      <c:pt idx="5">
                        <c:v>2.1961712770736161</c:v>
                      </c:pt>
                      <c:pt idx="6">
                        <c:v>2.2910955277197411</c:v>
                      </c:pt>
                      <c:pt idx="7">
                        <c:v>1.9973661815019828</c:v>
                      </c:pt>
                      <c:pt idx="8">
                        <c:v>1.6998439924445494</c:v>
                      </c:pt>
                      <c:pt idx="9">
                        <c:v>1.5951450166502879</c:v>
                      </c:pt>
                      <c:pt idx="10">
                        <c:v>1.4681135412522484</c:v>
                      </c:pt>
                      <c:pt idx="11">
                        <c:v>1.3772238617675481</c:v>
                      </c:pt>
                      <c:pt idx="12">
                        <c:v>1.3463218680989677</c:v>
                      </c:pt>
                      <c:pt idx="13">
                        <c:v>1.2847394330029578</c:v>
                      </c:pt>
                      <c:pt idx="14">
                        <c:v>1.2481633520933322</c:v>
                      </c:pt>
                      <c:pt idx="15">
                        <c:v>1.2374785231751864</c:v>
                      </c:pt>
                      <c:pt idx="16">
                        <c:v>1.1694099009068013</c:v>
                      </c:pt>
                      <c:pt idx="17">
                        <c:v>1.1641245729409642</c:v>
                      </c:pt>
                      <c:pt idx="18">
                        <c:v>1.0919224882429888</c:v>
                      </c:pt>
                      <c:pt idx="19">
                        <c:v>0.97272406517534482</c:v>
                      </c:pt>
                      <c:pt idx="20">
                        <c:v>0.85985334210123687</c:v>
                      </c:pt>
                      <c:pt idx="21">
                        <c:v>0.89223874470626918</c:v>
                      </c:pt>
                      <c:pt idx="22">
                        <c:v>0.76679471044908576</c:v>
                      </c:pt>
                      <c:pt idx="23">
                        <c:v>0.64502960024258127</c:v>
                      </c:pt>
                      <c:pt idx="24">
                        <c:v>0.61538567390442211</c:v>
                      </c:pt>
                      <c:pt idx="25">
                        <c:v>0.74331991392404873</c:v>
                      </c:pt>
                      <c:pt idx="26">
                        <c:v>0.67166607069493844</c:v>
                      </c:pt>
                    </c:numCache>
                  </c:numRef>
                </c:val>
                <c:smooth val="0"/>
                <c:extLst xmlns:c15="http://schemas.microsoft.com/office/drawing/2012/chart">
                  <c:ext xmlns:c16="http://schemas.microsoft.com/office/drawing/2014/chart" uri="{C3380CC4-5D6E-409C-BE32-E72D297353CC}">
                    <c16:uniqueId val="{0000003B-1B75-4110-B380-E2AF4587F308}"/>
                  </c:ext>
                </c:extLst>
              </c15:ser>
            </c15:filteredLineSeries>
            <c15:filteredLineSeries>
              <c15:ser>
                <c:idx val="60"/>
                <c:order val="58"/>
                <c:tx>
                  <c:strRef>
                    <c:extLst xmlns:c15="http://schemas.microsoft.com/office/drawing/2012/chart">
                      <c:ext xmlns:c15="http://schemas.microsoft.com/office/drawing/2012/chart" uri="{02D57815-91ED-43cb-92C2-25804820EDAC}">
                        <c15:formulaRef>
                          <c15:sqref>'ChartData Emissions Annual Mkt'!$B$59</c15:sqref>
                        </c15:formulaRef>
                      </c:ext>
                    </c:extLst>
                    <c:strCache>
                      <c:ptCount val="1"/>
                      <c:pt idx="0">
                        <c:v>P3 No Thermal Before 2030, 4Hr LiIon (Direct)</c:v>
                      </c:pt>
                    </c:strCache>
                  </c:strRef>
                </c:tx>
                <c:spPr>
                  <a:ln w="28575" cap="rnd">
                    <a:solidFill>
                      <a:schemeClr val="accent6">
                        <a:lumMod val="75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Mkt'!$D$59:$AD$59</c15:sqref>
                        </c15:formulaRef>
                      </c:ext>
                    </c:extLst>
                    <c:numCache>
                      <c:formatCode>#,##0.00</c:formatCode>
                      <c:ptCount val="27"/>
                      <c:pt idx="0">
                        <c:v>6.5486885006806963</c:v>
                      </c:pt>
                      <c:pt idx="1">
                        <c:v>6.7499153170302879</c:v>
                      </c:pt>
                      <c:pt idx="2">
                        <c:v>6.7332477965022335</c:v>
                      </c:pt>
                      <c:pt idx="3">
                        <c:v>6.6727041850262232</c:v>
                      </c:pt>
                      <c:pt idx="4">
                        <c:v>6.1798522218141496</c:v>
                      </c:pt>
                      <c:pt idx="5">
                        <c:v>2.4570832751204903</c:v>
                      </c:pt>
                      <c:pt idx="6">
                        <c:v>3.1718239697272828</c:v>
                      </c:pt>
                      <c:pt idx="7">
                        <c:v>2.4392262360434098</c:v>
                      </c:pt>
                      <c:pt idx="8">
                        <c:v>1.9149372096128703</c:v>
                      </c:pt>
                      <c:pt idx="9">
                        <c:v>1.8855339689515578</c:v>
                      </c:pt>
                      <c:pt idx="10">
                        <c:v>1.8794089867763071</c:v>
                      </c:pt>
                      <c:pt idx="11">
                        <c:v>1.8014233069250944</c:v>
                      </c:pt>
                      <c:pt idx="12">
                        <c:v>1.8058540964229088</c:v>
                      </c:pt>
                      <c:pt idx="13">
                        <c:v>1.7840230758915436</c:v>
                      </c:pt>
                      <c:pt idx="14">
                        <c:v>1.8188097710265865</c:v>
                      </c:pt>
                      <c:pt idx="15">
                        <c:v>1.7814934787412553</c:v>
                      </c:pt>
                      <c:pt idx="16">
                        <c:v>1.7479004171138235</c:v>
                      </c:pt>
                      <c:pt idx="17">
                        <c:v>1.6964806233607566</c:v>
                      </c:pt>
                      <c:pt idx="18">
                        <c:v>1.702307758746846</c:v>
                      </c:pt>
                      <c:pt idx="19">
                        <c:v>1.6338744881192255</c:v>
                      </c:pt>
                      <c:pt idx="20">
                        <c:v>1.5856782426514595</c:v>
                      </c:pt>
                      <c:pt idx="21">
                        <c:v>1.4645603713015651</c:v>
                      </c:pt>
                      <c:pt idx="22">
                        <c:v>1.5035922080023387</c:v>
                      </c:pt>
                      <c:pt idx="23">
                        <c:v>1.4513002162318016</c:v>
                      </c:pt>
                      <c:pt idx="24">
                        <c:v>1.4417220566868041</c:v>
                      </c:pt>
                      <c:pt idx="25">
                        <c:v>1.8143693127568992</c:v>
                      </c:pt>
                      <c:pt idx="26">
                        <c:v>1.7876055360679328</c:v>
                      </c:pt>
                    </c:numCache>
                  </c:numRef>
                </c:val>
                <c:smooth val="0"/>
                <c:extLst xmlns:c15="http://schemas.microsoft.com/office/drawing/2012/chart">
                  <c:ext xmlns:c16="http://schemas.microsoft.com/office/drawing/2014/chart" uri="{C3380CC4-5D6E-409C-BE32-E72D297353CC}">
                    <c16:uniqueId val="{0000003C-1B75-4110-B380-E2AF4587F308}"/>
                  </c:ext>
                </c:extLst>
              </c15:ser>
            </c15:filteredLineSeries>
            <c15:filteredLineSeries>
              <c15:ser>
                <c:idx val="61"/>
                <c:order val="59"/>
                <c:tx>
                  <c:strRef>
                    <c:extLst xmlns:c15="http://schemas.microsoft.com/office/drawing/2012/chart">
                      <c:ext xmlns:c15="http://schemas.microsoft.com/office/drawing/2012/chart" uri="{02D57815-91ED-43cb-92C2-25804820EDAC}">
                        <c15:formulaRef>
                          <c15:sqref>'ChartData Emissions Annual Mkt'!$B$60</c15:sqref>
                        </c15:formulaRef>
                      </c:ext>
                    </c:extLst>
                    <c:strCache>
                      <c:ptCount val="1"/>
                      <c:pt idx="0">
                        <c:v>Q Fuel switching, gas to electric (Direct)</c:v>
                      </c:pt>
                    </c:strCache>
                  </c:strRef>
                </c:tx>
                <c:spPr>
                  <a:ln w="28575" cap="rnd">
                    <a:solidFill>
                      <a:schemeClr val="accent2">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Mkt'!$D$60:$AD$60</c15:sqref>
                        </c15:formulaRef>
                      </c:ext>
                    </c:extLst>
                    <c:numCache>
                      <c:formatCode>#,##0.00</c:formatCode>
                      <c:ptCount val="27"/>
                      <c:pt idx="0">
                        <c:v>6.5583681422822604</c:v>
                      </c:pt>
                      <c:pt idx="1">
                        <c:v>6.7652011178115394</c:v>
                      </c:pt>
                      <c:pt idx="2">
                        <c:v>6.7492119351741096</c:v>
                      </c:pt>
                      <c:pt idx="3">
                        <c:v>6.6143934714915158</c:v>
                      </c:pt>
                      <c:pt idx="4">
                        <c:v>6.2124310750590226</c:v>
                      </c:pt>
                      <c:pt idx="5">
                        <c:v>2.4944986540267409</c:v>
                      </c:pt>
                      <c:pt idx="6">
                        <c:v>2.8315059554541158</c:v>
                      </c:pt>
                      <c:pt idx="7">
                        <c:v>2.5136531922441696</c:v>
                      </c:pt>
                      <c:pt idx="8">
                        <c:v>2.3151210172601147</c:v>
                      </c:pt>
                      <c:pt idx="9">
                        <c:v>2.0379659163156965</c:v>
                      </c:pt>
                      <c:pt idx="10">
                        <c:v>2.0001045282131473</c:v>
                      </c:pt>
                      <c:pt idx="11">
                        <c:v>1.9842308067669605</c:v>
                      </c:pt>
                      <c:pt idx="12">
                        <c:v>2.0696416266068463</c:v>
                      </c:pt>
                      <c:pt idx="13">
                        <c:v>2.1154028533284337</c:v>
                      </c:pt>
                      <c:pt idx="14">
                        <c:v>2.0724327640847946</c:v>
                      </c:pt>
                      <c:pt idx="15">
                        <c:v>1.920997442631261</c:v>
                      </c:pt>
                      <c:pt idx="16">
                        <c:v>1.939002984992078</c:v>
                      </c:pt>
                      <c:pt idx="17">
                        <c:v>1.9620889699767776</c:v>
                      </c:pt>
                      <c:pt idx="18">
                        <c:v>1.9529147162877165</c:v>
                      </c:pt>
                      <c:pt idx="19">
                        <c:v>1.8891613943849253</c:v>
                      </c:pt>
                      <c:pt idx="20">
                        <c:v>1.8178469488455904</c:v>
                      </c:pt>
                      <c:pt idx="21">
                        <c:v>1.9100134315410338</c:v>
                      </c:pt>
                      <c:pt idx="22">
                        <c:v>1.905271264081096</c:v>
                      </c:pt>
                      <c:pt idx="23">
                        <c:v>1.7794227024729876</c:v>
                      </c:pt>
                      <c:pt idx="24">
                        <c:v>1.7890813789444275</c:v>
                      </c:pt>
                      <c:pt idx="25">
                        <c:v>1.6980303968362978</c:v>
                      </c:pt>
                      <c:pt idx="26">
                        <c:v>1.7209682252746481</c:v>
                      </c:pt>
                    </c:numCache>
                  </c:numRef>
                </c:val>
                <c:smooth val="0"/>
                <c:extLst xmlns:c15="http://schemas.microsoft.com/office/drawing/2012/chart">
                  <c:ext xmlns:c16="http://schemas.microsoft.com/office/drawing/2014/chart" uri="{C3380CC4-5D6E-409C-BE32-E72D297353CC}">
                    <c16:uniqueId val="{0000003D-1B75-4110-B380-E2AF4587F308}"/>
                  </c:ext>
                </c:extLst>
              </c15:ser>
            </c15:filteredLineSeries>
            <c15:filteredLineSeries>
              <c15:ser>
                <c:idx val="62"/>
                <c:order val="60"/>
                <c:tx>
                  <c:strRef>
                    <c:extLst xmlns:c15="http://schemas.microsoft.com/office/drawing/2012/chart">
                      <c:ext xmlns:c15="http://schemas.microsoft.com/office/drawing/2012/chart" uri="{02D57815-91ED-43cb-92C2-25804820EDAC}">
                        <c15:formulaRef>
                          <c15:sqref>'ChartData Emissions Annual Mkt'!$B$61</c15:sqref>
                        </c15:formulaRef>
                      </c:ext>
                    </c:extLst>
                    <c:strCache>
                      <c:ptCount val="1"/>
                      <c:pt idx="0">
                        <c:v>R Temperature sensitivity on load (Direct)</c:v>
                      </c:pt>
                    </c:strCache>
                  </c:strRef>
                </c:tx>
                <c:spPr>
                  <a:ln w="28575" cap="rnd">
                    <a:solidFill>
                      <a:schemeClr val="accent3">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Mkt'!$D$61:$AD$61</c15:sqref>
                        </c15:formulaRef>
                      </c:ext>
                    </c:extLst>
                    <c:numCache>
                      <c:formatCode>#,##0.00</c:formatCode>
                      <c:ptCount val="27"/>
                      <c:pt idx="0">
                        <c:v>6.5458409166963216</c:v>
                      </c:pt>
                      <c:pt idx="1">
                        <c:v>6.7086499146865393</c:v>
                      </c:pt>
                      <c:pt idx="2">
                        <c:v>6.3159301363459832</c:v>
                      </c:pt>
                      <c:pt idx="3">
                        <c:v>6.2335745420446953</c:v>
                      </c:pt>
                      <c:pt idx="4">
                        <c:v>5.9511617209258096</c:v>
                      </c:pt>
                      <c:pt idx="5">
                        <c:v>1.877556134495491</c:v>
                      </c:pt>
                      <c:pt idx="6">
                        <c:v>1.9352442406103663</c:v>
                      </c:pt>
                      <c:pt idx="7">
                        <c:v>1.6915720506426077</c:v>
                      </c:pt>
                      <c:pt idx="8">
                        <c:v>1.4588927008538648</c:v>
                      </c:pt>
                      <c:pt idx="9">
                        <c:v>1.358199090581508</c:v>
                      </c:pt>
                      <c:pt idx="10">
                        <c:v>1.2900208020514219</c:v>
                      </c:pt>
                      <c:pt idx="11">
                        <c:v>1.1788091726589391</c:v>
                      </c:pt>
                      <c:pt idx="12">
                        <c:v>1.1515266575059844</c:v>
                      </c:pt>
                      <c:pt idx="13">
                        <c:v>1.1107683610818488</c:v>
                      </c:pt>
                      <c:pt idx="14">
                        <c:v>1.0285684013306144</c:v>
                      </c:pt>
                      <c:pt idx="15">
                        <c:v>1.0690272878806104</c:v>
                      </c:pt>
                      <c:pt idx="16">
                        <c:v>0.97105943530110417</c:v>
                      </c:pt>
                      <c:pt idx="17">
                        <c:v>0.99678114388376993</c:v>
                      </c:pt>
                      <c:pt idx="18">
                        <c:v>0.97658421228495795</c:v>
                      </c:pt>
                      <c:pt idx="19">
                        <c:v>0.86652170633036163</c:v>
                      </c:pt>
                      <c:pt idx="20">
                        <c:v>0.74161030488083202</c:v>
                      </c:pt>
                      <c:pt idx="21">
                        <c:v>0.73786515803102426</c:v>
                      </c:pt>
                      <c:pt idx="22">
                        <c:v>0.69086039830946855</c:v>
                      </c:pt>
                      <c:pt idx="23">
                        <c:v>0.58237176215810171</c:v>
                      </c:pt>
                      <c:pt idx="24">
                        <c:v>0.54921568598686732</c:v>
                      </c:pt>
                      <c:pt idx="25">
                        <c:v>0.51951572036653326</c:v>
                      </c:pt>
                      <c:pt idx="26">
                        <c:v>0.47022799441020546</c:v>
                      </c:pt>
                    </c:numCache>
                  </c:numRef>
                </c:val>
                <c:smooth val="0"/>
                <c:extLst xmlns:c15="http://schemas.microsoft.com/office/drawing/2012/chart">
                  <c:ext xmlns:c16="http://schemas.microsoft.com/office/drawing/2014/chart" uri="{C3380CC4-5D6E-409C-BE32-E72D297353CC}">
                    <c16:uniqueId val="{0000003E-1B75-4110-B380-E2AF4587F308}"/>
                  </c:ext>
                </c:extLst>
              </c15:ser>
            </c15:filteredLineSeries>
            <c15:filteredLineSeries>
              <c15:ser>
                <c:idx val="63"/>
                <c:order val="61"/>
                <c:tx>
                  <c:strRef>
                    <c:extLst xmlns:c15="http://schemas.microsoft.com/office/drawing/2012/chart">
                      <c:ext xmlns:c15="http://schemas.microsoft.com/office/drawing/2012/chart" uri="{02D57815-91ED-43cb-92C2-25804820EDAC}">
                        <c15:formulaRef>
                          <c15:sqref>'ChartData Emissions Annual Mkt'!$B$62</c15:sqref>
                        </c15:formulaRef>
                      </c:ext>
                    </c:extLst>
                    <c:strCache>
                      <c:ptCount val="1"/>
                      <c:pt idx="0">
                        <c:v>S SCGHG Only, No CETA (Direct)</c:v>
                      </c:pt>
                    </c:strCache>
                  </c:strRef>
                </c:tx>
                <c:spPr>
                  <a:ln w="28575" cap="rnd">
                    <a:solidFill>
                      <a:schemeClr val="accent4">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Mkt'!$D$62:$AD$62</c15:sqref>
                        </c15:formulaRef>
                      </c:ext>
                    </c:extLst>
                    <c:numCache>
                      <c:formatCode>#,##0.00</c:formatCode>
                      <c:ptCount val="27"/>
                      <c:pt idx="0">
                        <c:v>6.5486885006806963</c:v>
                      </c:pt>
                      <c:pt idx="1">
                        <c:v>6.7497568014052884</c:v>
                      </c:pt>
                      <c:pt idx="2">
                        <c:v>6.7334815816584825</c:v>
                      </c:pt>
                      <c:pt idx="3">
                        <c:v>6.6800747175852653</c:v>
                      </c:pt>
                      <c:pt idx="4">
                        <c:v>6.4063434388683902</c:v>
                      </c:pt>
                      <c:pt idx="5">
                        <c:v>2.5788230270736148</c:v>
                      </c:pt>
                      <c:pt idx="6">
                        <c:v>2.9795133158056788</c:v>
                      </c:pt>
                      <c:pt idx="7">
                        <c:v>2.7387221160722959</c:v>
                      </c:pt>
                      <c:pt idx="8">
                        <c:v>2.5347966490960521</c:v>
                      </c:pt>
                      <c:pt idx="9">
                        <c:v>2.4406818981986951</c:v>
                      </c:pt>
                      <c:pt idx="10">
                        <c:v>2.4634240432623598</c:v>
                      </c:pt>
                      <c:pt idx="11">
                        <c:v>2.4644009304714389</c:v>
                      </c:pt>
                      <c:pt idx="12">
                        <c:v>2.4449818899278588</c:v>
                      </c:pt>
                      <c:pt idx="13">
                        <c:v>2.3836107780740372</c:v>
                      </c:pt>
                      <c:pt idx="14">
                        <c:v>2.5192962372034735</c:v>
                      </c:pt>
                      <c:pt idx="15">
                        <c:v>2.6710150515524846</c:v>
                      </c:pt>
                      <c:pt idx="16">
                        <c:v>2.7221289933927091</c:v>
                      </c:pt>
                      <c:pt idx="17">
                        <c:v>2.8778987305120429</c:v>
                      </c:pt>
                      <c:pt idx="18">
                        <c:v>2.9161863733531304</c:v>
                      </c:pt>
                      <c:pt idx="19">
                        <c:v>2.9489783266065643</c:v>
                      </c:pt>
                      <c:pt idx="20">
                        <c:v>3.1408176814286541</c:v>
                      </c:pt>
                      <c:pt idx="21">
                        <c:v>3.2794789456329436</c:v>
                      </c:pt>
                      <c:pt idx="22">
                        <c:v>3.4173293762320407</c:v>
                      </c:pt>
                      <c:pt idx="23">
                        <c:v>3.4179872444007744</c:v>
                      </c:pt>
                      <c:pt idx="24">
                        <c:v>3.4056044031008694</c:v>
                      </c:pt>
                      <c:pt idx="25">
                        <c:v>3.726994625902182</c:v>
                      </c:pt>
                      <c:pt idx="26">
                        <c:v>3.693835334260684</c:v>
                      </c:pt>
                    </c:numCache>
                  </c:numRef>
                </c:val>
                <c:smooth val="0"/>
                <c:extLst xmlns:c15="http://schemas.microsoft.com/office/drawing/2012/chart">
                  <c:ext xmlns:c16="http://schemas.microsoft.com/office/drawing/2014/chart" uri="{C3380CC4-5D6E-409C-BE32-E72D297353CC}">
                    <c16:uniqueId val="{0000003F-1B75-4110-B380-E2AF4587F308}"/>
                  </c:ext>
                </c:extLst>
              </c15:ser>
            </c15:filteredLineSeries>
            <c15:filteredLineSeries>
              <c15:ser>
                <c:idx val="64"/>
                <c:order val="62"/>
                <c:tx>
                  <c:strRef>
                    <c:extLst xmlns:c15="http://schemas.microsoft.com/office/drawing/2012/chart">
                      <c:ext xmlns:c15="http://schemas.microsoft.com/office/drawing/2012/chart" uri="{02D57815-91ED-43cb-92C2-25804820EDAC}">
                        <c15:formulaRef>
                          <c15:sqref>'ChartData Emissions Annual Mkt'!$B$63</c15:sqref>
                        </c15:formulaRef>
                      </c:ext>
                    </c:extLst>
                    <c:strCache>
                      <c:ptCount val="1"/>
                      <c:pt idx="0">
                        <c:v>T No CETA (Direct)</c:v>
                      </c:pt>
                    </c:strCache>
                  </c:strRef>
                </c:tx>
                <c:spPr>
                  <a:ln w="28575" cap="rnd">
                    <a:solidFill>
                      <a:schemeClr val="accent5">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Mkt'!$D$63:$AD$63</c15:sqref>
                        </c15:formulaRef>
                      </c:ext>
                    </c:extLst>
                    <c:numCache>
                      <c:formatCode>#,##0.00</c:formatCode>
                      <c:ptCount val="27"/>
                      <c:pt idx="0">
                        <c:v>6.5486885006806963</c:v>
                      </c:pt>
                      <c:pt idx="1">
                        <c:v>6.7491543639052889</c:v>
                      </c:pt>
                      <c:pt idx="2">
                        <c:v>6.7347676929866092</c:v>
                      </c:pt>
                      <c:pt idx="3">
                        <c:v>6.6798108035227663</c:v>
                      </c:pt>
                      <c:pt idx="4">
                        <c:v>6.4065718451183908</c:v>
                      </c:pt>
                      <c:pt idx="5">
                        <c:v>2.620526968479866</c:v>
                      </c:pt>
                      <c:pt idx="6">
                        <c:v>3.0394154886572413</c:v>
                      </c:pt>
                      <c:pt idx="7">
                        <c:v>2.9005445438066713</c:v>
                      </c:pt>
                      <c:pt idx="8">
                        <c:v>2.7331811383538653</c:v>
                      </c:pt>
                      <c:pt idx="9">
                        <c:v>2.6046804636283833</c:v>
                      </c:pt>
                      <c:pt idx="10">
                        <c:v>2.5937778079107972</c:v>
                      </c:pt>
                      <c:pt idx="11">
                        <c:v>2.7602165906276888</c:v>
                      </c:pt>
                      <c:pt idx="12">
                        <c:v>2.698495819615359</c:v>
                      </c:pt>
                      <c:pt idx="13">
                        <c:v>2.694635344480286</c:v>
                      </c:pt>
                      <c:pt idx="14">
                        <c:v>2.8945771405237855</c:v>
                      </c:pt>
                      <c:pt idx="15">
                        <c:v>3.100463154091547</c:v>
                      </c:pt>
                      <c:pt idx="16">
                        <c:v>3.1250257150723968</c:v>
                      </c:pt>
                      <c:pt idx="17">
                        <c:v>3.2624321582464173</c:v>
                      </c:pt>
                      <c:pt idx="18">
                        <c:v>3.2809559231578183</c:v>
                      </c:pt>
                      <c:pt idx="19">
                        <c:v>3.3101024584425023</c:v>
                      </c:pt>
                      <c:pt idx="20">
                        <c:v>3.5465288757645919</c:v>
                      </c:pt>
                      <c:pt idx="21">
                        <c:v>3.7472265677032546</c:v>
                      </c:pt>
                      <c:pt idx="22">
                        <c:v>4.043574416271106</c:v>
                      </c:pt>
                      <c:pt idx="23">
                        <c:v>4.076148621353898</c:v>
                      </c:pt>
                      <c:pt idx="24">
                        <c:v>3.9643414812258699</c:v>
                      </c:pt>
                      <c:pt idx="25">
                        <c:v>4.3593996356678062</c:v>
                      </c:pt>
                      <c:pt idx="26">
                        <c:v>4.2661061404130294</c:v>
                      </c:pt>
                    </c:numCache>
                  </c:numRef>
                </c:val>
                <c:smooth val="0"/>
                <c:extLst xmlns:c15="http://schemas.microsoft.com/office/drawing/2012/chart">
                  <c:ext xmlns:c16="http://schemas.microsoft.com/office/drawing/2014/chart" uri="{C3380CC4-5D6E-409C-BE32-E72D297353CC}">
                    <c16:uniqueId val="{00000040-1B75-4110-B380-E2AF4587F308}"/>
                  </c:ext>
                </c:extLst>
              </c15:ser>
            </c15:filteredLineSeries>
            <c15:filteredLineSeries>
              <c15:ser>
                <c:idx val="65"/>
                <c:order val="63"/>
                <c:tx>
                  <c:strRef>
                    <c:extLst xmlns:c15="http://schemas.microsoft.com/office/drawing/2012/chart">
                      <c:ext xmlns:c15="http://schemas.microsoft.com/office/drawing/2012/chart" uri="{02D57815-91ED-43cb-92C2-25804820EDAC}">
                        <c15:formulaRef>
                          <c15:sqref>'ChartData Emissions Annual Mkt'!$B$64</c15:sqref>
                        </c15:formulaRef>
                      </c:ext>
                    </c:extLst>
                    <c:strCache>
                      <c:ptCount val="1"/>
                      <c:pt idx="0">
                        <c:v>V1 Balanced portfolio (Direct)</c:v>
                      </c:pt>
                    </c:strCache>
                  </c:strRef>
                </c:tx>
                <c:spPr>
                  <a:ln w="28575" cap="rnd">
                    <a:solidFill>
                      <a:schemeClr val="accent6">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Mkt'!$D$64:$AD$64</c15:sqref>
                        </c15:formulaRef>
                      </c:ext>
                    </c:extLst>
                    <c:numCache>
                      <c:formatCode>#,##0.00</c:formatCode>
                      <c:ptCount val="27"/>
                      <c:pt idx="0">
                        <c:v>6.5486885006806963</c:v>
                      </c:pt>
                      <c:pt idx="1">
                        <c:v>6.7499603189834136</c:v>
                      </c:pt>
                      <c:pt idx="2">
                        <c:v>6.7328966617366097</c:v>
                      </c:pt>
                      <c:pt idx="3">
                        <c:v>6.6721050237334651</c:v>
                      </c:pt>
                      <c:pt idx="4">
                        <c:v>6.3446676893497358</c:v>
                      </c:pt>
                      <c:pt idx="5">
                        <c:v>2.37682024387049</c:v>
                      </c:pt>
                      <c:pt idx="6">
                        <c:v>2.4359251058447411</c:v>
                      </c:pt>
                      <c:pt idx="7">
                        <c:v>2.2084561463457337</c:v>
                      </c:pt>
                      <c:pt idx="8">
                        <c:v>1.9276505739007395</c:v>
                      </c:pt>
                      <c:pt idx="9">
                        <c:v>1.7614717028861953</c:v>
                      </c:pt>
                      <c:pt idx="10">
                        <c:v>1.6282137688482969</c:v>
                      </c:pt>
                      <c:pt idx="11">
                        <c:v>1.6113807175808141</c:v>
                      </c:pt>
                      <c:pt idx="12">
                        <c:v>1.4842875696153597</c:v>
                      </c:pt>
                      <c:pt idx="13">
                        <c:v>1.4951690749490361</c:v>
                      </c:pt>
                      <c:pt idx="14">
                        <c:v>1.4072385350550358</c:v>
                      </c:pt>
                      <c:pt idx="15">
                        <c:v>1.4117513951896046</c:v>
                      </c:pt>
                      <c:pt idx="16">
                        <c:v>1.3579076827237704</c:v>
                      </c:pt>
                      <c:pt idx="17">
                        <c:v>1.4075477885117795</c:v>
                      </c:pt>
                      <c:pt idx="18">
                        <c:v>1.2784760013904923</c:v>
                      </c:pt>
                      <c:pt idx="19">
                        <c:v>1.0953808803406782</c:v>
                      </c:pt>
                      <c:pt idx="20">
                        <c:v>1.0290426502541286</c:v>
                      </c:pt>
                      <c:pt idx="21">
                        <c:v>1.0828110607821819</c:v>
                      </c:pt>
                      <c:pt idx="22">
                        <c:v>0.99639470543926789</c:v>
                      </c:pt>
                      <c:pt idx="23">
                        <c:v>0.81479160538053841</c:v>
                      </c:pt>
                      <c:pt idx="24">
                        <c:v>0.76187797707803639</c:v>
                      </c:pt>
                      <c:pt idx="25">
                        <c:v>0.85417300433376875</c:v>
                      </c:pt>
                      <c:pt idx="26">
                        <c:v>0.80502898888767827</c:v>
                      </c:pt>
                    </c:numCache>
                  </c:numRef>
                </c:val>
                <c:smooth val="0"/>
                <c:extLst xmlns:c15="http://schemas.microsoft.com/office/drawing/2012/chart">
                  <c:ext xmlns:c16="http://schemas.microsoft.com/office/drawing/2014/chart" uri="{C3380CC4-5D6E-409C-BE32-E72D297353CC}">
                    <c16:uniqueId val="{00000041-1B75-4110-B380-E2AF4587F308}"/>
                  </c:ext>
                </c:extLst>
              </c15:ser>
            </c15:filteredLineSeries>
            <c15:filteredLineSeries>
              <c15:ser>
                <c:idx val="66"/>
                <c:order val="64"/>
                <c:tx>
                  <c:strRef>
                    <c:extLst xmlns:c15="http://schemas.microsoft.com/office/drawing/2012/chart">
                      <c:ext xmlns:c15="http://schemas.microsoft.com/office/drawing/2012/chart" uri="{02D57815-91ED-43cb-92C2-25804820EDAC}">
                        <c15:formulaRef>
                          <c15:sqref>'ChartData Emissions Annual Mkt'!$B$65</c15:sqref>
                        </c15:formulaRef>
                      </c:ext>
                    </c:extLst>
                    <c:strCache>
                      <c:ptCount val="1"/>
                      <c:pt idx="0">
                        <c:v>V2 Balanced portfolio + MT Wind and PSH (Direct)</c:v>
                      </c:pt>
                    </c:strCache>
                  </c:strRef>
                </c:tx>
                <c:spPr>
                  <a:ln w="28575" cap="rnd">
                    <a:solidFill>
                      <a:schemeClr val="accent1">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Mkt'!$D$65:$AD$65</c15:sqref>
                        </c15:formulaRef>
                      </c:ext>
                    </c:extLst>
                    <c:numCache>
                      <c:formatCode>#,##0.00</c:formatCode>
                      <c:ptCount val="27"/>
                      <c:pt idx="0">
                        <c:v>6.5486885006806963</c:v>
                      </c:pt>
                      <c:pt idx="1">
                        <c:v>6.7499603189834136</c:v>
                      </c:pt>
                      <c:pt idx="2">
                        <c:v>6.7328966617366097</c:v>
                      </c:pt>
                      <c:pt idx="3">
                        <c:v>6.6721050237334651</c:v>
                      </c:pt>
                      <c:pt idx="4">
                        <c:v>6.4410287861144981</c:v>
                      </c:pt>
                      <c:pt idx="5">
                        <c:v>2.3596770055892411</c:v>
                      </c:pt>
                      <c:pt idx="6">
                        <c:v>2.4210483128759903</c:v>
                      </c:pt>
                      <c:pt idx="7">
                        <c:v>2.1532918201738576</c:v>
                      </c:pt>
                      <c:pt idx="8">
                        <c:v>1.8914857897210524</c:v>
                      </c:pt>
                      <c:pt idx="9">
                        <c:v>1.7262095056205704</c:v>
                      </c:pt>
                      <c:pt idx="10">
                        <c:v>1.607351946582672</c:v>
                      </c:pt>
                      <c:pt idx="11">
                        <c:v>1.4976026785183143</c:v>
                      </c:pt>
                      <c:pt idx="12">
                        <c:v>1.4131406125841091</c:v>
                      </c:pt>
                      <c:pt idx="13">
                        <c:v>1.3619231071755988</c:v>
                      </c:pt>
                      <c:pt idx="14">
                        <c:v>1.3648907401331609</c:v>
                      </c:pt>
                      <c:pt idx="15">
                        <c:v>1.3832454529196729</c:v>
                      </c:pt>
                      <c:pt idx="16">
                        <c:v>1.3481770595041669</c:v>
                      </c:pt>
                      <c:pt idx="17">
                        <c:v>1.3596425238308205</c:v>
                      </c:pt>
                      <c:pt idx="18">
                        <c:v>1.3282704069535647</c:v>
                      </c:pt>
                      <c:pt idx="19">
                        <c:v>1.2329642970449712</c:v>
                      </c:pt>
                      <c:pt idx="20">
                        <c:v>1.1898762960819069</c:v>
                      </c:pt>
                      <c:pt idx="21">
                        <c:v>1.1523220778416823</c:v>
                      </c:pt>
                      <c:pt idx="22">
                        <c:v>1.1162007366712268</c:v>
                      </c:pt>
                      <c:pt idx="23">
                        <c:v>1.1030461269759273</c:v>
                      </c:pt>
                      <c:pt idx="24">
                        <c:v>0.83742131879660597</c:v>
                      </c:pt>
                      <c:pt idx="25">
                        <c:v>0.92102512789368474</c:v>
                      </c:pt>
                      <c:pt idx="26">
                        <c:v>0.78218589566461594</c:v>
                      </c:pt>
                    </c:numCache>
                  </c:numRef>
                </c:val>
                <c:smooth val="0"/>
                <c:extLst xmlns:c15="http://schemas.microsoft.com/office/drawing/2012/chart">
                  <c:ext xmlns:c16="http://schemas.microsoft.com/office/drawing/2014/chart" uri="{C3380CC4-5D6E-409C-BE32-E72D297353CC}">
                    <c16:uniqueId val="{00000042-1B75-4110-B380-E2AF4587F308}"/>
                  </c:ext>
                </c:extLst>
              </c15:ser>
            </c15:filteredLineSeries>
            <c15:filteredLineSeries>
              <c15:ser>
                <c:idx val="67"/>
                <c:order val="65"/>
                <c:tx>
                  <c:strRef>
                    <c:extLst xmlns:c15="http://schemas.microsoft.com/office/drawing/2012/chart">
                      <c:ext xmlns:c15="http://schemas.microsoft.com/office/drawing/2012/chart" uri="{02D57815-91ED-43cb-92C2-25804820EDAC}">
                        <c15:formulaRef>
                          <c15:sqref>'ChartData Emissions Annual Mkt'!$B$66</c15:sqref>
                        </c15:formulaRef>
                      </c:ext>
                    </c:extLst>
                    <c:strCache>
                      <c:ptCount val="1"/>
                      <c:pt idx="0">
                        <c:v>V3 Balanced portfolio + 6 Year DSR (Direct)</c:v>
                      </c:pt>
                    </c:strCache>
                  </c:strRef>
                </c:tx>
                <c:spPr>
                  <a:ln w="28575" cap="rnd">
                    <a:solidFill>
                      <a:schemeClr val="accent2">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Mkt'!$D$66:$AD$66</c15:sqref>
                        </c15:formulaRef>
                      </c:ext>
                    </c:extLst>
                    <c:numCache>
                      <c:formatCode>#,##0.00</c:formatCode>
                      <c:ptCount val="27"/>
                      <c:pt idx="0">
                        <c:v>6.5486885006806981</c:v>
                      </c:pt>
                      <c:pt idx="1">
                        <c:v>6.7398695142959131</c:v>
                      </c:pt>
                      <c:pt idx="2">
                        <c:v>6.7271638082209826</c:v>
                      </c:pt>
                      <c:pt idx="3">
                        <c:v>6.6598378367258908</c:v>
                      </c:pt>
                      <c:pt idx="4">
                        <c:v>6.3482695390887063</c:v>
                      </c:pt>
                      <c:pt idx="5">
                        <c:v>2.3338970798079903</c:v>
                      </c:pt>
                      <c:pt idx="6">
                        <c:v>2.444670447641617</c:v>
                      </c:pt>
                      <c:pt idx="7">
                        <c:v>2.1943372869707325</c:v>
                      </c:pt>
                      <c:pt idx="8">
                        <c:v>1.9044238356194896</c:v>
                      </c:pt>
                      <c:pt idx="9">
                        <c:v>1.7468137243705704</c:v>
                      </c:pt>
                      <c:pt idx="10">
                        <c:v>1.687658200488922</c:v>
                      </c:pt>
                      <c:pt idx="11">
                        <c:v>1.5812103210964392</c:v>
                      </c:pt>
                      <c:pt idx="12">
                        <c:v>1.4845619953966094</c:v>
                      </c:pt>
                      <c:pt idx="13">
                        <c:v>1.4926380563943491</c:v>
                      </c:pt>
                      <c:pt idx="14">
                        <c:v>1.4226743582972237</c:v>
                      </c:pt>
                      <c:pt idx="15">
                        <c:v>1.4407517704774988</c:v>
                      </c:pt>
                      <c:pt idx="16">
                        <c:v>1.4111376228309374</c:v>
                      </c:pt>
                      <c:pt idx="17">
                        <c:v>1.437351896511547</c:v>
                      </c:pt>
                      <c:pt idx="18">
                        <c:v>1.3445989039109967</c:v>
                      </c:pt>
                      <c:pt idx="19">
                        <c:v>1.162798544691072</c:v>
                      </c:pt>
                      <c:pt idx="20">
                        <c:v>1.0848351554128846</c:v>
                      </c:pt>
                      <c:pt idx="21">
                        <c:v>1.0938372434339958</c:v>
                      </c:pt>
                      <c:pt idx="22">
                        <c:v>1.0144599479919614</c:v>
                      </c:pt>
                      <c:pt idx="23">
                        <c:v>0.87044310051616214</c:v>
                      </c:pt>
                      <c:pt idx="24">
                        <c:v>0.80059455949371872</c:v>
                      </c:pt>
                      <c:pt idx="25">
                        <c:v>0.74627167203057598</c:v>
                      </c:pt>
                      <c:pt idx="26">
                        <c:v>0.69991267163074977</c:v>
                      </c:pt>
                    </c:numCache>
                  </c:numRef>
                </c:val>
                <c:smooth val="0"/>
                <c:extLst xmlns:c15="http://schemas.microsoft.com/office/drawing/2012/chart">
                  <c:ext xmlns:c16="http://schemas.microsoft.com/office/drawing/2014/chart" uri="{C3380CC4-5D6E-409C-BE32-E72D297353CC}">
                    <c16:uniqueId val="{00000043-1B75-4110-B380-E2AF4587F308}"/>
                  </c:ext>
                </c:extLst>
              </c15:ser>
            </c15:filteredLineSeries>
            <c15:filteredLineSeries>
              <c15:ser>
                <c:idx val="68"/>
                <c:order val="66"/>
                <c:tx>
                  <c:strRef>
                    <c:extLst xmlns:c15="http://schemas.microsoft.com/office/drawing/2012/chart">
                      <c:ext xmlns:c15="http://schemas.microsoft.com/office/drawing/2012/chart" uri="{02D57815-91ED-43cb-92C2-25804820EDAC}">
                        <c15:formulaRef>
                          <c15:sqref>'ChartData Emissions Annual Mkt'!$B$67</c15:sqref>
                        </c15:formulaRef>
                      </c:ext>
                    </c:extLst>
                    <c:strCache>
                      <c:ptCount val="1"/>
                      <c:pt idx="0">
                        <c:v>W Preferred Portfolio (BP with Biodiesel) (Direct)</c:v>
                      </c:pt>
                    </c:strCache>
                  </c:strRef>
                </c:tx>
                <c:spPr>
                  <a:ln w="28575" cap="rnd">
                    <a:solidFill>
                      <a:schemeClr val="accent1"/>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Mkt'!$D$67:$AD$67</c15:sqref>
                        </c15:formulaRef>
                      </c:ext>
                    </c:extLst>
                    <c:numCache>
                      <c:formatCode>#,##0.00</c:formatCode>
                      <c:ptCount val="27"/>
                      <c:pt idx="0">
                        <c:v>6.5486885006806963</c:v>
                      </c:pt>
                      <c:pt idx="1">
                        <c:v>6.7499603189834136</c:v>
                      </c:pt>
                      <c:pt idx="2">
                        <c:v>6.7328966617366097</c:v>
                      </c:pt>
                      <c:pt idx="3">
                        <c:v>6.6721050237334651</c:v>
                      </c:pt>
                      <c:pt idx="4">
                        <c:v>6.3446676893497358</c:v>
                      </c:pt>
                      <c:pt idx="5">
                        <c:v>2.2704119391829902</c:v>
                      </c:pt>
                      <c:pt idx="6">
                        <c:v>2.3426265257666161</c:v>
                      </c:pt>
                      <c:pt idx="7">
                        <c:v>2.0810097342363583</c:v>
                      </c:pt>
                      <c:pt idx="8">
                        <c:v>1.8237645914788647</c:v>
                      </c:pt>
                      <c:pt idx="9">
                        <c:v>1.6858902214408829</c:v>
                      </c:pt>
                      <c:pt idx="10">
                        <c:v>1.5422464055670471</c:v>
                      </c:pt>
                      <c:pt idx="11">
                        <c:v>1.4509988386745645</c:v>
                      </c:pt>
                      <c:pt idx="12">
                        <c:v>1.360545296177859</c:v>
                      </c:pt>
                      <c:pt idx="13">
                        <c:v>1.3402067321755988</c:v>
                      </c:pt>
                      <c:pt idx="14">
                        <c:v>1.2692625077112858</c:v>
                      </c:pt>
                      <c:pt idx="15">
                        <c:v>1.2942388873771047</c:v>
                      </c:pt>
                      <c:pt idx="16">
                        <c:v>1.2349106495206452</c:v>
                      </c:pt>
                      <c:pt idx="17">
                        <c:v>1.2435438812852169</c:v>
                      </c:pt>
                      <c:pt idx="18">
                        <c:v>1.1023885756092424</c:v>
                      </c:pt>
                      <c:pt idx="19">
                        <c:v>0.92284536471567802</c:v>
                      </c:pt>
                      <c:pt idx="20">
                        <c:v>0.83605497349631586</c:v>
                      </c:pt>
                      <c:pt idx="21">
                        <c:v>0.91065144554780697</c:v>
                      </c:pt>
                      <c:pt idx="22">
                        <c:v>0.79001141637676842</c:v>
                      </c:pt>
                      <c:pt idx="23">
                        <c:v>0.63299443106413222</c:v>
                      </c:pt>
                      <c:pt idx="24">
                        <c:v>0.61156554983194278</c:v>
                      </c:pt>
                      <c:pt idx="25">
                        <c:v>0.72394179193142527</c:v>
                      </c:pt>
                      <c:pt idx="26">
                        <c:v>0.69631081351141177</c:v>
                      </c:pt>
                    </c:numCache>
                  </c:numRef>
                </c:val>
                <c:smooth val="0"/>
                <c:extLst xmlns:c15="http://schemas.microsoft.com/office/drawing/2012/chart">
                  <c:ext xmlns:c16="http://schemas.microsoft.com/office/drawing/2014/chart" uri="{C3380CC4-5D6E-409C-BE32-E72D297353CC}">
                    <c16:uniqueId val="{00000044-1B75-4110-B380-E2AF4587F308}"/>
                  </c:ext>
                </c:extLst>
              </c15:ser>
            </c15:filteredLineSeries>
            <c15:filteredLineSeries>
              <c15:ser>
                <c:idx val="69"/>
                <c:order val="67"/>
                <c:tx>
                  <c:strRef>
                    <c:extLst xmlns:c15="http://schemas.microsoft.com/office/drawing/2012/chart">
                      <c:ext xmlns:c15="http://schemas.microsoft.com/office/drawing/2012/chart" uri="{02D57815-91ED-43cb-92C2-25804820EDAC}">
                        <c15:formulaRef>
                          <c15:sqref>'ChartData Emissions Annual Mkt'!$B$68</c15:sqref>
                        </c15:formulaRef>
                      </c:ext>
                    </c:extLst>
                    <c:strCache>
                      <c:ptCount val="1"/>
                      <c:pt idx="0">
                        <c:v>X Balanced Portfolio with Reduced Market Reliance (Direct)</c:v>
                      </c:pt>
                    </c:strCache>
                  </c:strRef>
                </c:tx>
                <c:spPr>
                  <a:ln w="28575" cap="rnd">
                    <a:solidFill>
                      <a:schemeClr val="accent4">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Mkt'!$D$68:$AD$68</c15:sqref>
                        </c15:formulaRef>
                      </c:ext>
                    </c:extLst>
                    <c:numCache>
                      <c:formatCode>#,##0.00</c:formatCode>
                      <c:ptCount val="27"/>
                      <c:pt idx="0">
                        <c:v>6.5486885006806963</c:v>
                      </c:pt>
                      <c:pt idx="1">
                        <c:v>6.7496488814834139</c:v>
                      </c:pt>
                      <c:pt idx="2">
                        <c:v>6.7368290621272333</c:v>
                      </c:pt>
                      <c:pt idx="3">
                        <c:v>6.7531361491417723</c:v>
                      </c:pt>
                      <c:pt idx="4">
                        <c:v>6.4953992569397476</c:v>
                      </c:pt>
                      <c:pt idx="5">
                        <c:v>3.0560757800033023</c:v>
                      </c:pt>
                      <c:pt idx="6">
                        <c:v>3.3075224588720848</c:v>
                      </c:pt>
                      <c:pt idx="7">
                        <c:v>3.1055829808183892</c:v>
                      </c:pt>
                      <c:pt idx="8">
                        <c:v>2.728599575853865</c:v>
                      </c:pt>
                      <c:pt idx="9">
                        <c:v>2.473692666753383</c:v>
                      </c:pt>
                      <c:pt idx="10">
                        <c:v>2.366160591602203</c:v>
                      </c:pt>
                      <c:pt idx="11">
                        <c:v>2.1913384500026893</c:v>
                      </c:pt>
                      <c:pt idx="12">
                        <c:v>2.1463659397325467</c:v>
                      </c:pt>
                      <c:pt idx="13">
                        <c:v>2.0930177253396609</c:v>
                      </c:pt>
                      <c:pt idx="14">
                        <c:v>2.0498772640589422</c:v>
                      </c:pt>
                      <c:pt idx="15">
                        <c:v>2.0630300919669482</c:v>
                      </c:pt>
                      <c:pt idx="16">
                        <c:v>2.031866824038536</c:v>
                      </c:pt>
                      <c:pt idx="17">
                        <c:v>2.1157339310899044</c:v>
                      </c:pt>
                      <c:pt idx="18">
                        <c:v>1.999978341635017</c:v>
                      </c:pt>
                      <c:pt idx="19">
                        <c:v>1.8406802844004062</c:v>
                      </c:pt>
                      <c:pt idx="20">
                        <c:v>1.6943677865037639</c:v>
                      </c:pt>
                      <c:pt idx="21">
                        <c:v>1.7303884022014822</c:v>
                      </c:pt>
                      <c:pt idx="22">
                        <c:v>1.7019898927967914</c:v>
                      </c:pt>
                      <c:pt idx="23">
                        <c:v>1.5288976876962104</c:v>
                      </c:pt>
                      <c:pt idx="24">
                        <c:v>1.3662795426143377</c:v>
                      </c:pt>
                      <c:pt idx="25">
                        <c:v>1.3872516883791648</c:v>
                      </c:pt>
                      <c:pt idx="26">
                        <c:v>1.2751449772876455</c:v>
                      </c:pt>
                    </c:numCache>
                  </c:numRef>
                </c:val>
                <c:smooth val="0"/>
                <c:extLst xmlns:c15="http://schemas.microsoft.com/office/drawing/2012/chart">
                  <c:ext xmlns:c16="http://schemas.microsoft.com/office/drawing/2014/chart" uri="{C3380CC4-5D6E-409C-BE32-E72D297353CC}">
                    <c16:uniqueId val="{00000045-1B75-4110-B380-E2AF4587F308}"/>
                  </c:ext>
                </c:extLst>
              </c15:ser>
            </c15:filteredLineSeries>
            <c15:filteredLineSeries>
              <c15:ser>
                <c:idx val="72"/>
                <c:order val="68"/>
                <c:tx>
                  <c:strRef>
                    <c:extLst xmlns:c15="http://schemas.microsoft.com/office/drawing/2012/chart">
                      <c:ext xmlns:c15="http://schemas.microsoft.com/office/drawing/2012/chart" uri="{02D57815-91ED-43cb-92C2-25804820EDAC}">
                        <c15:formulaRef>
                          <c15:sqref>'ChartData Emissions Annual Mkt'!$B$69</c15:sqref>
                        </c15:formulaRef>
                      </c:ext>
                    </c:extLst>
                    <c:strCache>
                      <c:ptCount val="1"/>
                      <c:pt idx="0">
                        <c:v>Z No DSR (Direct)</c:v>
                      </c:pt>
                    </c:strCache>
                  </c:strRef>
                </c:tx>
                <c:spPr>
                  <a:ln w="28575" cap="rnd">
                    <a:solidFill>
                      <a:schemeClr val="accent1">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Mkt'!$D$69:$AD$69</c15:sqref>
                        </c15:formulaRef>
                      </c:ext>
                    </c:extLst>
                    <c:numCache>
                      <c:formatCode>#,##0.00</c:formatCode>
                      <c:ptCount val="27"/>
                      <c:pt idx="0">
                        <c:v>6.5486885006806963</c:v>
                      </c:pt>
                      <c:pt idx="1">
                        <c:v>6.7533999713271635</c:v>
                      </c:pt>
                      <c:pt idx="2">
                        <c:v>6.7473966812678592</c:v>
                      </c:pt>
                      <c:pt idx="3">
                        <c:v>6.6780494890696414</c:v>
                      </c:pt>
                      <c:pt idx="4">
                        <c:v>5.0815100804699531</c:v>
                      </c:pt>
                      <c:pt idx="5">
                        <c:v>2.4196453942611158</c:v>
                      </c:pt>
                      <c:pt idx="6">
                        <c:v>2.6283250296728657</c:v>
                      </c:pt>
                      <c:pt idx="7">
                        <c:v>2.3364626111894826</c:v>
                      </c:pt>
                      <c:pt idx="8">
                        <c:v>2.1030392653069896</c:v>
                      </c:pt>
                      <c:pt idx="9">
                        <c:v>1.9411040809955082</c:v>
                      </c:pt>
                      <c:pt idx="10">
                        <c:v>1.9034090862311093</c:v>
                      </c:pt>
                      <c:pt idx="11">
                        <c:v>1.7757212896599164</c:v>
                      </c:pt>
                      <c:pt idx="12">
                        <c:v>1.7482512863352111</c:v>
                      </c:pt>
                      <c:pt idx="13">
                        <c:v>1.8035562643479404</c:v>
                      </c:pt>
                      <c:pt idx="14">
                        <c:v>1.7410275405129101</c:v>
                      </c:pt>
                      <c:pt idx="15">
                        <c:v>1.7284376283869918</c:v>
                      </c:pt>
                      <c:pt idx="16">
                        <c:v>1.5933585551959275</c:v>
                      </c:pt>
                      <c:pt idx="17">
                        <c:v>1.6748704346000951</c:v>
                      </c:pt>
                      <c:pt idx="18">
                        <c:v>1.4835553961155603</c:v>
                      </c:pt>
                      <c:pt idx="19">
                        <c:v>1.3431890179921302</c:v>
                      </c:pt>
                      <c:pt idx="20">
                        <c:v>1.2449207181337492</c:v>
                      </c:pt>
                      <c:pt idx="21">
                        <c:v>1.2637483362526072</c:v>
                      </c:pt>
                      <c:pt idx="22">
                        <c:v>1.1782754322086686</c:v>
                      </c:pt>
                      <c:pt idx="23">
                        <c:v>1.1133013947361523</c:v>
                      </c:pt>
                      <c:pt idx="24">
                        <c:v>1.0521064287420008</c:v>
                      </c:pt>
                      <c:pt idx="25">
                        <c:v>1.0897835494945292</c:v>
                      </c:pt>
                      <c:pt idx="26">
                        <c:v>1.0513300268168551</c:v>
                      </c:pt>
                    </c:numCache>
                  </c:numRef>
                </c:val>
                <c:smooth val="0"/>
                <c:extLst xmlns:c15="http://schemas.microsoft.com/office/drawing/2012/chart">
                  <c:ext xmlns:c16="http://schemas.microsoft.com/office/drawing/2014/chart" uri="{C3380CC4-5D6E-409C-BE32-E72D297353CC}">
                    <c16:uniqueId val="{00000048-1B75-4110-B380-E2AF4587F308}"/>
                  </c:ext>
                </c:extLst>
              </c15:ser>
            </c15:filteredLineSeries>
            <c15:filteredLineSeries>
              <c15:ser>
                <c:idx val="73"/>
                <c:order val="69"/>
                <c:tx>
                  <c:strRef>
                    <c:extLst xmlns:c15="http://schemas.microsoft.com/office/drawing/2012/chart">
                      <c:ext xmlns:c15="http://schemas.microsoft.com/office/drawing/2012/chart" uri="{02D57815-91ED-43cb-92C2-25804820EDAC}">
                        <c15:formulaRef>
                          <c15:sqref>'ChartData Emissions Annual Mkt'!$B$70</c15:sqref>
                        </c15:formulaRef>
                      </c:ext>
                    </c:extLst>
                    <c:strCache>
                      <c:ptCount val="1"/>
                      <c:pt idx="0">
                        <c:v>AA MT Wind + PHSE (Direct)</c:v>
                      </c:pt>
                    </c:strCache>
                  </c:strRef>
                </c:tx>
                <c:spPr>
                  <a:ln w="28575" cap="rnd">
                    <a:solidFill>
                      <a:schemeClr val="accent2">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Mkt'!$D$70:$AD$70</c15:sqref>
                        </c15:formulaRef>
                      </c:ext>
                    </c:extLst>
                    <c:numCache>
                      <c:formatCode>#,##0.00</c:formatCode>
                      <c:ptCount val="27"/>
                      <c:pt idx="0">
                        <c:v>6.5486885006806963</c:v>
                      </c:pt>
                      <c:pt idx="1">
                        <c:v>6.7499606607802889</c:v>
                      </c:pt>
                      <c:pt idx="2">
                        <c:v>6.7328989449397323</c:v>
                      </c:pt>
                      <c:pt idx="3">
                        <c:v>6.6700346550852654</c:v>
                      </c:pt>
                      <c:pt idx="4">
                        <c:v>6.345404680561213</c:v>
                      </c:pt>
                      <c:pt idx="5">
                        <c:v>2.3613342477767407</c:v>
                      </c:pt>
                      <c:pt idx="6">
                        <c:v>2.4371910374853663</c:v>
                      </c:pt>
                      <c:pt idx="7">
                        <c:v>2.1686780828691705</c:v>
                      </c:pt>
                      <c:pt idx="8">
                        <c:v>1.9040482330804271</c:v>
                      </c:pt>
                      <c:pt idx="9">
                        <c:v>1.7290408327690079</c:v>
                      </c:pt>
                      <c:pt idx="10">
                        <c:v>1.6214449631842347</c:v>
                      </c:pt>
                      <c:pt idx="11">
                        <c:v>1.5643146003933144</c:v>
                      </c:pt>
                      <c:pt idx="12">
                        <c:v>1.4786318850450471</c:v>
                      </c:pt>
                      <c:pt idx="13">
                        <c:v>1.4624645368630989</c:v>
                      </c:pt>
                      <c:pt idx="14">
                        <c:v>1.4097947010706608</c:v>
                      </c:pt>
                      <c:pt idx="15">
                        <c:v>1.3866421348481919</c:v>
                      </c:pt>
                      <c:pt idx="16">
                        <c:v>1.304830627529513</c:v>
                      </c:pt>
                      <c:pt idx="17">
                        <c:v>1.3651242103386849</c:v>
                      </c:pt>
                      <c:pt idx="18">
                        <c:v>1.2787083879704499</c:v>
                      </c:pt>
                      <c:pt idx="19">
                        <c:v>1.1136334331247433</c:v>
                      </c:pt>
                      <c:pt idx="20">
                        <c:v>0.96728130758408848</c:v>
                      </c:pt>
                      <c:pt idx="21">
                        <c:v>1.1075340880652791</c:v>
                      </c:pt>
                      <c:pt idx="22">
                        <c:v>0.99392218024489609</c:v>
                      </c:pt>
                      <c:pt idx="23">
                        <c:v>0.82710067482103566</c:v>
                      </c:pt>
                      <c:pt idx="24">
                        <c:v>0.73661632817620171</c:v>
                      </c:pt>
                      <c:pt idx="25">
                        <c:v>0.86275262682000231</c:v>
                      </c:pt>
                      <c:pt idx="26">
                        <c:v>0.86387268248994764</c:v>
                      </c:pt>
                    </c:numCache>
                  </c:numRef>
                </c:val>
                <c:smooth val="0"/>
                <c:extLst xmlns:c15="http://schemas.microsoft.com/office/drawing/2012/chart">
                  <c:ext xmlns:c16="http://schemas.microsoft.com/office/drawing/2014/chart" uri="{C3380CC4-5D6E-409C-BE32-E72D297353CC}">
                    <c16:uniqueId val="{00000049-1B75-4110-B380-E2AF4587F308}"/>
                  </c:ext>
                </c:extLst>
              </c15:ser>
            </c15:filteredLineSeries>
            <c15:filteredLineSeries>
              <c15:ser>
                <c:idx val="74"/>
                <c:order val="70"/>
                <c:tx>
                  <c:strRef>
                    <c:extLst xmlns:c15="http://schemas.microsoft.com/office/drawing/2012/chart">
                      <c:ext xmlns:c15="http://schemas.microsoft.com/office/drawing/2012/chart" uri="{02D57815-91ED-43cb-92C2-25804820EDAC}">
                        <c15:formulaRef>
                          <c15:sqref>'ChartData Emissions Annual Mkt'!$B$71</c15:sqref>
                        </c15:formulaRef>
                      </c:ext>
                    </c:extLst>
                    <c:strCache>
                      <c:ptCount val="1"/>
                      <c:pt idx="0">
                        <c:v>WX BP, Market Reliance, Biodiesel (Direct)</c:v>
                      </c:pt>
                    </c:strCache>
                  </c:strRef>
                </c:tx>
                <c:spPr>
                  <a:ln w="28575" cap="rnd">
                    <a:solidFill>
                      <a:schemeClr val="accent3">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Emissions Annual Mkt'!$D$1:$AD$1</c15:sqref>
                        </c15:formulaRef>
                      </c:ext>
                    </c:extLst>
                    <c:numCache>
                      <c:formatCode>General</c:formatCode>
                      <c:ptCount val="27"/>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numCache>
                  </c:numRef>
                </c:cat>
                <c:val>
                  <c:numRef>
                    <c:extLst xmlns:c15="http://schemas.microsoft.com/office/drawing/2012/chart">
                      <c:ext xmlns:c15="http://schemas.microsoft.com/office/drawing/2012/chart" uri="{02D57815-91ED-43cb-92C2-25804820EDAC}">
                        <c15:formulaRef>
                          <c15:sqref>'ChartData Emissions Annual Mkt'!$D$71:$AD$71</c15:sqref>
                        </c15:formulaRef>
                      </c:ext>
                    </c:extLst>
                    <c:numCache>
                      <c:formatCode>#,##0.00</c:formatCode>
                      <c:ptCount val="27"/>
                      <c:pt idx="0">
                        <c:v>6.5486885006806963</c:v>
                      </c:pt>
                      <c:pt idx="1">
                        <c:v>6.7496488814834139</c:v>
                      </c:pt>
                      <c:pt idx="2">
                        <c:v>6.7368290621272333</c:v>
                      </c:pt>
                      <c:pt idx="3">
                        <c:v>6.6538202975792728</c:v>
                      </c:pt>
                      <c:pt idx="4">
                        <c:v>6.3309930850530645</c:v>
                      </c:pt>
                      <c:pt idx="5">
                        <c:v>2.8197548102767409</c:v>
                      </c:pt>
                      <c:pt idx="6">
                        <c:v>2.9886043519384913</c:v>
                      </c:pt>
                      <c:pt idx="7">
                        <c:v>2.7658677693926075</c:v>
                      </c:pt>
                      <c:pt idx="8">
                        <c:v>2.3917982262444895</c:v>
                      </c:pt>
                      <c:pt idx="9">
                        <c:v>2.1924302175346329</c:v>
                      </c:pt>
                      <c:pt idx="10">
                        <c:v>2.0268046086920473</c:v>
                      </c:pt>
                      <c:pt idx="11">
                        <c:v>1.8932328796901894</c:v>
                      </c:pt>
                      <c:pt idx="12">
                        <c:v>1.8152522961778594</c:v>
                      </c:pt>
                      <c:pt idx="13">
                        <c:v>1.7686422634255989</c:v>
                      </c:pt>
                      <c:pt idx="14">
                        <c:v>1.755990078023786</c:v>
                      </c:pt>
                      <c:pt idx="15">
                        <c:v>1.7573982653067919</c:v>
                      </c:pt>
                      <c:pt idx="16">
                        <c:v>1.6937728425574998</c:v>
                      </c:pt>
                      <c:pt idx="17">
                        <c:v>1.7341181866634896</c:v>
                      </c:pt>
                      <c:pt idx="18">
                        <c:v>1.6468282381193922</c:v>
                      </c:pt>
                      <c:pt idx="19">
                        <c:v>1.5058045881113435</c:v>
                      </c:pt>
                      <c:pt idx="20">
                        <c:v>1.3493298616990768</c:v>
                      </c:pt>
                      <c:pt idx="21">
                        <c:v>1.4057002349235057</c:v>
                      </c:pt>
                      <c:pt idx="22">
                        <c:v>1.3279532424061666</c:v>
                      </c:pt>
                      <c:pt idx="23">
                        <c:v>1.1847504430673035</c:v>
                      </c:pt>
                      <c:pt idx="24">
                        <c:v>1.0887585020869941</c:v>
                      </c:pt>
                      <c:pt idx="25">
                        <c:v>1.1979671719800939</c:v>
                      </c:pt>
                      <c:pt idx="26">
                        <c:v>1.1017033935474112</c:v>
                      </c:pt>
                    </c:numCache>
                  </c:numRef>
                </c:val>
                <c:smooth val="0"/>
                <c:extLst xmlns:c15="http://schemas.microsoft.com/office/drawing/2012/chart">
                  <c:ext xmlns:c16="http://schemas.microsoft.com/office/drawing/2014/chart" uri="{C3380CC4-5D6E-409C-BE32-E72D297353CC}">
                    <c16:uniqueId val="{0000004A-1B75-4110-B380-E2AF4587F308}"/>
                  </c:ext>
                </c:extLst>
              </c15:ser>
            </c15:filteredLineSeries>
          </c:ext>
        </c:extLst>
      </c:lineChart>
      <c:catAx>
        <c:axId val="8802521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0248512"/>
        <c:crosses val="autoZero"/>
        <c:auto val="1"/>
        <c:lblAlgn val="ctr"/>
        <c:lblOffset val="100"/>
        <c:noMultiLvlLbl val="0"/>
      </c:catAx>
      <c:valAx>
        <c:axId val="880248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100">
                    <a:solidFill>
                      <a:sysClr val="windowText" lastClr="000000"/>
                    </a:solidFill>
                    <a:latin typeface="Arial" panose="020B0604020202020204" pitchFamily="34" charset="0"/>
                    <a:cs typeface="Arial" panose="020B0604020202020204" pitchFamily="34" charset="0"/>
                  </a:rPr>
                  <a:t>PSE</a:t>
                </a:r>
                <a:r>
                  <a:rPr lang="en-US" sz="1100" baseline="0">
                    <a:solidFill>
                      <a:sysClr val="windowText" lastClr="000000"/>
                    </a:solidFill>
                    <a:latin typeface="Arial" panose="020B0604020202020204" pitchFamily="34" charset="0"/>
                    <a:cs typeface="Arial" panose="020B0604020202020204" pitchFamily="34" charset="0"/>
                  </a:rPr>
                  <a:t> Emissions (Millions Short Tons)</a:t>
                </a:r>
              </a:p>
            </c:rich>
          </c:tx>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0252120"/>
        <c:crosses val="autoZero"/>
        <c:crossBetween val="between"/>
      </c:valAx>
      <c:spPr>
        <a:noFill/>
        <a:ln>
          <a:noFill/>
        </a:ln>
        <a:effectLst/>
      </c:spPr>
    </c:plotArea>
    <c:legend>
      <c:legendPos val="r"/>
      <c:layout>
        <c:manualLayout>
          <c:xMode val="edge"/>
          <c:yMode val="edge"/>
          <c:x val="0.78247827088451205"/>
          <c:y val="0.28949292871000754"/>
          <c:w val="0.16958902130167169"/>
          <c:h val="0.31866738932931332"/>
        </c:manualLayout>
      </c:layout>
      <c:overlay val="1"/>
      <c:spPr>
        <a:solidFill>
          <a:schemeClr val="bg1"/>
        </a:solidFill>
        <a:ln>
          <a:solidFill>
            <a:sysClr val="windowText" lastClr="000000">
              <a:alpha val="0"/>
            </a:sysClr>
          </a:solid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'ChartData Annual Rev Req'!$A$2</c:f>
              <c:strCache>
                <c:ptCount val="1"/>
                <c:pt idx="0">
                  <c:v>1 Mid</c:v>
                </c:pt>
              </c:strCache>
            </c:strRef>
          </c:tx>
          <c:spPr>
            <a:ln w="28575" cap="rnd">
              <a:solidFill>
                <a:schemeClr val="accent1"/>
              </a:solidFill>
              <a:prstDash val="sysDash"/>
              <a:round/>
            </a:ln>
            <a:effectLst/>
          </c:spPr>
          <c:marker>
            <c:symbol val="none"/>
          </c:marker>
          <c:cat>
            <c:numRef>
              <c:f>'ChartData Annual Rev Req'!$B$1:$Y$1</c:f>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f>'ChartData Annual Rev Req'!$B$2:$Y$2</c:f>
              <c:numCache>
                <c:formatCode>#,##0</c:formatCode>
                <c:ptCount val="24"/>
                <c:pt idx="0">
                  <c:v>687404.71624755859</c:v>
                </c:pt>
                <c:pt idx="1">
                  <c:v>735499.55997610092</c:v>
                </c:pt>
                <c:pt idx="2">
                  <c:v>746251.6102437973</c:v>
                </c:pt>
                <c:pt idx="3">
                  <c:v>818792.64768409729</c:v>
                </c:pt>
                <c:pt idx="4">
                  <c:v>792700.4147567749</c:v>
                </c:pt>
                <c:pt idx="5">
                  <c:v>1007027.7658958435</c:v>
                </c:pt>
                <c:pt idx="6">
                  <c:v>1087446.0211791992</c:v>
                </c:pt>
                <c:pt idx="7">
                  <c:v>1213182.9914855957</c:v>
                </c:pt>
                <c:pt idx="8">
                  <c:v>1398071.7623594592</c:v>
                </c:pt>
                <c:pt idx="9">
                  <c:v>1465498.0543046661</c:v>
                </c:pt>
                <c:pt idx="10">
                  <c:v>1469613.565585183</c:v>
                </c:pt>
                <c:pt idx="11">
                  <c:v>1511742.8279919666</c:v>
                </c:pt>
                <c:pt idx="12">
                  <c:v>1576670.643756459</c:v>
                </c:pt>
                <c:pt idx="13">
                  <c:v>1699887.3394993707</c:v>
                </c:pt>
                <c:pt idx="14">
                  <c:v>1826481.8856941289</c:v>
                </c:pt>
                <c:pt idx="15">
                  <c:v>1929106.0221415814</c:v>
                </c:pt>
                <c:pt idx="16">
                  <c:v>1968397.3957889925</c:v>
                </c:pt>
                <c:pt idx="17">
                  <c:v>2064667.1449538292</c:v>
                </c:pt>
                <c:pt idx="18">
                  <c:v>2157752.0065246508</c:v>
                </c:pt>
                <c:pt idx="19">
                  <c:v>2281824.4246685966</c:v>
                </c:pt>
                <c:pt idx="20">
                  <c:v>2490962.2774080224</c:v>
                </c:pt>
                <c:pt idx="21">
                  <c:v>2689227.2551125502</c:v>
                </c:pt>
                <c:pt idx="22">
                  <c:v>2892172.473249346</c:v>
                </c:pt>
                <c:pt idx="23">
                  <c:v>3012769.1660003662</c:v>
                </c:pt>
              </c:numCache>
            </c:numRef>
          </c:val>
          <c:smooth val="0"/>
          <c:extLst>
            <c:ext xmlns:c16="http://schemas.microsoft.com/office/drawing/2014/chart" uri="{C3380CC4-5D6E-409C-BE32-E72D297353CC}">
              <c16:uniqueId val="{00000000-C574-4CA2-B5A1-BD512FC2E656}"/>
            </c:ext>
          </c:extLst>
        </c:ser>
        <c:ser>
          <c:idx val="1"/>
          <c:order val="1"/>
          <c:tx>
            <c:strRef>
              <c:f>'ChartData Annual Rev Req'!$A$3</c:f>
              <c:strCache>
                <c:ptCount val="1"/>
                <c:pt idx="0">
                  <c:v>2 Low</c:v>
                </c:pt>
              </c:strCache>
              <c:extLst xmlns:c15="http://schemas.microsoft.com/office/drawing/2012/chart"/>
            </c:strRef>
          </c:tx>
          <c:spPr>
            <a:ln w="28575" cap="rnd">
              <a:solidFill>
                <a:schemeClr val="accent2"/>
              </a:solidFill>
              <a:round/>
            </a:ln>
            <a:effectLst/>
          </c:spPr>
          <c:marker>
            <c:symbol val="none"/>
          </c:marker>
          <c:cat>
            <c:numRef>
              <c:f>'ChartData Annual Rev Req'!$B$1:$Y$1</c:f>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extLst xmlns:c15="http://schemas.microsoft.com/office/drawing/2012/chart"/>
            </c:numRef>
          </c:cat>
          <c:val>
            <c:numRef>
              <c:f>'ChartData Annual Rev Req'!$B$3:$Y$3</c:f>
              <c:numCache>
                <c:formatCode>#,##0</c:formatCode>
                <c:ptCount val="24"/>
                <c:pt idx="0">
                  <c:v>655589.61199951172</c:v>
                </c:pt>
                <c:pt idx="1">
                  <c:v>700726.23045492172</c:v>
                </c:pt>
                <c:pt idx="2">
                  <c:v>737969.75634288788</c:v>
                </c:pt>
                <c:pt idx="3">
                  <c:v>816793.16777229309</c:v>
                </c:pt>
                <c:pt idx="4">
                  <c:v>695777.28537750244</c:v>
                </c:pt>
                <c:pt idx="5">
                  <c:v>774635.45067977905</c:v>
                </c:pt>
                <c:pt idx="6">
                  <c:v>846950.37200927734</c:v>
                </c:pt>
                <c:pt idx="7">
                  <c:v>913600.243724823</c:v>
                </c:pt>
                <c:pt idx="8">
                  <c:v>1054831.3044203112</c:v>
                </c:pt>
                <c:pt idx="9">
                  <c:v>1065838.0986772247</c:v>
                </c:pt>
                <c:pt idx="10">
                  <c:v>1069568.0650063027</c:v>
                </c:pt>
                <c:pt idx="11">
                  <c:v>1093461.1380791706</c:v>
                </c:pt>
                <c:pt idx="12">
                  <c:v>1151365.9985004165</c:v>
                </c:pt>
                <c:pt idx="13">
                  <c:v>1225457.2353104516</c:v>
                </c:pt>
                <c:pt idx="14">
                  <c:v>1477260.7411037511</c:v>
                </c:pt>
                <c:pt idx="15">
                  <c:v>1469919.7359143551</c:v>
                </c:pt>
                <c:pt idx="16">
                  <c:v>1440142.1403697382</c:v>
                </c:pt>
                <c:pt idx="17">
                  <c:v>1453238.7027634205</c:v>
                </c:pt>
                <c:pt idx="18">
                  <c:v>1548291.1161433149</c:v>
                </c:pt>
                <c:pt idx="19">
                  <c:v>1580122.3817399009</c:v>
                </c:pt>
                <c:pt idx="20">
                  <c:v>1747388.1605237911</c:v>
                </c:pt>
                <c:pt idx="21">
                  <c:v>1892047.1594304058</c:v>
                </c:pt>
                <c:pt idx="22">
                  <c:v>2045145.658660799</c:v>
                </c:pt>
                <c:pt idx="23">
                  <c:v>2132489.3427791595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C574-4CA2-B5A1-BD512FC2E656}"/>
            </c:ext>
          </c:extLst>
        </c:ser>
        <c:ser>
          <c:idx val="2"/>
          <c:order val="2"/>
          <c:tx>
            <c:strRef>
              <c:f>'ChartData Annual Rev Req'!$A$4</c:f>
              <c:strCache>
                <c:ptCount val="1"/>
                <c:pt idx="0">
                  <c:v>3 High</c:v>
                </c:pt>
              </c:strCache>
              <c:extLst xmlns:c15="http://schemas.microsoft.com/office/drawing/2012/chart"/>
            </c:strRef>
          </c:tx>
          <c:spPr>
            <a:ln w="28575" cap="rnd">
              <a:solidFill>
                <a:schemeClr val="accent3"/>
              </a:solidFill>
              <a:round/>
            </a:ln>
            <a:effectLst/>
          </c:spPr>
          <c:marker>
            <c:symbol val="none"/>
          </c:marker>
          <c:cat>
            <c:numRef>
              <c:f>'ChartData Annual Rev Req'!$B$1:$Y$1</c:f>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extLst xmlns:c15="http://schemas.microsoft.com/office/drawing/2012/chart"/>
            </c:numRef>
          </c:cat>
          <c:val>
            <c:numRef>
              <c:f>'ChartData Annual Rev Req'!$B$4:$Y$4</c:f>
              <c:numCache>
                <c:formatCode>#,##0</c:formatCode>
                <c:ptCount val="24"/>
                <c:pt idx="0">
                  <c:v>992868.79681396484</c:v>
                </c:pt>
                <c:pt idx="1">
                  <c:v>1044766.7041473389</c:v>
                </c:pt>
                <c:pt idx="2">
                  <c:v>1089106.7741382122</c:v>
                </c:pt>
                <c:pt idx="3">
                  <c:v>1398399.1578912735</c:v>
                </c:pt>
                <c:pt idx="4">
                  <c:v>1302560.4992141724</c:v>
                </c:pt>
                <c:pt idx="5">
                  <c:v>1413934.4970245361</c:v>
                </c:pt>
                <c:pt idx="6">
                  <c:v>1551284.3842353821</c:v>
                </c:pt>
                <c:pt idx="7">
                  <c:v>1777237.1621131897</c:v>
                </c:pt>
                <c:pt idx="8">
                  <c:v>1944954.1417082141</c:v>
                </c:pt>
                <c:pt idx="9">
                  <c:v>2037221.2596421905</c:v>
                </c:pt>
                <c:pt idx="10">
                  <c:v>1842790.9711370934</c:v>
                </c:pt>
                <c:pt idx="11">
                  <c:v>1929101.5068535847</c:v>
                </c:pt>
                <c:pt idx="12">
                  <c:v>2065380.1145759323</c:v>
                </c:pt>
                <c:pt idx="13">
                  <c:v>2261342.1395081445</c:v>
                </c:pt>
                <c:pt idx="14">
                  <c:v>2419716.8927494115</c:v>
                </c:pt>
                <c:pt idx="15">
                  <c:v>2498759.3470288571</c:v>
                </c:pt>
                <c:pt idx="16">
                  <c:v>2575896.786671008</c:v>
                </c:pt>
                <c:pt idx="17">
                  <c:v>2715248.0892227711</c:v>
                </c:pt>
                <c:pt idx="18">
                  <c:v>2879423.9204417155</c:v>
                </c:pt>
                <c:pt idx="19">
                  <c:v>3029635.0190995201</c:v>
                </c:pt>
                <c:pt idx="20">
                  <c:v>3253436.0580915399</c:v>
                </c:pt>
                <c:pt idx="21">
                  <c:v>3482061.165579698</c:v>
                </c:pt>
                <c:pt idx="22">
                  <c:v>3798116.47291556</c:v>
                </c:pt>
                <c:pt idx="23">
                  <c:v>3927141.5990619659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C574-4CA2-B5A1-BD512FC2E656}"/>
            </c:ext>
          </c:extLst>
        </c:ser>
        <c:dLbls>
          <c:showLegendKey val="0"/>
          <c:showVal val="0"/>
          <c:showCatName val="0"/>
          <c:showSerName val="0"/>
          <c:showPercent val="0"/>
          <c:showBubbleSize val="0"/>
        </c:dLbls>
        <c:smooth val="0"/>
        <c:axId val="1140690568"/>
        <c:axId val="1140691552"/>
        <c:extLst>
          <c:ext xmlns:c15="http://schemas.microsoft.com/office/drawing/2012/chart" uri="{02D57815-91ED-43cb-92C2-25804820EDAC}">
            <c15:filteredLineSeries>
              <c15:ser>
                <c:idx val="3"/>
                <c:order val="3"/>
                <c:tx>
                  <c:strRef>
                    <c:extLst>
                      <c:ext uri="{02D57815-91ED-43cb-92C2-25804820EDAC}">
                        <c15:formulaRef>
                          <c15:sqref>'ChartData Annual Rev Req'!$A$5</c15:sqref>
                        </c15:formulaRef>
                      </c:ext>
                    </c:extLst>
                    <c:strCache>
                      <c:ptCount val="1"/>
                      <c:pt idx="0">
                        <c:v>A Renewable Overgeneration</c:v>
                      </c:pt>
                    </c:strCache>
                  </c:strRef>
                </c:tx>
                <c:spPr>
                  <a:ln w="28575" cap="rnd">
                    <a:solidFill>
                      <a:schemeClr val="accent4"/>
                    </a:solidFill>
                    <a:round/>
                  </a:ln>
                  <a:effectLst/>
                </c:spPr>
                <c:marker>
                  <c:symbol val="none"/>
                </c:marker>
                <c:cat>
                  <c:numRef>
                    <c:extLst>
                      <c:ex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c:ext uri="{02D57815-91ED-43cb-92C2-25804820EDAC}">
                        <c15:formulaRef>
                          <c15:sqref>'ChartData Annual Rev Req'!$B$5:$Y$5</c15:sqref>
                        </c15:formulaRef>
                      </c:ext>
                    </c:extLst>
                    <c:numCache>
                      <c:formatCode>#,##0</c:formatCode>
                      <c:ptCount val="24"/>
                      <c:pt idx="0">
                        <c:v>700438.19732666016</c:v>
                      </c:pt>
                      <c:pt idx="1">
                        <c:v>757358.68980836868</c:v>
                      </c:pt>
                      <c:pt idx="2">
                        <c:v>793282.33870172501</c:v>
                      </c:pt>
                      <c:pt idx="3">
                        <c:v>888531.49444198608</c:v>
                      </c:pt>
                      <c:pt idx="4">
                        <c:v>899909.212641716</c:v>
                      </c:pt>
                      <c:pt idx="5">
                        <c:v>1117904.4834537506</c:v>
                      </c:pt>
                      <c:pt idx="6">
                        <c:v>1167533.9365653992</c:v>
                      </c:pt>
                      <c:pt idx="7">
                        <c:v>1287405.3768405914</c:v>
                      </c:pt>
                      <c:pt idx="8">
                        <c:v>1471713.6868208239</c:v>
                      </c:pt>
                      <c:pt idx="9">
                        <c:v>1524334.0640404888</c:v>
                      </c:pt>
                      <c:pt idx="10">
                        <c:v>1559525.8753707875</c:v>
                      </c:pt>
                      <c:pt idx="11">
                        <c:v>1600318.4245209736</c:v>
                      </c:pt>
                      <c:pt idx="12">
                        <c:v>1689804.4470670917</c:v>
                      </c:pt>
                      <c:pt idx="13">
                        <c:v>1822398.3674172326</c:v>
                      </c:pt>
                      <c:pt idx="14">
                        <c:v>2005120.5229490823</c:v>
                      </c:pt>
                      <c:pt idx="15">
                        <c:v>2126952.3431536015</c:v>
                      </c:pt>
                      <c:pt idx="16">
                        <c:v>2221521.0364464177</c:v>
                      </c:pt>
                      <c:pt idx="17">
                        <c:v>2368531.5223463597</c:v>
                      </c:pt>
                      <c:pt idx="18">
                        <c:v>2541307.379588692</c:v>
                      </c:pt>
                      <c:pt idx="19">
                        <c:v>2676708.0054543479</c:v>
                      </c:pt>
                      <c:pt idx="20">
                        <c:v>2920435.8852638192</c:v>
                      </c:pt>
                      <c:pt idx="21">
                        <c:v>3180160.7466601348</c:v>
                      </c:pt>
                      <c:pt idx="22">
                        <c:v>3410961.3701843321</c:v>
                      </c:pt>
                      <c:pt idx="23">
                        <c:v>3651475.5879364014</c:v>
                      </c:pt>
                    </c:numCache>
                  </c:numRef>
                </c:val>
                <c:smooth val="0"/>
                <c:extLst>
                  <c:ext xmlns:c16="http://schemas.microsoft.com/office/drawing/2014/chart" uri="{C3380CC4-5D6E-409C-BE32-E72D297353CC}">
                    <c16:uniqueId val="{00000003-C574-4CA2-B5A1-BD512FC2E656}"/>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'ChartData Annual Rev Req'!$A$6</c15:sqref>
                        </c15:formulaRef>
                      </c:ext>
                    </c:extLst>
                    <c:strCache>
                      <c:ptCount val="1"/>
                      <c:pt idx="0">
                        <c:v>B Market Reliance</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Req'!$B$6:$Y$6</c15:sqref>
                        </c15:formulaRef>
                      </c:ext>
                    </c:extLst>
                    <c:numCache>
                      <c:formatCode>#,##0</c:formatCode>
                      <c:ptCount val="24"/>
                      <c:pt idx="0">
                        <c:v>680997.56781005859</c:v>
                      </c:pt>
                      <c:pt idx="1">
                        <c:v>733536.60935354233</c:v>
                      </c:pt>
                      <c:pt idx="2">
                        <c:v>791723.76142787933</c:v>
                      </c:pt>
                      <c:pt idx="3">
                        <c:v>911044.62058448792</c:v>
                      </c:pt>
                      <c:pt idx="4">
                        <c:v>881724.50289154053</c:v>
                      </c:pt>
                      <c:pt idx="5">
                        <c:v>1126856.2964134216</c:v>
                      </c:pt>
                      <c:pt idx="6">
                        <c:v>1215622.7520141602</c:v>
                      </c:pt>
                      <c:pt idx="7">
                        <c:v>1296356.7956848145</c:v>
                      </c:pt>
                      <c:pt idx="8">
                        <c:v>1452150.8152159045</c:v>
                      </c:pt>
                      <c:pt idx="9">
                        <c:v>1524969.0467363067</c:v>
                      </c:pt>
                      <c:pt idx="10">
                        <c:v>1572773.7806730736</c:v>
                      </c:pt>
                      <c:pt idx="11">
                        <c:v>1620846.083317284</c:v>
                      </c:pt>
                      <c:pt idx="12">
                        <c:v>1708120.319324086</c:v>
                      </c:pt>
                      <c:pt idx="13">
                        <c:v>1851230.197836773</c:v>
                      </c:pt>
                      <c:pt idx="14">
                        <c:v>1946512.4218879766</c:v>
                      </c:pt>
                      <c:pt idx="15">
                        <c:v>2029221.125687724</c:v>
                      </c:pt>
                      <c:pt idx="16">
                        <c:v>2071855.6786411654</c:v>
                      </c:pt>
                      <c:pt idx="17">
                        <c:v>2195052.7139388146</c:v>
                      </c:pt>
                      <c:pt idx="18">
                        <c:v>2351003.3664947436</c:v>
                      </c:pt>
                      <c:pt idx="19">
                        <c:v>2458224.0739758476</c:v>
                      </c:pt>
                      <c:pt idx="20">
                        <c:v>2667126.7926515527</c:v>
                      </c:pt>
                      <c:pt idx="21">
                        <c:v>2859103.6371773696</c:v>
                      </c:pt>
                      <c:pt idx="22">
                        <c:v>3034278.7332743704</c:v>
                      </c:pt>
                      <c:pt idx="23">
                        <c:v>3189960.4414367676</c:v>
                      </c:pt>
                    </c:numCache>
                  </c:numRef>
                </c:val>
                <c:smooth val="0"/>
                <c:extLst xmlns:c15="http://schemas.microsoft.com/office/drawing/2012/chart">
                  <c:ext xmlns:c16="http://schemas.microsoft.com/office/drawing/2014/chart" uri="{C3380CC4-5D6E-409C-BE32-E72D297353CC}">
                    <c16:uniqueId val="{00000004-C574-4CA2-B5A1-BD512FC2E656}"/>
                  </c:ext>
                </c:extLst>
              </c15:ser>
            </c15:filteredLineSeries>
            <c15:filteredLineSeries>
              <c15:ser>
                <c:idx val="6"/>
                <c:order val="5"/>
                <c:tx>
                  <c:strRef>
                    <c:extLst xmlns:c15="http://schemas.microsoft.com/office/drawing/2012/chart">
                      <c:ext xmlns:c15="http://schemas.microsoft.com/office/drawing/2012/chart" uri="{02D57815-91ED-43cb-92C2-25804820EDAC}">
                        <c15:formulaRef>
                          <c15:sqref>'ChartData Annual Rev Req'!$A$7</c15:sqref>
                        </c15:formulaRef>
                      </c:ext>
                    </c:extLst>
                    <c:strCache>
                      <c:ptCount val="1"/>
                      <c:pt idx="0">
                        <c:v>C Distributed Transmission</c:v>
                      </c:pt>
                    </c:strCache>
                  </c:strRef>
                </c:tx>
                <c:spPr>
                  <a:ln w="28575" cap="rnd">
                    <a:solidFill>
                      <a:schemeClr val="accent1">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Req'!$B$7:$Y$7</c15:sqref>
                        </c15:formulaRef>
                      </c:ext>
                    </c:extLst>
                    <c:numCache>
                      <c:formatCode>#,##0</c:formatCode>
                      <c:ptCount val="24"/>
                      <c:pt idx="0">
                        <c:v>691177.98065185547</c:v>
                      </c:pt>
                      <c:pt idx="1">
                        <c:v>741215.27086019516</c:v>
                      </c:pt>
                      <c:pt idx="2">
                        <c:v>753208.07567882538</c:v>
                      </c:pt>
                      <c:pt idx="3">
                        <c:v>849925.25016975403</c:v>
                      </c:pt>
                      <c:pt idx="4">
                        <c:v>799152.71347808838</c:v>
                      </c:pt>
                      <c:pt idx="5">
                        <c:v>1014600.8133506775</c:v>
                      </c:pt>
                      <c:pt idx="6">
                        <c:v>1101967.7750854492</c:v>
                      </c:pt>
                      <c:pt idx="7">
                        <c:v>1179642.4120597839</c:v>
                      </c:pt>
                      <c:pt idx="8">
                        <c:v>1353257.6348646472</c:v>
                      </c:pt>
                      <c:pt idx="9">
                        <c:v>1429020.2832475372</c:v>
                      </c:pt>
                      <c:pt idx="10">
                        <c:v>1438583.4129171837</c:v>
                      </c:pt>
                      <c:pt idx="11">
                        <c:v>1488588.1680626911</c:v>
                      </c:pt>
                      <c:pt idx="12">
                        <c:v>1557631.4999519088</c:v>
                      </c:pt>
                      <c:pt idx="13">
                        <c:v>1697448.3310059472</c:v>
                      </c:pt>
                      <c:pt idx="14">
                        <c:v>1818406.2133823461</c:v>
                      </c:pt>
                      <c:pt idx="15">
                        <c:v>1909226.5668622311</c:v>
                      </c:pt>
                      <c:pt idx="16">
                        <c:v>1999446.1948436152</c:v>
                      </c:pt>
                      <c:pt idx="17">
                        <c:v>2086243.1521194996</c:v>
                      </c:pt>
                      <c:pt idx="18">
                        <c:v>2281833.4534769938</c:v>
                      </c:pt>
                      <c:pt idx="19">
                        <c:v>2487532.6711075767</c:v>
                      </c:pt>
                      <c:pt idx="20">
                        <c:v>2881142.4824537225</c:v>
                      </c:pt>
                      <c:pt idx="21">
                        <c:v>3321272.0625523543</c:v>
                      </c:pt>
                      <c:pt idx="22">
                        <c:v>4127928.4315184653</c:v>
                      </c:pt>
                      <c:pt idx="23">
                        <c:v>4378196.1933193207</c:v>
                      </c:pt>
                    </c:numCache>
                  </c:numRef>
                </c:val>
                <c:smooth val="0"/>
                <c:extLst xmlns:c15="http://schemas.microsoft.com/office/drawing/2012/chart">
                  <c:ext xmlns:c16="http://schemas.microsoft.com/office/drawing/2014/chart" uri="{C3380CC4-5D6E-409C-BE32-E72D297353CC}">
                    <c16:uniqueId val="{00000006-C574-4CA2-B5A1-BD512FC2E656}"/>
                  </c:ext>
                </c:extLst>
              </c15:ser>
            </c15:filteredLineSeries>
            <c15:filteredLineSeries>
              <c15:ser>
                <c:idx val="7"/>
                <c:order val="6"/>
                <c:tx>
                  <c:strRef>
                    <c:extLst xmlns:c15="http://schemas.microsoft.com/office/drawing/2012/chart">
                      <c:ext xmlns:c15="http://schemas.microsoft.com/office/drawing/2012/chart" uri="{02D57815-91ED-43cb-92C2-25804820EDAC}">
                        <c15:formulaRef>
                          <c15:sqref>'ChartData Annual Rev Req'!$A$8</c15:sqref>
                        </c15:formulaRef>
                      </c:ext>
                    </c:extLst>
                    <c:strCache>
                      <c:ptCount val="1"/>
                      <c:pt idx="0">
                        <c:v>D Transmission/build constraints - time delayed (option 2)</c:v>
                      </c:pt>
                    </c:strCache>
                  </c:strRef>
                </c:tx>
                <c:spPr>
                  <a:ln w="28575" cap="rnd">
                    <a:solidFill>
                      <a:schemeClr val="accent2">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Req'!$B$8:$Y$8</c15:sqref>
                        </c15:formulaRef>
                      </c:ext>
                    </c:extLst>
                    <c:numCache>
                      <c:formatCode>#,##0</c:formatCode>
                      <c:ptCount val="24"/>
                      <c:pt idx="0">
                        <c:v>691178.78790283203</c:v>
                      </c:pt>
                      <c:pt idx="1">
                        <c:v>740335.31901693344</c:v>
                      </c:pt>
                      <c:pt idx="2">
                        <c:v>753115.08135509491</c:v>
                      </c:pt>
                      <c:pt idx="3">
                        <c:v>871147.23955059052</c:v>
                      </c:pt>
                      <c:pt idx="4">
                        <c:v>835917.10716533661</c:v>
                      </c:pt>
                      <c:pt idx="5">
                        <c:v>947061.7965221405</c:v>
                      </c:pt>
                      <c:pt idx="6">
                        <c:v>1055078.9366073608</c:v>
                      </c:pt>
                      <c:pt idx="7">
                        <c:v>1270609.2519855499</c:v>
                      </c:pt>
                      <c:pt idx="8">
                        <c:v>1381515.6825636218</c:v>
                      </c:pt>
                      <c:pt idx="9">
                        <c:v>1424691.1194680401</c:v>
                      </c:pt>
                      <c:pt idx="10">
                        <c:v>1430846.5870941151</c:v>
                      </c:pt>
                      <c:pt idx="11">
                        <c:v>1497233.6000275654</c:v>
                      </c:pt>
                      <c:pt idx="12">
                        <c:v>1558102.6229627826</c:v>
                      </c:pt>
                      <c:pt idx="13">
                        <c:v>1690861.9973381921</c:v>
                      </c:pt>
                      <c:pt idx="14">
                        <c:v>1800707.2367247171</c:v>
                      </c:pt>
                      <c:pt idx="15">
                        <c:v>1884650.6830202397</c:v>
                      </c:pt>
                      <c:pt idx="16">
                        <c:v>1973887.8792961489</c:v>
                      </c:pt>
                      <c:pt idx="17">
                        <c:v>2043300.2575453343</c:v>
                      </c:pt>
                      <c:pt idx="18">
                        <c:v>2149008.114833443</c:v>
                      </c:pt>
                      <c:pt idx="19">
                        <c:v>2234689.4419320091</c:v>
                      </c:pt>
                      <c:pt idx="20">
                        <c:v>2439623.9059547372</c:v>
                      </c:pt>
                      <c:pt idx="21">
                        <c:v>2648969.9504717803</c:v>
                      </c:pt>
                      <c:pt idx="22">
                        <c:v>3093347.1849121153</c:v>
                      </c:pt>
                      <c:pt idx="23">
                        <c:v>3225473.9028892517</c:v>
                      </c:pt>
                    </c:numCache>
                  </c:numRef>
                </c:val>
                <c:smooth val="0"/>
                <c:extLst xmlns:c15="http://schemas.microsoft.com/office/drawing/2012/chart">
                  <c:ext xmlns:c16="http://schemas.microsoft.com/office/drawing/2014/chart" uri="{C3380CC4-5D6E-409C-BE32-E72D297353CC}">
                    <c16:uniqueId val="{00000007-C574-4CA2-B5A1-BD512FC2E656}"/>
                  </c:ext>
                </c:extLst>
              </c15:ser>
            </c15:filteredLineSeries>
            <c15:filteredLineSeries>
              <c15:ser>
                <c:idx val="9"/>
                <c:order val="7"/>
                <c:tx>
                  <c:strRef>
                    <c:extLst xmlns:c15="http://schemas.microsoft.com/office/drawing/2012/chart">
                      <c:ext xmlns:c15="http://schemas.microsoft.com/office/drawing/2012/chart" uri="{02D57815-91ED-43cb-92C2-25804820EDAC}">
                        <c15:formulaRef>
                          <c15:sqref>'ChartData Annual Rev Req'!$A$9</c15:sqref>
                        </c15:formulaRef>
                      </c:ext>
                    </c:extLst>
                    <c:strCache>
                      <c:ptCount val="1"/>
                      <c:pt idx="0">
                        <c:v>F 6-Yr DSR Ramp</c:v>
                      </c:pt>
                    </c:strCache>
                  </c:strRef>
                </c:tx>
                <c:spPr>
                  <a:ln w="28575" cap="rnd">
                    <a:solidFill>
                      <a:schemeClr val="accent4">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Req'!$B$9:$Y$9</c15:sqref>
                        </c15:formulaRef>
                      </c:ext>
                    </c:extLst>
                    <c:numCache>
                      <c:formatCode>#,##0</c:formatCode>
                      <c:ptCount val="24"/>
                      <c:pt idx="0">
                        <c:v>738540.92828369141</c:v>
                      </c:pt>
                      <c:pt idx="1">
                        <c:v>786264.4786772728</c:v>
                      </c:pt>
                      <c:pt idx="2">
                        <c:v>798494.18458461761</c:v>
                      </c:pt>
                      <c:pt idx="3">
                        <c:v>937792.64768505096</c:v>
                      </c:pt>
                      <c:pt idx="4">
                        <c:v>856723.28378582001</c:v>
                      </c:pt>
                      <c:pt idx="5">
                        <c:v>943120.60575675964</c:v>
                      </c:pt>
                      <c:pt idx="6">
                        <c:v>874991.50084686279</c:v>
                      </c:pt>
                      <c:pt idx="7">
                        <c:v>1007197.713766098</c:v>
                      </c:pt>
                      <c:pt idx="8">
                        <c:v>1285417.983581383</c:v>
                      </c:pt>
                      <c:pt idx="9">
                        <c:v>1330964.382346458</c:v>
                      </c:pt>
                      <c:pt idx="10">
                        <c:v>1460149.6967628468</c:v>
                      </c:pt>
                      <c:pt idx="11">
                        <c:v>1500697.6900258106</c:v>
                      </c:pt>
                      <c:pt idx="12">
                        <c:v>1555116.1944406726</c:v>
                      </c:pt>
                      <c:pt idx="13">
                        <c:v>1753153.0422696038</c:v>
                      </c:pt>
                      <c:pt idx="14">
                        <c:v>1851034.5889071054</c:v>
                      </c:pt>
                      <c:pt idx="15">
                        <c:v>1924622.5061889943</c:v>
                      </c:pt>
                      <c:pt idx="16">
                        <c:v>1977661.3649857889</c:v>
                      </c:pt>
                      <c:pt idx="17">
                        <c:v>2096147.162336451</c:v>
                      </c:pt>
                      <c:pt idx="18">
                        <c:v>2211282.1261177943</c:v>
                      </c:pt>
                      <c:pt idx="19">
                        <c:v>2335634.16171007</c:v>
                      </c:pt>
                      <c:pt idx="20">
                        <c:v>2578966.4098018594</c:v>
                      </c:pt>
                      <c:pt idx="21">
                        <c:v>2840469.9536856627</c:v>
                      </c:pt>
                      <c:pt idx="22">
                        <c:v>3027822.0475200713</c:v>
                      </c:pt>
                      <c:pt idx="23">
                        <c:v>3147034.8002872467</c:v>
                      </c:pt>
                    </c:numCache>
                  </c:numRef>
                </c:val>
                <c:smooth val="0"/>
                <c:extLst xmlns:c15="http://schemas.microsoft.com/office/drawing/2012/chart">
                  <c:ext xmlns:c16="http://schemas.microsoft.com/office/drawing/2014/chart" uri="{C3380CC4-5D6E-409C-BE32-E72D297353CC}">
                    <c16:uniqueId val="{00000009-C574-4CA2-B5A1-BD512FC2E656}"/>
                  </c:ext>
                </c:extLst>
              </c15:ser>
            </c15:filteredLineSeries>
            <c15:filteredLineSeries>
              <c15:ser>
                <c:idx val="10"/>
                <c:order val="8"/>
                <c:tx>
                  <c:strRef>
                    <c:extLst xmlns:c15="http://schemas.microsoft.com/office/drawing/2012/chart">
                      <c:ext xmlns:c15="http://schemas.microsoft.com/office/drawing/2012/chart" uri="{02D57815-91ED-43cb-92C2-25804820EDAC}">
                        <c15:formulaRef>
                          <c15:sqref>'ChartData Annual Rev Req'!$A$10</c15:sqref>
                        </c15:formulaRef>
                      </c:ext>
                    </c:extLst>
                    <c:strCache>
                      <c:ptCount val="1"/>
                      <c:pt idx="0">
                        <c:v>G NEI DSR</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Req'!$B$10:$Y$10</c15:sqref>
                        </c15:formulaRef>
                      </c:ext>
                    </c:extLst>
                    <c:numCache>
                      <c:formatCode>#,##0</c:formatCode>
                      <c:ptCount val="24"/>
                      <c:pt idx="0">
                        <c:v>657869.16302490234</c:v>
                      </c:pt>
                      <c:pt idx="1">
                        <c:v>703965.25249147415</c:v>
                      </c:pt>
                      <c:pt idx="2">
                        <c:v>713234.08333826065</c:v>
                      </c:pt>
                      <c:pt idx="3">
                        <c:v>808311.56147289276</c:v>
                      </c:pt>
                      <c:pt idx="4">
                        <c:v>771146.63043212891</c:v>
                      </c:pt>
                      <c:pt idx="5">
                        <c:v>983069.1381149292</c:v>
                      </c:pt>
                      <c:pt idx="6">
                        <c:v>1030645.3989753723</c:v>
                      </c:pt>
                      <c:pt idx="7">
                        <c:v>1130698.539264679</c:v>
                      </c:pt>
                      <c:pt idx="8">
                        <c:v>1319271.5642927478</c:v>
                      </c:pt>
                      <c:pt idx="9">
                        <c:v>1386949.4630418487</c:v>
                      </c:pt>
                      <c:pt idx="10">
                        <c:v>1428840.0065603722</c:v>
                      </c:pt>
                      <c:pt idx="11">
                        <c:v>1470592.9125008625</c:v>
                      </c:pt>
                      <c:pt idx="12">
                        <c:v>1530220.3196693161</c:v>
                      </c:pt>
                      <c:pt idx="13">
                        <c:v>1692850.0066269799</c:v>
                      </c:pt>
                      <c:pt idx="14">
                        <c:v>1795406.2666812963</c:v>
                      </c:pt>
                      <c:pt idx="15">
                        <c:v>1875523.785802966</c:v>
                      </c:pt>
                      <c:pt idx="16">
                        <c:v>1952468.5545085322</c:v>
                      </c:pt>
                      <c:pt idx="17">
                        <c:v>2058411.9843796315</c:v>
                      </c:pt>
                      <c:pt idx="18">
                        <c:v>2196170.6481486247</c:v>
                      </c:pt>
                      <c:pt idx="19">
                        <c:v>2339311.1142838462</c:v>
                      </c:pt>
                      <c:pt idx="20">
                        <c:v>2531412.3923658319</c:v>
                      </c:pt>
                      <c:pt idx="21">
                        <c:v>2780873.1591862654</c:v>
                      </c:pt>
                      <c:pt idx="22">
                        <c:v>2989169.68801108</c:v>
                      </c:pt>
                      <c:pt idx="23">
                        <c:v>3107601.1412220001</c:v>
                      </c:pt>
                    </c:numCache>
                  </c:numRef>
                </c:val>
                <c:smooth val="0"/>
                <c:extLst xmlns:c15="http://schemas.microsoft.com/office/drawing/2012/chart">
                  <c:ext xmlns:c16="http://schemas.microsoft.com/office/drawing/2014/chart" uri="{C3380CC4-5D6E-409C-BE32-E72D297353CC}">
                    <c16:uniqueId val="{0000000A-C574-4CA2-B5A1-BD512FC2E656}"/>
                  </c:ext>
                </c:extLst>
              </c15:ser>
            </c15:filteredLineSeries>
            <c15:filteredLineSeries>
              <c15:ser>
                <c:idx val="11"/>
                <c:order val="9"/>
                <c:tx>
                  <c:strRef>
                    <c:extLst xmlns:c15="http://schemas.microsoft.com/office/drawing/2012/chart">
                      <c:ext xmlns:c15="http://schemas.microsoft.com/office/drawing/2012/chart" uri="{02D57815-91ED-43cb-92C2-25804820EDAC}">
                        <c15:formulaRef>
                          <c15:sqref>'ChartData Annual Rev Req'!$A$11</c15:sqref>
                        </c15:formulaRef>
                      </c:ext>
                    </c:extLst>
                    <c:strCache>
                      <c:ptCount val="1"/>
                      <c:pt idx="0">
                        <c:v>H Social Discount DSR</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Req'!$B$11:$Y$11</c15:sqref>
                        </c15:formulaRef>
                      </c:ext>
                    </c:extLst>
                    <c:numCache>
                      <c:formatCode>#,##0</c:formatCode>
                      <c:ptCount val="24"/>
                      <c:pt idx="0">
                        <c:v>650614.32354736328</c:v>
                      </c:pt>
                      <c:pt idx="1">
                        <c:v>689733.17302083969</c:v>
                      </c:pt>
                      <c:pt idx="2">
                        <c:v>717409.77628278732</c:v>
                      </c:pt>
                      <c:pt idx="3">
                        <c:v>834162.85071277618</c:v>
                      </c:pt>
                      <c:pt idx="4">
                        <c:v>757927.89732456207</c:v>
                      </c:pt>
                      <c:pt idx="5">
                        <c:v>976254.59551906586</c:v>
                      </c:pt>
                      <c:pt idx="6">
                        <c:v>1061160.5285263062</c:v>
                      </c:pt>
                      <c:pt idx="7">
                        <c:v>1189489.6739597321</c:v>
                      </c:pt>
                      <c:pt idx="8">
                        <c:v>1384164.0984228442</c:v>
                      </c:pt>
                      <c:pt idx="9">
                        <c:v>1430173.0680890747</c:v>
                      </c:pt>
                      <c:pt idx="10">
                        <c:v>1474822.3600311745</c:v>
                      </c:pt>
                      <c:pt idx="11">
                        <c:v>1520392.8542704624</c:v>
                      </c:pt>
                      <c:pt idx="12">
                        <c:v>1592558.6949725845</c:v>
                      </c:pt>
                      <c:pt idx="13">
                        <c:v>1749098.7264007493</c:v>
                      </c:pt>
                      <c:pt idx="14">
                        <c:v>1854433.1986545152</c:v>
                      </c:pt>
                      <c:pt idx="15">
                        <c:v>1967415.8709565457</c:v>
                      </c:pt>
                      <c:pt idx="16">
                        <c:v>2095364.8097222697</c:v>
                      </c:pt>
                      <c:pt idx="17">
                        <c:v>2216110.4490302624</c:v>
                      </c:pt>
                      <c:pt idx="18">
                        <c:v>2353216.1831174777</c:v>
                      </c:pt>
                      <c:pt idx="19">
                        <c:v>2479536.946412371</c:v>
                      </c:pt>
                      <c:pt idx="20">
                        <c:v>2684387.8871420808</c:v>
                      </c:pt>
                      <c:pt idx="21">
                        <c:v>2910905.4623636222</c:v>
                      </c:pt>
                      <c:pt idx="22">
                        <c:v>3095498.5366801322</c:v>
                      </c:pt>
                      <c:pt idx="23">
                        <c:v>3232025.9475183487</c:v>
                      </c:pt>
                    </c:numCache>
                  </c:numRef>
                </c:val>
                <c:smooth val="0"/>
                <c:extLst xmlns:c15="http://schemas.microsoft.com/office/drawing/2012/chart">
                  <c:ext xmlns:c16="http://schemas.microsoft.com/office/drawing/2014/chart" uri="{C3380CC4-5D6E-409C-BE32-E72D297353CC}">
                    <c16:uniqueId val="{0000000B-C574-4CA2-B5A1-BD512FC2E656}"/>
                  </c:ext>
                </c:extLst>
              </c15:ser>
            </c15:filteredLineSeries>
            <c15:filteredLineSeries>
              <c15:ser>
                <c:idx val="12"/>
                <c:order val="10"/>
                <c:tx>
                  <c:strRef>
                    <c:extLst xmlns:c15="http://schemas.microsoft.com/office/drawing/2012/chart">
                      <c:ext xmlns:c15="http://schemas.microsoft.com/office/drawing/2012/chart" uri="{02D57815-91ED-43cb-92C2-25804820EDAC}">
                        <c15:formulaRef>
                          <c15:sqref>'ChartData Annual Rev Req'!$A$12</c15:sqref>
                        </c15:formulaRef>
                      </c:ext>
                    </c:extLst>
                    <c:strCache>
                      <c:ptCount val="1"/>
                      <c:pt idx="0">
                        <c:v>I SCGHG Dispatch Cost - LTCE Model</c:v>
                      </c:pt>
                    </c:strCache>
                  </c:strRef>
                </c:tx>
                <c:spPr>
                  <a:ln w="28575" cap="rnd">
                    <a:solidFill>
                      <a:schemeClr val="accent1">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Req'!$B$12:$Y$12</c15:sqref>
                        </c15:formulaRef>
                      </c:ext>
                    </c:extLst>
                    <c:numCache>
                      <c:formatCode>#,##0</c:formatCode>
                      <c:ptCount val="24"/>
                      <c:pt idx="0">
                        <c:v>687404.71624755859</c:v>
                      </c:pt>
                      <c:pt idx="1">
                        <c:v>735549.18144369125</c:v>
                      </c:pt>
                      <c:pt idx="2">
                        <c:v>746297.51238536835</c:v>
                      </c:pt>
                      <c:pt idx="3">
                        <c:v>907760.23839092255</c:v>
                      </c:pt>
                      <c:pt idx="4">
                        <c:v>832307.92991924286</c:v>
                      </c:pt>
                      <c:pt idx="5">
                        <c:v>920228.2588634491</c:v>
                      </c:pt>
                      <c:pt idx="6">
                        <c:v>1130582.9585652351</c:v>
                      </c:pt>
                      <c:pt idx="7">
                        <c:v>1179142.9071369171</c:v>
                      </c:pt>
                      <c:pt idx="8">
                        <c:v>1320377.2973860095</c:v>
                      </c:pt>
                      <c:pt idx="9">
                        <c:v>1363175.453408546</c:v>
                      </c:pt>
                      <c:pt idx="10">
                        <c:v>1415668.1091011036</c:v>
                      </c:pt>
                      <c:pt idx="11">
                        <c:v>1454276.4950699848</c:v>
                      </c:pt>
                      <c:pt idx="12">
                        <c:v>1519405.6682966449</c:v>
                      </c:pt>
                      <c:pt idx="13">
                        <c:v>1667102.3551491662</c:v>
                      </c:pt>
                      <c:pt idx="14">
                        <c:v>1796924.9526136941</c:v>
                      </c:pt>
                      <c:pt idx="15">
                        <c:v>1912359.5688082036</c:v>
                      </c:pt>
                      <c:pt idx="16">
                        <c:v>1972065.5805366884</c:v>
                      </c:pt>
                      <c:pt idx="17">
                        <c:v>2059322.1806410374</c:v>
                      </c:pt>
                      <c:pt idx="18">
                        <c:v>2159269.3630329059</c:v>
                      </c:pt>
                      <c:pt idx="19">
                        <c:v>2257796.0071022972</c:v>
                      </c:pt>
                      <c:pt idx="20">
                        <c:v>2461038.8345283456</c:v>
                      </c:pt>
                      <c:pt idx="21">
                        <c:v>2764389.3702410674</c:v>
                      </c:pt>
                      <c:pt idx="22">
                        <c:v>2963851.7023300231</c:v>
                      </c:pt>
                      <c:pt idx="23">
                        <c:v>3090247.034236908</c:v>
                      </c:pt>
                    </c:numCache>
                  </c:numRef>
                </c:val>
                <c:smooth val="0"/>
                <c:extLst xmlns:c15="http://schemas.microsoft.com/office/drawing/2012/chart">
                  <c:ext xmlns:c16="http://schemas.microsoft.com/office/drawing/2014/chart" uri="{C3380CC4-5D6E-409C-BE32-E72D297353CC}">
                    <c16:uniqueId val="{0000000C-C574-4CA2-B5A1-BD512FC2E656}"/>
                  </c:ext>
                </c:extLst>
              </c15:ser>
            </c15:filteredLineSeries>
            <c15:filteredLineSeries>
              <c15:ser>
                <c:idx val="13"/>
                <c:order val="11"/>
                <c:tx>
                  <c:strRef>
                    <c:extLst xmlns:c15="http://schemas.microsoft.com/office/drawing/2012/chart">
                      <c:ext xmlns:c15="http://schemas.microsoft.com/office/drawing/2012/chart" uri="{02D57815-91ED-43cb-92C2-25804820EDAC}">
                        <c15:formulaRef>
                          <c15:sqref>'ChartData Annual Rev Req'!$A$13</c15:sqref>
                        </c15:formulaRef>
                      </c:ext>
                    </c:extLst>
                    <c:strCache>
                      <c:ptCount val="1"/>
                      <c:pt idx="0">
                        <c:v>J SCGHG Dispatch Cost - LTCE and Hourly Models</c:v>
                      </c:pt>
                    </c:strCache>
                  </c:strRef>
                </c:tx>
                <c:spPr>
                  <a:ln w="28575" cap="rnd">
                    <a:solidFill>
                      <a:schemeClr val="accent2">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Req'!$B$13:$Y$13</c15:sqref>
                        </c15:formulaRef>
                      </c:ext>
                    </c:extLst>
                    <c:numCache>
                      <c:formatCode>#,##0</c:formatCode>
                      <c:ptCount val="24"/>
                      <c:pt idx="0">
                        <c:v>1210058.7568969727</c:v>
                      </c:pt>
                      <c:pt idx="1">
                        <c:v>1161949.9283447266</c:v>
                      </c:pt>
                      <c:pt idx="2">
                        <c:v>1179795.7269978523</c:v>
                      </c:pt>
                      <c:pt idx="3">
                        <c:v>1249147.5021371841</c:v>
                      </c:pt>
                      <c:pt idx="4">
                        <c:v>1042308.7102632523</c:v>
                      </c:pt>
                      <c:pt idx="5">
                        <c:v>1246188.0054283142</c:v>
                      </c:pt>
                      <c:pt idx="6">
                        <c:v>1309578.4237365723</c:v>
                      </c:pt>
                      <c:pt idx="7">
                        <c:v>1350462.6695652008</c:v>
                      </c:pt>
                      <c:pt idx="8">
                        <c:v>1507234.4008253405</c:v>
                      </c:pt>
                      <c:pt idx="9">
                        <c:v>1548018.5948250957</c:v>
                      </c:pt>
                      <c:pt idx="10">
                        <c:v>1589633.0641601551</c:v>
                      </c:pt>
                      <c:pt idx="11">
                        <c:v>1624593.5629448933</c:v>
                      </c:pt>
                      <c:pt idx="12">
                        <c:v>1701996.3779180744</c:v>
                      </c:pt>
                      <c:pt idx="13">
                        <c:v>1870787.0824746056</c:v>
                      </c:pt>
                      <c:pt idx="14">
                        <c:v>1985565.6054533548</c:v>
                      </c:pt>
                      <c:pt idx="15">
                        <c:v>2072458.3025041874</c:v>
                      </c:pt>
                      <c:pt idx="16">
                        <c:v>2140734.9945228947</c:v>
                      </c:pt>
                      <c:pt idx="17">
                        <c:v>2211181.7794035496</c:v>
                      </c:pt>
                      <c:pt idx="18">
                        <c:v>2325394.7323566363</c:v>
                      </c:pt>
                      <c:pt idx="19">
                        <c:v>2473762.4381478294</c:v>
                      </c:pt>
                      <c:pt idx="20">
                        <c:v>2663739.3606399484</c:v>
                      </c:pt>
                      <c:pt idx="21">
                        <c:v>2894624.3142260527</c:v>
                      </c:pt>
                      <c:pt idx="22">
                        <c:v>3124822.580809027</c:v>
                      </c:pt>
                      <c:pt idx="23">
                        <c:v>3287045.3368873596</c:v>
                      </c:pt>
                    </c:numCache>
                  </c:numRef>
                </c:val>
                <c:smooth val="0"/>
                <c:extLst xmlns:c15="http://schemas.microsoft.com/office/drawing/2012/chart">
                  <c:ext xmlns:c16="http://schemas.microsoft.com/office/drawing/2014/chart" uri="{C3380CC4-5D6E-409C-BE32-E72D297353CC}">
                    <c16:uniqueId val="{0000000D-C574-4CA2-B5A1-BD512FC2E656}"/>
                  </c:ext>
                </c:extLst>
              </c15:ser>
            </c15:filteredLineSeries>
            <c15:filteredLineSeries>
              <c15:ser>
                <c:idx val="14"/>
                <c:order val="12"/>
                <c:tx>
                  <c:strRef>
                    <c:extLst xmlns:c15="http://schemas.microsoft.com/office/drawing/2012/chart">
                      <c:ext xmlns:c15="http://schemas.microsoft.com/office/drawing/2012/chart" uri="{02D57815-91ED-43cb-92C2-25804820EDAC}">
                        <c15:formulaRef>
                          <c15:sqref>'ChartData Annual Rev Req'!$A$14</c15:sqref>
                        </c15:formulaRef>
                      </c:ext>
                    </c:extLst>
                    <c:strCache>
                      <c:ptCount val="1"/>
                      <c:pt idx="0">
                        <c:v>K AR5 Upstream Emissions</c:v>
                      </c:pt>
                    </c:strCache>
                  </c:strRef>
                </c:tx>
                <c:spPr>
                  <a:ln w="28575" cap="rnd">
                    <a:solidFill>
                      <a:schemeClr val="accent3">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Req'!$B$14:$Y$14</c15:sqref>
                        </c15:formulaRef>
                      </c:ext>
                    </c:extLst>
                    <c:numCache>
                      <c:formatCode>#,##0</c:formatCode>
                      <c:ptCount val="24"/>
                      <c:pt idx="0">
                        <c:v>687404.71624755859</c:v>
                      </c:pt>
                      <c:pt idx="1">
                        <c:v>735691.55667257309</c:v>
                      </c:pt>
                      <c:pt idx="2">
                        <c:v>789413.4382853508</c:v>
                      </c:pt>
                      <c:pt idx="3">
                        <c:v>840331.18601036072</c:v>
                      </c:pt>
                      <c:pt idx="4">
                        <c:v>808450.10594558716</c:v>
                      </c:pt>
                      <c:pt idx="5">
                        <c:v>1022538.9706401825</c:v>
                      </c:pt>
                      <c:pt idx="6">
                        <c:v>1103631.7806549072</c:v>
                      </c:pt>
                      <c:pt idx="7">
                        <c:v>1224893.9616794586</c:v>
                      </c:pt>
                      <c:pt idx="8">
                        <c:v>1361386.1984861682</c:v>
                      </c:pt>
                      <c:pt idx="9">
                        <c:v>1434654.7026360699</c:v>
                      </c:pt>
                      <c:pt idx="10">
                        <c:v>1444138.216114806</c:v>
                      </c:pt>
                      <c:pt idx="11">
                        <c:v>1515225.3509964985</c:v>
                      </c:pt>
                      <c:pt idx="12">
                        <c:v>1596286.6656721332</c:v>
                      </c:pt>
                      <c:pt idx="13">
                        <c:v>1668791.1408471032</c:v>
                      </c:pt>
                      <c:pt idx="14">
                        <c:v>1821386.9825972146</c:v>
                      </c:pt>
                      <c:pt idx="15">
                        <c:v>1903244.4670015629</c:v>
                      </c:pt>
                      <c:pt idx="16">
                        <c:v>1962480.6814201723</c:v>
                      </c:pt>
                      <c:pt idx="17">
                        <c:v>2038102.4900435032</c:v>
                      </c:pt>
                      <c:pt idx="18">
                        <c:v>2152413.1903034137</c:v>
                      </c:pt>
                      <c:pt idx="19">
                        <c:v>2276233.4572060569</c:v>
                      </c:pt>
                      <c:pt idx="20">
                        <c:v>2484819.2578071542</c:v>
                      </c:pt>
                      <c:pt idx="21">
                        <c:v>2730828.6258715605</c:v>
                      </c:pt>
                      <c:pt idx="22">
                        <c:v>2924714.9730819762</c:v>
                      </c:pt>
                      <c:pt idx="23">
                        <c:v>3031913.8663902283</c:v>
                      </c:pt>
                    </c:numCache>
                  </c:numRef>
                </c:val>
                <c:smooth val="0"/>
                <c:extLst xmlns:c15="http://schemas.microsoft.com/office/drawing/2012/chart">
                  <c:ext xmlns:c16="http://schemas.microsoft.com/office/drawing/2014/chart" uri="{C3380CC4-5D6E-409C-BE32-E72D297353CC}">
                    <c16:uniqueId val="{0000000E-C574-4CA2-B5A1-BD512FC2E656}"/>
                  </c:ext>
                </c:extLst>
              </c15:ser>
            </c15:filteredLineSeries>
            <c15:filteredLineSeries>
              <c15:ser>
                <c:idx val="15"/>
                <c:order val="13"/>
                <c:tx>
                  <c:strRef>
                    <c:extLst xmlns:c15="http://schemas.microsoft.com/office/drawing/2012/chart">
                      <c:ext xmlns:c15="http://schemas.microsoft.com/office/drawing/2012/chart" uri="{02D57815-91ED-43cb-92C2-25804820EDAC}">
                        <c15:formulaRef>
                          <c15:sqref>'ChartData Annual Rev Req'!$A$15</c15:sqref>
                        </c15:formulaRef>
                      </c:ext>
                    </c:extLst>
                    <c:strCache>
                      <c:ptCount val="1"/>
                      <c:pt idx="0">
                        <c:v>L SCGHG Federal CO2 Tax as Fixed Cost</c:v>
                      </c:pt>
                    </c:strCache>
                  </c:strRef>
                </c:tx>
                <c:spPr>
                  <a:ln w="28575" cap="rnd">
                    <a:solidFill>
                      <a:schemeClr val="accent4">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Req'!$B$15:$Y$15</c15:sqref>
                        </c15:formulaRef>
                      </c:ext>
                    </c:extLst>
                    <c:numCache>
                      <c:formatCode>#,##0</c:formatCode>
                      <c:ptCount val="24"/>
                      <c:pt idx="0">
                        <c:v>801836.51959228516</c:v>
                      </c:pt>
                      <c:pt idx="1">
                        <c:v>886186.83317708969</c:v>
                      </c:pt>
                      <c:pt idx="2">
                        <c:v>955452.02982282639</c:v>
                      </c:pt>
                      <c:pt idx="3">
                        <c:v>1119393.9447078705</c:v>
                      </c:pt>
                      <c:pt idx="4">
                        <c:v>1059835.6616401672</c:v>
                      </c:pt>
                      <c:pt idx="5">
                        <c:v>1226422.2324504852</c:v>
                      </c:pt>
                      <c:pt idx="6">
                        <c:v>1260852.5404815674</c:v>
                      </c:pt>
                      <c:pt idx="7">
                        <c:v>1427565.490480423</c:v>
                      </c:pt>
                      <c:pt idx="8">
                        <c:v>1518899.2184370349</c:v>
                      </c:pt>
                      <c:pt idx="9">
                        <c:v>1558181.718612022</c:v>
                      </c:pt>
                      <c:pt idx="10">
                        <c:v>1597117.372036742</c:v>
                      </c:pt>
                      <c:pt idx="11">
                        <c:v>1656527.548948769</c:v>
                      </c:pt>
                      <c:pt idx="12">
                        <c:v>1750255.8860319355</c:v>
                      </c:pt>
                      <c:pt idx="13">
                        <c:v>1935986.4456719323</c:v>
                      </c:pt>
                      <c:pt idx="14">
                        <c:v>2038907.9173353738</c:v>
                      </c:pt>
                      <c:pt idx="15">
                        <c:v>2126482.6240145024</c:v>
                      </c:pt>
                      <c:pt idx="16">
                        <c:v>2228214.355797614</c:v>
                      </c:pt>
                      <c:pt idx="17">
                        <c:v>2288994.5530928196</c:v>
                      </c:pt>
                      <c:pt idx="18">
                        <c:v>2401299.2646137164</c:v>
                      </c:pt>
                      <c:pt idx="19">
                        <c:v>2484182.1252816184</c:v>
                      </c:pt>
                      <c:pt idx="20">
                        <c:v>2730019.5834297128</c:v>
                      </c:pt>
                      <c:pt idx="21">
                        <c:v>2909878.9747790312</c:v>
                      </c:pt>
                      <c:pt idx="22">
                        <c:v>3138492.7224029601</c:v>
                      </c:pt>
                      <c:pt idx="23">
                        <c:v>3276180.5628204346</c:v>
                      </c:pt>
                    </c:numCache>
                  </c:numRef>
                </c:val>
                <c:smooth val="0"/>
                <c:extLst xmlns:c15="http://schemas.microsoft.com/office/drawing/2012/chart">
                  <c:ext xmlns:c16="http://schemas.microsoft.com/office/drawing/2014/chart" uri="{C3380CC4-5D6E-409C-BE32-E72D297353CC}">
                    <c16:uniqueId val="{0000000F-C574-4CA2-B5A1-BD512FC2E656}"/>
                  </c:ext>
                </c:extLst>
              </c15:ser>
            </c15:filteredLineSeries>
            <c15:filteredLineSeries>
              <c15:ser>
                <c:idx val="16"/>
                <c:order val="14"/>
                <c:tx>
                  <c:strRef>
                    <c:extLst xmlns:c15="http://schemas.microsoft.com/office/drawing/2012/chart">
                      <c:ext xmlns:c15="http://schemas.microsoft.com/office/drawing/2012/chart" uri="{02D57815-91ED-43cb-92C2-25804820EDAC}">
                        <c15:formulaRef>
                          <c15:sqref>'ChartData Annual Rev Req'!$A$16</c15:sqref>
                        </c15:formulaRef>
                      </c:ext>
                    </c:extLst>
                    <c:strCache>
                      <c:ptCount val="1"/>
                      <c:pt idx="0">
                        <c:v>M Alternative Fuel for Peakers - Biodiesel</c:v>
                      </c:pt>
                    </c:strCache>
                  </c:strRef>
                </c:tx>
                <c:spPr>
                  <a:ln w="28575" cap="rnd">
                    <a:solidFill>
                      <a:schemeClr val="accent5">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Req'!$B$16:$Y$16</c15:sqref>
                        </c15:formulaRef>
                      </c:ext>
                    </c:extLst>
                    <c:numCache>
                      <c:formatCode>#,##0</c:formatCode>
                      <c:ptCount val="24"/>
                      <c:pt idx="0">
                        <c:v>691178.78790283203</c:v>
                      </c:pt>
                      <c:pt idx="1">
                        <c:v>740335.31901693344</c:v>
                      </c:pt>
                      <c:pt idx="2">
                        <c:v>752218.62774181366</c:v>
                      </c:pt>
                      <c:pt idx="3">
                        <c:v>826470.4595823288</c:v>
                      </c:pt>
                      <c:pt idx="4">
                        <c:v>815395.13304424286</c:v>
                      </c:pt>
                      <c:pt idx="5">
                        <c:v>1030258.8911266327</c:v>
                      </c:pt>
                      <c:pt idx="6">
                        <c:v>1113375.1384506226</c:v>
                      </c:pt>
                      <c:pt idx="7">
                        <c:v>1282548.8415851593</c:v>
                      </c:pt>
                      <c:pt idx="8">
                        <c:v>1394417.9102247546</c:v>
                      </c:pt>
                      <c:pt idx="9">
                        <c:v>1410204.9207680889</c:v>
                      </c:pt>
                      <c:pt idx="10">
                        <c:v>1490553.2416809071</c:v>
                      </c:pt>
                      <c:pt idx="11">
                        <c:v>1497985.4106202167</c:v>
                      </c:pt>
                      <c:pt idx="12">
                        <c:v>1587618.41344435</c:v>
                      </c:pt>
                      <c:pt idx="13">
                        <c:v>1668911.938530819</c:v>
                      </c:pt>
                      <c:pt idx="14">
                        <c:v>1790362.7808073587</c:v>
                      </c:pt>
                      <c:pt idx="15">
                        <c:v>1861510.819209462</c:v>
                      </c:pt>
                      <c:pt idx="16">
                        <c:v>1913637.2198665987</c:v>
                      </c:pt>
                      <c:pt idx="17">
                        <c:v>2032167.6928366246</c:v>
                      </c:pt>
                      <c:pt idx="18">
                        <c:v>2135474.6287799762</c:v>
                      </c:pt>
                      <c:pt idx="19">
                        <c:v>2253945.6745217307</c:v>
                      </c:pt>
                      <c:pt idx="20">
                        <c:v>2412332.2286247201</c:v>
                      </c:pt>
                      <c:pt idx="21">
                        <c:v>2700302.1754015898</c:v>
                      </c:pt>
                      <c:pt idx="22">
                        <c:v>2919954.7219909728</c:v>
                      </c:pt>
                      <c:pt idx="23">
                        <c:v>3094878.7301445007</c:v>
                      </c:pt>
                    </c:numCache>
                  </c:numRef>
                </c:val>
                <c:smooth val="0"/>
                <c:extLst xmlns:c15="http://schemas.microsoft.com/office/drawing/2012/chart">
                  <c:ext xmlns:c16="http://schemas.microsoft.com/office/drawing/2014/chart" uri="{C3380CC4-5D6E-409C-BE32-E72D297353CC}">
                    <c16:uniqueId val="{00000010-C574-4CA2-B5A1-BD512FC2E656}"/>
                  </c:ext>
                </c:extLst>
              </c15:ser>
            </c15:filteredLineSeries>
            <c15:filteredLineSeries>
              <c15:ser>
                <c:idx val="17"/>
                <c:order val="15"/>
                <c:tx>
                  <c:strRef>
                    <c:extLst xmlns:c15="http://schemas.microsoft.com/office/drawing/2012/chart">
                      <c:ext xmlns:c15="http://schemas.microsoft.com/office/drawing/2012/chart" uri="{02D57815-91ED-43cb-92C2-25804820EDAC}">
                        <c15:formulaRef>
                          <c15:sqref>'ChartData Annual Rev Req'!$A$17</c15:sqref>
                        </c15:formulaRef>
                      </c:ext>
                    </c:extLst>
                    <c:strCache>
                      <c:ptCount val="1"/>
                      <c:pt idx="0">
                        <c:v>N1 100% Renewable by 2030 Batteries</c:v>
                      </c:pt>
                    </c:strCache>
                  </c:strRef>
                </c:tx>
                <c:spPr>
                  <a:ln w="28575" cap="rnd">
                    <a:solidFill>
                      <a:schemeClr val="accent6">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Req'!$B$17:$Y$17</c15:sqref>
                        </c15:formulaRef>
                      </c:ext>
                    </c:extLst>
                    <c:numCache>
                      <c:formatCode>#,##0</c:formatCode>
                      <c:ptCount val="24"/>
                      <c:pt idx="0">
                        <c:v>649174.19720458984</c:v>
                      </c:pt>
                      <c:pt idx="1">
                        <c:v>688864.3019194603</c:v>
                      </c:pt>
                      <c:pt idx="2">
                        <c:v>779289.06849575043</c:v>
                      </c:pt>
                      <c:pt idx="3">
                        <c:v>1057454.8692417145</c:v>
                      </c:pt>
                      <c:pt idx="4">
                        <c:v>1235938.6508407593</c:v>
                      </c:pt>
                      <c:pt idx="5">
                        <c:v>1496056.9880638123</c:v>
                      </c:pt>
                      <c:pt idx="6">
                        <c:v>1760483.6676635742</c:v>
                      </c:pt>
                      <c:pt idx="7">
                        <c:v>2164954.2330627441</c:v>
                      </c:pt>
                      <c:pt idx="8">
                        <c:v>3769120.3852842636</c:v>
                      </c:pt>
                      <c:pt idx="9">
                        <c:v>3735718.088514871</c:v>
                      </c:pt>
                      <c:pt idx="10">
                        <c:v>3732791.0090818871</c:v>
                      </c:pt>
                      <c:pt idx="11">
                        <c:v>3743895.869923119</c:v>
                      </c:pt>
                      <c:pt idx="12">
                        <c:v>3914132.5647769668</c:v>
                      </c:pt>
                      <c:pt idx="13">
                        <c:v>4278298.3570469785</c:v>
                      </c:pt>
                      <c:pt idx="14">
                        <c:v>4535983.3641334595</c:v>
                      </c:pt>
                      <c:pt idx="15">
                        <c:v>4745039.9995127972</c:v>
                      </c:pt>
                      <c:pt idx="16">
                        <c:v>4971277.4492405308</c:v>
                      </c:pt>
                      <c:pt idx="17">
                        <c:v>5146745.7929183068</c:v>
                      </c:pt>
                      <c:pt idx="18">
                        <c:v>5294951.2014709404</c:v>
                      </c:pt>
                      <c:pt idx="19">
                        <c:v>5499446.3912060717</c:v>
                      </c:pt>
                      <c:pt idx="20">
                        <c:v>5705696.5527223535</c:v>
                      </c:pt>
                      <c:pt idx="21">
                        <c:v>5823337.4862679457</c:v>
                      </c:pt>
                      <c:pt idx="22">
                        <c:v>5875762.119153887</c:v>
                      </c:pt>
                      <c:pt idx="23">
                        <c:v>6044888.3515319824</c:v>
                      </c:pt>
                    </c:numCache>
                  </c:numRef>
                </c:val>
                <c:smooth val="0"/>
                <c:extLst xmlns:c15="http://schemas.microsoft.com/office/drawing/2012/chart">
                  <c:ext xmlns:c16="http://schemas.microsoft.com/office/drawing/2014/chart" uri="{C3380CC4-5D6E-409C-BE32-E72D297353CC}">
                    <c16:uniqueId val="{00000011-C574-4CA2-B5A1-BD512FC2E656}"/>
                  </c:ext>
                </c:extLst>
              </c15:ser>
            </c15:filteredLineSeries>
            <c15:filteredLineSeries>
              <c15:ser>
                <c:idx val="18"/>
                <c:order val="16"/>
                <c:tx>
                  <c:strRef>
                    <c:extLst xmlns:c15="http://schemas.microsoft.com/office/drawing/2012/chart">
                      <c:ext xmlns:c15="http://schemas.microsoft.com/office/drawing/2012/chart" uri="{02D57815-91ED-43cb-92C2-25804820EDAC}">
                        <c15:formulaRef>
                          <c15:sqref>'ChartData Annual Rev Req'!$A$18</c15:sqref>
                        </c15:formulaRef>
                      </c:ext>
                    </c:extLst>
                    <c:strCache>
                      <c:ptCount val="1"/>
                      <c:pt idx="0">
                        <c:v>N2 100% Renewable by 2030 PSH</c:v>
                      </c:pt>
                    </c:strCache>
                  </c:strRef>
                </c:tx>
                <c:spPr>
                  <a:ln w="28575" cap="rnd">
                    <a:solidFill>
                      <a:schemeClr val="accent1">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Req'!$B$18:$Y$18</c15:sqref>
                        </c15:formulaRef>
                      </c:ext>
                    </c:extLst>
                    <c:numCache>
                      <c:formatCode>#,##0</c:formatCode>
                      <c:ptCount val="24"/>
                      <c:pt idx="0">
                        <c:v>622487.67889404297</c:v>
                      </c:pt>
                      <c:pt idx="1">
                        <c:v>656099.72135305405</c:v>
                      </c:pt>
                      <c:pt idx="2">
                        <c:v>857585.19532680511</c:v>
                      </c:pt>
                      <c:pt idx="3">
                        <c:v>1003631.5429477692</c:v>
                      </c:pt>
                      <c:pt idx="4">
                        <c:v>2826124.6898727417</c:v>
                      </c:pt>
                      <c:pt idx="5">
                        <c:v>2810448.5509300232</c:v>
                      </c:pt>
                      <c:pt idx="6">
                        <c:v>4470489.1938476563</c:v>
                      </c:pt>
                      <c:pt idx="7">
                        <c:v>4881227.6756896973</c:v>
                      </c:pt>
                      <c:pt idx="8">
                        <c:v>7090323.008453209</c:v>
                      </c:pt>
                      <c:pt idx="9">
                        <c:v>7643102.1379533475</c:v>
                      </c:pt>
                      <c:pt idx="10">
                        <c:v>7828331.1205931176</c:v>
                      </c:pt>
                      <c:pt idx="11">
                        <c:v>8084144.2312665023</c:v>
                      </c:pt>
                      <c:pt idx="12">
                        <c:v>8755576.4518008921</c:v>
                      </c:pt>
                      <c:pt idx="13">
                        <c:v>9362438.5184849668</c:v>
                      </c:pt>
                      <c:pt idx="14">
                        <c:v>10243543.829709632</c:v>
                      </c:pt>
                      <c:pt idx="15">
                        <c:v>10905343.757996684</c:v>
                      </c:pt>
                      <c:pt idx="16">
                        <c:v>11326305.010046804</c:v>
                      </c:pt>
                      <c:pt idx="17">
                        <c:v>11650780.277003389</c:v>
                      </c:pt>
                      <c:pt idx="18">
                        <c:v>12073592.595956413</c:v>
                      </c:pt>
                      <c:pt idx="19">
                        <c:v>12343177.284455584</c:v>
                      </c:pt>
                      <c:pt idx="20">
                        <c:v>12473427.196551699</c:v>
                      </c:pt>
                      <c:pt idx="21">
                        <c:v>12488997.587830445</c:v>
                      </c:pt>
                      <c:pt idx="22">
                        <c:v>12597031.500425249</c:v>
                      </c:pt>
                      <c:pt idx="23">
                        <c:v>12560788.347854614</c:v>
                      </c:pt>
                    </c:numCache>
                  </c:numRef>
                </c:val>
                <c:smooth val="0"/>
                <c:extLst xmlns:c15="http://schemas.microsoft.com/office/drawing/2012/chart">
                  <c:ext xmlns:c16="http://schemas.microsoft.com/office/drawing/2014/chart" uri="{C3380CC4-5D6E-409C-BE32-E72D297353CC}">
                    <c16:uniqueId val="{00000012-C574-4CA2-B5A1-BD512FC2E656}"/>
                  </c:ext>
                </c:extLst>
              </c15:ser>
            </c15:filteredLineSeries>
            <c15:filteredLineSeries>
              <c15:ser>
                <c:idx val="19"/>
                <c:order val="17"/>
                <c:tx>
                  <c:strRef>
                    <c:extLst xmlns:c15="http://schemas.microsoft.com/office/drawing/2012/chart">
                      <c:ext xmlns:c15="http://schemas.microsoft.com/office/drawing/2012/chart" uri="{02D57815-91ED-43cb-92C2-25804820EDAC}">
                        <c15:formulaRef>
                          <c15:sqref>'ChartData Annual Rev Req'!$A$19</c15:sqref>
                        </c15:formulaRef>
                      </c:ext>
                    </c:extLst>
                    <c:strCache>
                      <c:ptCount val="1"/>
                      <c:pt idx="0">
                        <c:v>O1 100% Renewable by 2045 Batteries</c:v>
                      </c:pt>
                    </c:strCache>
                  </c:strRef>
                </c:tx>
                <c:spPr>
                  <a:ln w="28575" cap="rnd">
                    <a:solidFill>
                      <a:schemeClr val="accent2">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Req'!$B$19:$Y$19</c15:sqref>
                        </c15:formulaRef>
                      </c:ext>
                    </c:extLst>
                    <c:numCache>
                      <c:formatCode>#,##0</c:formatCode>
                      <c:ptCount val="24"/>
                      <c:pt idx="0">
                        <c:v>649174.20697021484</c:v>
                      </c:pt>
                      <c:pt idx="1">
                        <c:v>688912.13053894043</c:v>
                      </c:pt>
                      <c:pt idx="2">
                        <c:v>726457.67086672783</c:v>
                      </c:pt>
                      <c:pt idx="3">
                        <c:v>815737.7535943985</c:v>
                      </c:pt>
                      <c:pt idx="4">
                        <c:v>975775.53949737549</c:v>
                      </c:pt>
                      <c:pt idx="5">
                        <c:v>1159769.8794708252</c:v>
                      </c:pt>
                      <c:pt idx="6">
                        <c:v>1342417.624835968</c:v>
                      </c:pt>
                      <c:pt idx="7">
                        <c:v>1479890.6784706116</c:v>
                      </c:pt>
                      <c:pt idx="8">
                        <c:v>1727292.9821623156</c:v>
                      </c:pt>
                      <c:pt idx="9">
                        <c:v>1896696.7597642608</c:v>
                      </c:pt>
                      <c:pt idx="10">
                        <c:v>2103004.3533392418</c:v>
                      </c:pt>
                      <c:pt idx="11">
                        <c:v>2250481.0985894245</c:v>
                      </c:pt>
                      <c:pt idx="12">
                        <c:v>2455326.917188237</c:v>
                      </c:pt>
                      <c:pt idx="13">
                        <c:v>2701194.9793518945</c:v>
                      </c:pt>
                      <c:pt idx="14">
                        <c:v>3015926.5078617162</c:v>
                      </c:pt>
                      <c:pt idx="15">
                        <c:v>3267732.9622937497</c:v>
                      </c:pt>
                      <c:pt idx="16">
                        <c:v>3659719.4893229855</c:v>
                      </c:pt>
                      <c:pt idx="17">
                        <c:v>4092438.0614059987</c:v>
                      </c:pt>
                      <c:pt idx="18">
                        <c:v>4345542.1411600998</c:v>
                      </c:pt>
                      <c:pt idx="19">
                        <c:v>4632593.9756577471</c:v>
                      </c:pt>
                      <c:pt idx="20">
                        <c:v>5099178.1008314081</c:v>
                      </c:pt>
                      <c:pt idx="21">
                        <c:v>5277255.7376927352</c:v>
                      </c:pt>
                      <c:pt idx="22">
                        <c:v>5533198.5990981162</c:v>
                      </c:pt>
                      <c:pt idx="23">
                        <c:v>5776681.7765674591</c:v>
                      </c:pt>
                    </c:numCache>
                  </c:numRef>
                </c:val>
                <c:smooth val="0"/>
                <c:extLst xmlns:c15="http://schemas.microsoft.com/office/drawing/2012/chart">
                  <c:ext xmlns:c16="http://schemas.microsoft.com/office/drawing/2014/chart" uri="{C3380CC4-5D6E-409C-BE32-E72D297353CC}">
                    <c16:uniqueId val="{00000013-C574-4CA2-B5A1-BD512FC2E656}"/>
                  </c:ext>
                </c:extLst>
              </c15:ser>
            </c15:filteredLineSeries>
            <c15:filteredLineSeries>
              <c15:ser>
                <c:idx val="20"/>
                <c:order val="18"/>
                <c:tx>
                  <c:strRef>
                    <c:extLst xmlns:c15="http://schemas.microsoft.com/office/drawing/2012/chart">
                      <c:ext xmlns:c15="http://schemas.microsoft.com/office/drawing/2012/chart" uri="{02D57815-91ED-43cb-92C2-25804820EDAC}">
                        <c15:formulaRef>
                          <c15:sqref>'ChartData Annual Rev Req'!$A$20</c15:sqref>
                        </c15:formulaRef>
                      </c:ext>
                    </c:extLst>
                    <c:strCache>
                      <c:ptCount val="1"/>
                      <c:pt idx="0">
                        <c:v>O2 100% Renewable by 2045 PSH</c:v>
                      </c:pt>
                    </c:strCache>
                  </c:strRef>
                </c:tx>
                <c:spPr>
                  <a:ln w="28575" cap="rnd">
                    <a:solidFill>
                      <a:schemeClr val="accent3">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Req'!$B$20:$Y$20</c15:sqref>
                        </c15:formulaRef>
                      </c:ext>
                    </c:extLst>
                    <c:numCache>
                      <c:formatCode>#,##0</c:formatCode>
                      <c:ptCount val="24"/>
                      <c:pt idx="0">
                        <c:v>691178.80743408203</c:v>
                      </c:pt>
                      <c:pt idx="1">
                        <c:v>744639.89459371567</c:v>
                      </c:pt>
                      <c:pt idx="2">
                        <c:v>756701.88134288788</c:v>
                      </c:pt>
                      <c:pt idx="3">
                        <c:v>1194054.0256824493</c:v>
                      </c:pt>
                      <c:pt idx="4">
                        <c:v>1432372.3815689087</c:v>
                      </c:pt>
                      <c:pt idx="5">
                        <c:v>1533060.3743553162</c:v>
                      </c:pt>
                      <c:pt idx="6">
                        <c:v>2637381.3584594727</c:v>
                      </c:pt>
                      <c:pt idx="7">
                        <c:v>2822108.9238471985</c:v>
                      </c:pt>
                      <c:pt idx="8">
                        <c:v>3229378.5975187607</c:v>
                      </c:pt>
                      <c:pt idx="9">
                        <c:v>3624913.649351663</c:v>
                      </c:pt>
                      <c:pt idx="10">
                        <c:v>4248490.504370736</c:v>
                      </c:pt>
                      <c:pt idx="11">
                        <c:v>4734301.5261559524</c:v>
                      </c:pt>
                      <c:pt idx="12">
                        <c:v>5318564.4208579753</c:v>
                      </c:pt>
                      <c:pt idx="13">
                        <c:v>6148790.8579987455</c:v>
                      </c:pt>
                      <c:pt idx="14">
                        <c:v>6804047.8800846161</c:v>
                      </c:pt>
                      <c:pt idx="15">
                        <c:v>7541425.8490887936</c:v>
                      </c:pt>
                      <c:pt idx="16">
                        <c:v>8383404.3498271359</c:v>
                      </c:pt>
                      <c:pt idx="17">
                        <c:v>9337068.9098251872</c:v>
                      </c:pt>
                      <c:pt idx="18">
                        <c:v>10229436.577057926</c:v>
                      </c:pt>
                      <c:pt idx="19">
                        <c:v>10903053.58173685</c:v>
                      </c:pt>
                      <c:pt idx="20">
                        <c:v>11606412.910676379</c:v>
                      </c:pt>
                      <c:pt idx="21">
                        <c:v>11588249.488654038</c:v>
                      </c:pt>
                      <c:pt idx="22">
                        <c:v>11691743.015735537</c:v>
                      </c:pt>
                      <c:pt idx="23">
                        <c:v>11781989.271642685</c:v>
                      </c:pt>
                    </c:numCache>
                  </c:numRef>
                </c:val>
                <c:smooth val="0"/>
                <c:extLst xmlns:c15="http://schemas.microsoft.com/office/drawing/2012/chart">
                  <c:ext xmlns:c16="http://schemas.microsoft.com/office/drawing/2014/chart" uri="{C3380CC4-5D6E-409C-BE32-E72D297353CC}">
                    <c16:uniqueId val="{00000014-C574-4CA2-B5A1-BD512FC2E656}"/>
                  </c:ext>
                </c:extLst>
              </c15:ser>
            </c15:filteredLineSeries>
            <c15:filteredLineSeries>
              <c15:ser>
                <c:idx val="21"/>
                <c:order val="19"/>
                <c:tx>
                  <c:strRef>
                    <c:extLst xmlns:c15="http://schemas.microsoft.com/office/drawing/2012/chart">
                      <c:ext xmlns:c15="http://schemas.microsoft.com/office/drawing/2012/chart" uri="{02D57815-91ED-43cb-92C2-25804820EDAC}">
                        <c15:formulaRef>
                          <c15:sqref>'ChartData Annual Rev Req'!$A$21</c15:sqref>
                        </c15:formulaRef>
                      </c:ext>
                    </c:extLst>
                    <c:strCache>
                      <c:ptCount val="1"/>
                      <c:pt idx="0">
                        <c:v>P1 No Thermal Before 2030, 2Hr LiIon</c:v>
                      </c:pt>
                    </c:strCache>
                  </c:strRef>
                </c:tx>
                <c:spPr>
                  <a:ln w="28575" cap="rnd">
                    <a:solidFill>
                      <a:schemeClr val="accent4">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Req'!$B$21:$Y$21</c15:sqref>
                        </c15:formulaRef>
                      </c:ext>
                    </c:extLst>
                    <c:numCache>
                      <c:formatCode>#,##0</c:formatCode>
                      <c:ptCount val="24"/>
                      <c:pt idx="0">
                        <c:v>681404.04473876953</c:v>
                      </c:pt>
                      <c:pt idx="1">
                        <c:v>726662.50064992905</c:v>
                      </c:pt>
                      <c:pt idx="2">
                        <c:v>735666.1004743576</c:v>
                      </c:pt>
                      <c:pt idx="3">
                        <c:v>871892.1365146637</c:v>
                      </c:pt>
                      <c:pt idx="4">
                        <c:v>1876670.1777572632</c:v>
                      </c:pt>
                      <c:pt idx="5">
                        <c:v>2928909.1691017151</c:v>
                      </c:pt>
                      <c:pt idx="6">
                        <c:v>3265182.7482376099</c:v>
                      </c:pt>
                      <c:pt idx="7">
                        <c:v>3458519.7870330811</c:v>
                      </c:pt>
                      <c:pt idx="8">
                        <c:v>3264084.2249182053</c:v>
                      </c:pt>
                      <c:pt idx="9">
                        <c:v>3311070.3093038267</c:v>
                      </c:pt>
                      <c:pt idx="10">
                        <c:v>3442626.924708413</c:v>
                      </c:pt>
                      <c:pt idx="11">
                        <c:v>3469591.2265095753</c:v>
                      </c:pt>
                      <c:pt idx="12">
                        <c:v>3542922.6388126113</c:v>
                      </c:pt>
                      <c:pt idx="13">
                        <c:v>3695802.3105553552</c:v>
                      </c:pt>
                      <c:pt idx="14">
                        <c:v>3749228.7961994237</c:v>
                      </c:pt>
                      <c:pt idx="15">
                        <c:v>3854662.7610513028</c:v>
                      </c:pt>
                      <c:pt idx="16">
                        <c:v>3868712.908593501</c:v>
                      </c:pt>
                      <c:pt idx="17">
                        <c:v>3961925.3239602866</c:v>
                      </c:pt>
                      <c:pt idx="18">
                        <c:v>4075885.7632318423</c:v>
                      </c:pt>
                      <c:pt idx="19">
                        <c:v>4176763.3832877143</c:v>
                      </c:pt>
                      <c:pt idx="20">
                        <c:v>4541324.3862394281</c:v>
                      </c:pt>
                      <c:pt idx="21">
                        <c:v>4451530.4971302962</c:v>
                      </c:pt>
                      <c:pt idx="22">
                        <c:v>4667329.6758193076</c:v>
                      </c:pt>
                      <c:pt idx="23">
                        <c:v>4917262.5307598114</c:v>
                      </c:pt>
                    </c:numCache>
                  </c:numRef>
                </c:val>
                <c:smooth val="0"/>
                <c:extLst xmlns:c15="http://schemas.microsoft.com/office/drawing/2012/chart">
                  <c:ext xmlns:c16="http://schemas.microsoft.com/office/drawing/2014/chart" uri="{C3380CC4-5D6E-409C-BE32-E72D297353CC}">
                    <c16:uniqueId val="{00000015-C574-4CA2-B5A1-BD512FC2E656}"/>
                  </c:ext>
                </c:extLst>
              </c15:ser>
            </c15:filteredLineSeries>
            <c15:filteredLineSeries>
              <c15:ser>
                <c:idx val="22"/>
                <c:order val="20"/>
                <c:tx>
                  <c:strRef>
                    <c:extLst xmlns:c15="http://schemas.microsoft.com/office/drawing/2012/chart">
                      <c:ext xmlns:c15="http://schemas.microsoft.com/office/drawing/2012/chart" uri="{02D57815-91ED-43cb-92C2-25804820EDAC}">
                        <c15:formulaRef>
                          <c15:sqref>'ChartData Annual Rev Req'!$A$22</c15:sqref>
                        </c15:formulaRef>
                      </c:ext>
                    </c:extLst>
                    <c:strCache>
                      <c:ptCount val="1"/>
                      <c:pt idx="0">
                        <c:v>P2 No Thermal Before 2030, PHES</c:v>
                      </c:pt>
                    </c:strCache>
                  </c:strRef>
                </c:tx>
                <c:spPr>
                  <a:ln w="28575" cap="rnd">
                    <a:solidFill>
                      <a:schemeClr val="accent5">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Req'!$B$22:$Y$22</c15:sqref>
                        </c15:formulaRef>
                      </c:ext>
                    </c:extLst>
                    <c:numCache>
                      <c:formatCode>#,##0</c:formatCode>
                      <c:ptCount val="24"/>
                      <c:pt idx="0">
                        <c:v>649174.22747802734</c:v>
                      </c:pt>
                      <c:pt idx="1">
                        <c:v>688864.3937163353</c:v>
                      </c:pt>
                      <c:pt idx="2">
                        <c:v>709423.43238735199</c:v>
                      </c:pt>
                      <c:pt idx="3">
                        <c:v>1005738.7668247223</c:v>
                      </c:pt>
                      <c:pt idx="4">
                        <c:v>1397746.638999939</c:v>
                      </c:pt>
                      <c:pt idx="5">
                        <c:v>1807950.3858299255</c:v>
                      </c:pt>
                      <c:pt idx="6">
                        <c:v>2088360.1488647461</c:v>
                      </c:pt>
                      <c:pt idx="7">
                        <c:v>2286729.7873840332</c:v>
                      </c:pt>
                      <c:pt idx="8">
                        <c:v>2412308.4763487168</c:v>
                      </c:pt>
                      <c:pt idx="9">
                        <c:v>2408113.4325090116</c:v>
                      </c:pt>
                      <c:pt idx="10">
                        <c:v>2365575.8522825707</c:v>
                      </c:pt>
                      <c:pt idx="11">
                        <c:v>2370393.894657616</c:v>
                      </c:pt>
                      <c:pt idx="12">
                        <c:v>2429975.9500003555</c:v>
                      </c:pt>
                      <c:pt idx="13">
                        <c:v>2623938.5429142877</c:v>
                      </c:pt>
                      <c:pt idx="14">
                        <c:v>2755676.7587410039</c:v>
                      </c:pt>
                      <c:pt idx="15">
                        <c:v>2819888.4223033246</c:v>
                      </c:pt>
                      <c:pt idx="16">
                        <c:v>2925315.462759818</c:v>
                      </c:pt>
                      <c:pt idx="17">
                        <c:v>3017706.206172091</c:v>
                      </c:pt>
                      <c:pt idx="18">
                        <c:v>3130360.221643059</c:v>
                      </c:pt>
                      <c:pt idx="19">
                        <c:v>3227393.4118664726</c:v>
                      </c:pt>
                      <c:pt idx="20">
                        <c:v>3375845.677249331</c:v>
                      </c:pt>
                      <c:pt idx="21">
                        <c:v>3554700.7841500258</c:v>
                      </c:pt>
                      <c:pt idx="22">
                        <c:v>3733970.4879740775</c:v>
                      </c:pt>
                      <c:pt idx="23">
                        <c:v>3868111.4350280762</c:v>
                      </c:pt>
                    </c:numCache>
                  </c:numRef>
                </c:val>
                <c:smooth val="0"/>
                <c:extLst xmlns:c15="http://schemas.microsoft.com/office/drawing/2012/chart">
                  <c:ext xmlns:c16="http://schemas.microsoft.com/office/drawing/2014/chart" uri="{C3380CC4-5D6E-409C-BE32-E72D297353CC}">
                    <c16:uniqueId val="{00000016-C574-4CA2-B5A1-BD512FC2E656}"/>
                  </c:ext>
                </c:extLst>
              </c15:ser>
            </c15:filteredLineSeries>
            <c15:filteredLineSeries>
              <c15:ser>
                <c:idx val="23"/>
                <c:order val="21"/>
                <c:tx>
                  <c:strRef>
                    <c:extLst xmlns:c15="http://schemas.microsoft.com/office/drawing/2012/chart">
                      <c:ext xmlns:c15="http://schemas.microsoft.com/office/drawing/2012/chart" uri="{02D57815-91ED-43cb-92C2-25804820EDAC}">
                        <c15:formulaRef>
                          <c15:sqref>'ChartData Annual Rev Req'!$A$23</c15:sqref>
                        </c15:formulaRef>
                      </c:ext>
                    </c:extLst>
                    <c:strCache>
                      <c:ptCount val="1"/>
                      <c:pt idx="0">
                        <c:v>P3 No Thermal Before 2030, 4Hr LiIon</c:v>
                      </c:pt>
                    </c:strCache>
                  </c:strRef>
                </c:tx>
                <c:spPr>
                  <a:ln w="28575" cap="rnd">
                    <a:solidFill>
                      <a:schemeClr val="accent6">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Req'!$B$23:$Y$23</c15:sqref>
                        </c15:formulaRef>
                      </c:ext>
                    </c:extLst>
                    <c:numCache>
                      <c:formatCode>#,##0</c:formatCode>
                      <c:ptCount val="24"/>
                      <c:pt idx="0">
                        <c:v>681404.04473876953</c:v>
                      </c:pt>
                      <c:pt idx="1">
                        <c:v>726712.14543294907</c:v>
                      </c:pt>
                      <c:pt idx="2">
                        <c:v>734764.14983654022</c:v>
                      </c:pt>
                      <c:pt idx="3">
                        <c:v>937997.33372783661</c:v>
                      </c:pt>
                      <c:pt idx="4">
                        <c:v>1139386.4020872116</c:v>
                      </c:pt>
                      <c:pt idx="5">
                        <c:v>3420599.0127696991</c:v>
                      </c:pt>
                      <c:pt idx="6">
                        <c:v>4019735.2281112671</c:v>
                      </c:pt>
                      <c:pt idx="7">
                        <c:v>4176809.2159748077</c:v>
                      </c:pt>
                      <c:pt idx="8">
                        <c:v>4493604.8620069809</c:v>
                      </c:pt>
                      <c:pt idx="9">
                        <c:v>4505552.9058755105</c:v>
                      </c:pt>
                      <c:pt idx="10">
                        <c:v>4672481.9349487294</c:v>
                      </c:pt>
                      <c:pt idx="11">
                        <c:v>4747776.5722260512</c:v>
                      </c:pt>
                      <c:pt idx="12">
                        <c:v>4814107.6038282607</c:v>
                      </c:pt>
                      <c:pt idx="13">
                        <c:v>5047108.4254845548</c:v>
                      </c:pt>
                      <c:pt idx="14">
                        <c:v>5188331.6402891697</c:v>
                      </c:pt>
                      <c:pt idx="15">
                        <c:v>5248423.9444185551</c:v>
                      </c:pt>
                      <c:pt idx="16">
                        <c:v>5386721.4174583806</c:v>
                      </c:pt>
                      <c:pt idx="17">
                        <c:v>5430006.1267469944</c:v>
                      </c:pt>
                      <c:pt idx="18">
                        <c:v>5527859.5436969688</c:v>
                      </c:pt>
                      <c:pt idx="19">
                        <c:v>5609407.8156502703</c:v>
                      </c:pt>
                      <c:pt idx="20">
                        <c:v>5672306.847086329</c:v>
                      </c:pt>
                      <c:pt idx="21">
                        <c:v>5881111.2780016875</c:v>
                      </c:pt>
                      <c:pt idx="22">
                        <c:v>6209548.4413436949</c:v>
                      </c:pt>
                      <c:pt idx="23">
                        <c:v>6511878.9521751404</c:v>
                      </c:pt>
                    </c:numCache>
                  </c:numRef>
                </c:val>
                <c:smooth val="0"/>
                <c:extLst xmlns:c15="http://schemas.microsoft.com/office/drawing/2012/chart">
                  <c:ext xmlns:c16="http://schemas.microsoft.com/office/drawing/2014/chart" uri="{C3380CC4-5D6E-409C-BE32-E72D297353CC}">
                    <c16:uniqueId val="{00000017-C574-4CA2-B5A1-BD512FC2E656}"/>
                  </c:ext>
                </c:extLst>
              </c15:ser>
            </c15:filteredLineSeries>
            <c15:filteredLineSeries>
              <c15:ser>
                <c:idx val="24"/>
                <c:order val="22"/>
                <c:tx>
                  <c:strRef>
                    <c:extLst xmlns:c15="http://schemas.microsoft.com/office/drawing/2012/chart">
                      <c:ext xmlns:c15="http://schemas.microsoft.com/office/drawing/2012/chart" uri="{02D57815-91ED-43cb-92C2-25804820EDAC}">
                        <c15:formulaRef>
                          <c15:sqref>'ChartData Annual Rev Req'!$A$24</c15:sqref>
                        </c15:formulaRef>
                      </c:ext>
                    </c:extLst>
                    <c:strCache>
                      <c:ptCount val="1"/>
                      <c:pt idx="0">
                        <c:v>Q Fuel switching, gas to electric</c:v>
                      </c:pt>
                    </c:strCache>
                  </c:strRef>
                </c:tx>
                <c:spPr>
                  <a:ln w="28575" cap="rnd">
                    <a:solidFill>
                      <a:schemeClr val="accent1">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Req'!$B$24:$Y$24</c15:sqref>
                        </c15:formulaRef>
                      </c:ext>
                    </c:extLst>
                    <c:numCache>
                      <c:formatCode>#,##0</c:formatCode>
                      <c:ptCount val="24"/>
                      <c:pt idx="0">
                        <c:v>697558.31500244141</c:v>
                      </c:pt>
                      <c:pt idx="1">
                        <c:v>750376.28312826157</c:v>
                      </c:pt>
                      <c:pt idx="2">
                        <c:v>809160.78997325897</c:v>
                      </c:pt>
                      <c:pt idx="3">
                        <c:v>956472.37773323059</c:v>
                      </c:pt>
                      <c:pt idx="4">
                        <c:v>945552.85559844971</c:v>
                      </c:pt>
                      <c:pt idx="5">
                        <c:v>1062041.5752477646</c:v>
                      </c:pt>
                      <c:pt idx="6">
                        <c:v>1232399.4486694336</c:v>
                      </c:pt>
                      <c:pt idx="7">
                        <c:v>1449554.5049533844</c:v>
                      </c:pt>
                      <c:pt idx="8">
                        <c:v>1624269.0166300556</c:v>
                      </c:pt>
                      <c:pt idx="9">
                        <c:v>1709019.4673363809</c:v>
                      </c:pt>
                      <c:pt idx="10">
                        <c:v>1757518.6054098676</c:v>
                      </c:pt>
                      <c:pt idx="11">
                        <c:v>1848789.6236224717</c:v>
                      </c:pt>
                      <c:pt idx="12">
                        <c:v>1999857.1407172752</c:v>
                      </c:pt>
                      <c:pt idx="13">
                        <c:v>2164996.3123124493</c:v>
                      </c:pt>
                      <c:pt idx="14">
                        <c:v>2341031.9642929789</c:v>
                      </c:pt>
                      <c:pt idx="15">
                        <c:v>2524823.7138774251</c:v>
                      </c:pt>
                      <c:pt idx="16">
                        <c:v>2662612.952041321</c:v>
                      </c:pt>
                      <c:pt idx="17">
                        <c:v>2836507.712555401</c:v>
                      </c:pt>
                      <c:pt idx="18">
                        <c:v>3096649.1251496379</c:v>
                      </c:pt>
                      <c:pt idx="19">
                        <c:v>3293400.6031358228</c:v>
                      </c:pt>
                      <c:pt idx="20">
                        <c:v>3567096.0185312317</c:v>
                      </c:pt>
                      <c:pt idx="21">
                        <c:v>4058039.9748952538</c:v>
                      </c:pt>
                      <c:pt idx="22">
                        <c:v>4404242.325253455</c:v>
                      </c:pt>
                      <c:pt idx="23">
                        <c:v>4643321.6906671524</c:v>
                      </c:pt>
                    </c:numCache>
                  </c:numRef>
                </c:val>
                <c:smooth val="0"/>
                <c:extLst xmlns:c15="http://schemas.microsoft.com/office/drawing/2012/chart">
                  <c:ext xmlns:c16="http://schemas.microsoft.com/office/drawing/2014/chart" uri="{C3380CC4-5D6E-409C-BE32-E72D297353CC}">
                    <c16:uniqueId val="{00000018-C574-4CA2-B5A1-BD512FC2E656}"/>
                  </c:ext>
                </c:extLst>
              </c15:ser>
            </c15:filteredLineSeries>
            <c15:filteredLineSeries>
              <c15:ser>
                <c:idx val="25"/>
                <c:order val="23"/>
                <c:tx>
                  <c:strRef>
                    <c:extLst xmlns:c15="http://schemas.microsoft.com/office/drawing/2012/chart">
                      <c:ext xmlns:c15="http://schemas.microsoft.com/office/drawing/2012/chart" uri="{02D57815-91ED-43cb-92C2-25804820EDAC}">
                        <c15:formulaRef>
                          <c15:sqref>'ChartData Annual Rev Req'!$A$25</c15:sqref>
                        </c15:formulaRef>
                      </c:ext>
                    </c:extLst>
                    <c:strCache>
                      <c:ptCount val="1"/>
                      <c:pt idx="0">
                        <c:v>R Temperature sensitivity on load</c:v>
                      </c:pt>
                    </c:strCache>
                  </c:strRef>
                </c:tx>
                <c:spPr>
                  <a:ln w="28575" cap="rnd">
                    <a:solidFill>
                      <a:schemeClr val="accent2">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Req'!$B$25:$Y$25</c15:sqref>
                        </c15:formulaRef>
                      </c:ext>
                    </c:extLst>
                    <c:numCache>
                      <c:formatCode>#,##0</c:formatCode>
                      <c:ptCount val="24"/>
                      <c:pt idx="0">
                        <c:v>666671.60150146484</c:v>
                      </c:pt>
                      <c:pt idx="1">
                        <c:v>690628.33585500717</c:v>
                      </c:pt>
                      <c:pt idx="2">
                        <c:v>699933.29847240448</c:v>
                      </c:pt>
                      <c:pt idx="3">
                        <c:v>791172.30362987518</c:v>
                      </c:pt>
                      <c:pt idx="4">
                        <c:v>689345.20755290985</c:v>
                      </c:pt>
                      <c:pt idx="5">
                        <c:v>830748.10503196716</c:v>
                      </c:pt>
                      <c:pt idx="6">
                        <c:v>927524.29672241211</c:v>
                      </c:pt>
                      <c:pt idx="7">
                        <c:v>1025037.4077205658</c:v>
                      </c:pt>
                      <c:pt idx="8">
                        <c:v>1188181.2345312426</c:v>
                      </c:pt>
                      <c:pt idx="9">
                        <c:v>1211236.9411786266</c:v>
                      </c:pt>
                      <c:pt idx="10">
                        <c:v>1234582.1037376393</c:v>
                      </c:pt>
                      <c:pt idx="11">
                        <c:v>1267799.1965909046</c:v>
                      </c:pt>
                      <c:pt idx="12">
                        <c:v>1326427.7831552722</c:v>
                      </c:pt>
                      <c:pt idx="13">
                        <c:v>1604864.1135453149</c:v>
                      </c:pt>
                      <c:pt idx="14">
                        <c:v>1624140.5929182596</c:v>
                      </c:pt>
                      <c:pt idx="15">
                        <c:v>1623561.2632566746</c:v>
                      </c:pt>
                      <c:pt idx="16">
                        <c:v>1674853.6478098284</c:v>
                      </c:pt>
                      <c:pt idx="17">
                        <c:v>1758665.7112769904</c:v>
                      </c:pt>
                      <c:pt idx="18">
                        <c:v>1848760.1795626569</c:v>
                      </c:pt>
                      <c:pt idx="19">
                        <c:v>1951588.9862044319</c:v>
                      </c:pt>
                      <c:pt idx="20">
                        <c:v>2152416.3386253305</c:v>
                      </c:pt>
                      <c:pt idx="21">
                        <c:v>2314622.8058718657</c:v>
                      </c:pt>
                      <c:pt idx="22">
                        <c:v>2476489.9540390074</c:v>
                      </c:pt>
                      <c:pt idx="23">
                        <c:v>2594463.0260543823</c:v>
                      </c:pt>
                    </c:numCache>
                  </c:numRef>
                </c:val>
                <c:smooth val="0"/>
                <c:extLst xmlns:c15="http://schemas.microsoft.com/office/drawing/2012/chart">
                  <c:ext xmlns:c16="http://schemas.microsoft.com/office/drawing/2014/chart" uri="{C3380CC4-5D6E-409C-BE32-E72D297353CC}">
                    <c16:uniqueId val="{00000019-C574-4CA2-B5A1-BD512FC2E656}"/>
                  </c:ext>
                </c:extLst>
              </c15:ser>
            </c15:filteredLineSeries>
            <c15:filteredLineSeries>
              <c15:ser>
                <c:idx val="26"/>
                <c:order val="24"/>
                <c:tx>
                  <c:strRef>
                    <c:extLst xmlns:c15="http://schemas.microsoft.com/office/drawing/2012/chart">
                      <c:ext xmlns:c15="http://schemas.microsoft.com/office/drawing/2012/chart" uri="{02D57815-91ED-43cb-92C2-25804820EDAC}">
                        <c15:formulaRef>
                          <c15:sqref>'ChartData Annual Rev Req'!$A$26</c15:sqref>
                        </c15:formulaRef>
                      </c:ext>
                    </c:extLst>
                    <c:strCache>
                      <c:ptCount val="1"/>
                      <c:pt idx="0">
                        <c:v>S SCGHG Only, No CETA</c:v>
                      </c:pt>
                    </c:strCache>
                  </c:strRef>
                </c:tx>
                <c:spPr>
                  <a:ln w="28575" cap="rnd">
                    <a:solidFill>
                      <a:schemeClr val="accent3">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Req'!$B$26:$Y$26</c15:sqref>
                        </c15:formulaRef>
                      </c:ext>
                    </c:extLst>
                    <c:numCache>
                      <c:formatCode>#,##0</c:formatCode>
                      <c:ptCount val="24"/>
                      <c:pt idx="0">
                        <c:v>625388.07318115234</c:v>
                      </c:pt>
                      <c:pt idx="1">
                        <c:v>659258.44597005844</c:v>
                      </c:pt>
                      <c:pt idx="2">
                        <c:v>659693.39714765549</c:v>
                      </c:pt>
                      <c:pt idx="3">
                        <c:v>644797.39032459259</c:v>
                      </c:pt>
                      <c:pt idx="4">
                        <c:v>563478.61301517487</c:v>
                      </c:pt>
                      <c:pt idx="5">
                        <c:v>625887.02163600922</c:v>
                      </c:pt>
                      <c:pt idx="6">
                        <c:v>652846.90310668945</c:v>
                      </c:pt>
                      <c:pt idx="7">
                        <c:v>686859.1593132019</c:v>
                      </c:pt>
                      <c:pt idx="8">
                        <c:v>757025.14488204208</c:v>
                      </c:pt>
                      <c:pt idx="9">
                        <c:v>803444.79106575914</c:v>
                      </c:pt>
                      <c:pt idx="10">
                        <c:v>796911.21626286395</c:v>
                      </c:pt>
                      <c:pt idx="11">
                        <c:v>825493.1081652682</c:v>
                      </c:pt>
                      <c:pt idx="12">
                        <c:v>854036.44372517837</c:v>
                      </c:pt>
                      <c:pt idx="13">
                        <c:v>914815.71058501455</c:v>
                      </c:pt>
                      <c:pt idx="14">
                        <c:v>956264.29133639985</c:v>
                      </c:pt>
                      <c:pt idx="15">
                        <c:v>990502.08865368925</c:v>
                      </c:pt>
                      <c:pt idx="16">
                        <c:v>1034240.9224542032</c:v>
                      </c:pt>
                      <c:pt idx="17">
                        <c:v>1077320.8801063122</c:v>
                      </c:pt>
                      <c:pt idx="18">
                        <c:v>1137480.0440641332</c:v>
                      </c:pt>
                      <c:pt idx="19">
                        <c:v>1209858.2870724662</c:v>
                      </c:pt>
                      <c:pt idx="20">
                        <c:v>1263652.4909933994</c:v>
                      </c:pt>
                      <c:pt idx="21">
                        <c:v>1357366.4295572254</c:v>
                      </c:pt>
                      <c:pt idx="22">
                        <c:v>1471435.9412440357</c:v>
                      </c:pt>
                      <c:pt idx="23">
                        <c:v>1509721.0131235123</c:v>
                      </c:pt>
                    </c:numCache>
                  </c:numRef>
                </c:val>
                <c:smooth val="0"/>
                <c:extLst xmlns:c15="http://schemas.microsoft.com/office/drawing/2012/chart">
                  <c:ext xmlns:c16="http://schemas.microsoft.com/office/drawing/2014/chart" uri="{C3380CC4-5D6E-409C-BE32-E72D297353CC}">
                    <c16:uniqueId val="{0000001A-C574-4CA2-B5A1-BD512FC2E656}"/>
                  </c:ext>
                </c:extLst>
              </c15:ser>
            </c15:filteredLineSeries>
            <c15:filteredLineSeries>
              <c15:ser>
                <c:idx val="27"/>
                <c:order val="25"/>
                <c:tx>
                  <c:strRef>
                    <c:extLst xmlns:c15="http://schemas.microsoft.com/office/drawing/2012/chart">
                      <c:ext xmlns:c15="http://schemas.microsoft.com/office/drawing/2012/chart" uri="{02D57815-91ED-43cb-92C2-25804820EDAC}">
                        <c15:formulaRef>
                          <c15:sqref>'ChartData Annual Rev Req'!$A$27</c15:sqref>
                        </c15:formulaRef>
                      </c:ext>
                    </c:extLst>
                    <c:strCache>
                      <c:ptCount val="1"/>
                      <c:pt idx="0">
                        <c:v>T No CETA</c:v>
                      </c:pt>
                    </c:strCache>
                  </c:strRef>
                </c:tx>
                <c:spPr>
                  <a:ln w="28575" cap="rnd">
                    <a:solidFill>
                      <a:schemeClr val="accent4">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Req'!$B$27:$Y$27</c15:sqref>
                        </c15:formulaRef>
                      </c:ext>
                    </c:extLst>
                    <c:numCache>
                      <c:formatCode>#,##0</c:formatCode>
                      <c:ptCount val="24"/>
                      <c:pt idx="0">
                        <c:v>597140.41571044922</c:v>
                      </c:pt>
                      <c:pt idx="1">
                        <c:v>629144.18326711655</c:v>
                      </c:pt>
                      <c:pt idx="2">
                        <c:v>628582.69862270355</c:v>
                      </c:pt>
                      <c:pt idx="3">
                        <c:v>605438.54636573792</c:v>
                      </c:pt>
                      <c:pt idx="4">
                        <c:v>522488.87215423584</c:v>
                      </c:pt>
                      <c:pt idx="5">
                        <c:v>585265.35280990601</c:v>
                      </c:pt>
                      <c:pt idx="6">
                        <c:v>637339.70306396484</c:v>
                      </c:pt>
                      <c:pt idx="7">
                        <c:v>670108.72036743164</c:v>
                      </c:pt>
                      <c:pt idx="8">
                        <c:v>740872.49526961532</c:v>
                      </c:pt>
                      <c:pt idx="9">
                        <c:v>753662.40049607225</c:v>
                      </c:pt>
                      <c:pt idx="10">
                        <c:v>815227.75097947009</c:v>
                      </c:pt>
                      <c:pt idx="11">
                        <c:v>849388.2894940417</c:v>
                      </c:pt>
                      <c:pt idx="12">
                        <c:v>878224.55507237685</c:v>
                      </c:pt>
                      <c:pt idx="13">
                        <c:v>955885.31178940984</c:v>
                      </c:pt>
                      <c:pt idx="14">
                        <c:v>1007468.2256599491</c:v>
                      </c:pt>
                      <c:pt idx="15">
                        <c:v>1071983.9752665814</c:v>
                      </c:pt>
                      <c:pt idx="16">
                        <c:v>1090706.7549198519</c:v>
                      </c:pt>
                      <c:pt idx="17">
                        <c:v>1136635.8198653283</c:v>
                      </c:pt>
                      <c:pt idx="18">
                        <c:v>1214040.4486938405</c:v>
                      </c:pt>
                      <c:pt idx="19">
                        <c:v>1260795.9623578056</c:v>
                      </c:pt>
                      <c:pt idx="20">
                        <c:v>1364557.0268281887</c:v>
                      </c:pt>
                      <c:pt idx="21">
                        <c:v>1449359.9691781017</c:v>
                      </c:pt>
                      <c:pt idx="22">
                        <c:v>1554985.1191081104</c:v>
                      </c:pt>
                      <c:pt idx="23">
                        <c:v>1609200.8204193115</c:v>
                      </c:pt>
                    </c:numCache>
                  </c:numRef>
                </c:val>
                <c:smooth val="0"/>
                <c:extLst xmlns:c15="http://schemas.microsoft.com/office/drawing/2012/chart">
                  <c:ext xmlns:c16="http://schemas.microsoft.com/office/drawing/2014/chart" uri="{C3380CC4-5D6E-409C-BE32-E72D297353CC}">
                    <c16:uniqueId val="{0000001B-C574-4CA2-B5A1-BD512FC2E656}"/>
                  </c:ext>
                </c:extLst>
              </c15:ser>
            </c15:filteredLineSeries>
            <c15:filteredLineSeries>
              <c15:ser>
                <c:idx val="29"/>
                <c:order val="26"/>
                <c:tx>
                  <c:strRef>
                    <c:extLst xmlns:c15="http://schemas.microsoft.com/office/drawing/2012/chart">
                      <c:ext xmlns:c15="http://schemas.microsoft.com/office/drawing/2012/chart" uri="{02D57815-91ED-43cb-92C2-25804820EDAC}">
                        <c15:formulaRef>
                          <c15:sqref>'ChartData Annual Rev Req'!$A$28</c15:sqref>
                        </c15:formulaRef>
                      </c:ext>
                    </c:extLst>
                    <c:strCache>
                      <c:ptCount val="1"/>
                      <c:pt idx="0">
                        <c:v>V1 Balanced portfolio</c:v>
                      </c:pt>
                    </c:strCache>
                  </c:strRef>
                </c:tx>
                <c:spPr>
                  <a:ln w="28575" cap="rnd">
                    <a:solidFill>
                      <a:schemeClr val="accent6">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Req'!$B$28:$Y$28</c15:sqref>
                        </c15:formulaRef>
                      </c:ext>
                    </c:extLst>
                    <c:numCache>
                      <c:formatCode>#,##0</c:formatCode>
                      <c:ptCount val="24"/>
                      <c:pt idx="0">
                        <c:v>687403.91192626953</c:v>
                      </c:pt>
                      <c:pt idx="1">
                        <c:v>736429.30302858353</c:v>
                      </c:pt>
                      <c:pt idx="2">
                        <c:v>747292.93914270401</c:v>
                      </c:pt>
                      <c:pt idx="3">
                        <c:v>858040.17278671265</c:v>
                      </c:pt>
                      <c:pt idx="4">
                        <c:v>845731.77245426178</c:v>
                      </c:pt>
                      <c:pt idx="5">
                        <c:v>1097655.2575054169</c:v>
                      </c:pt>
                      <c:pt idx="6">
                        <c:v>1138084.7235527039</c:v>
                      </c:pt>
                      <c:pt idx="7">
                        <c:v>1253623.3343143463</c:v>
                      </c:pt>
                      <c:pt idx="8">
                        <c:v>1457790.1128625539</c:v>
                      </c:pt>
                      <c:pt idx="9">
                        <c:v>1518419.4375857429</c:v>
                      </c:pt>
                      <c:pt idx="10">
                        <c:v>1529867.8733059766</c:v>
                      </c:pt>
                      <c:pt idx="11">
                        <c:v>1586297.8211674034</c:v>
                      </c:pt>
                      <c:pt idx="12">
                        <c:v>1663863.4232604047</c:v>
                      </c:pt>
                      <c:pt idx="13">
                        <c:v>1799063.5448875891</c:v>
                      </c:pt>
                      <c:pt idx="14">
                        <c:v>1873568.8750805114</c:v>
                      </c:pt>
                      <c:pt idx="15">
                        <c:v>1956027.0480025217</c:v>
                      </c:pt>
                      <c:pt idx="16">
                        <c:v>2040174.5941762244</c:v>
                      </c:pt>
                      <c:pt idx="17">
                        <c:v>2141238.6331890626</c:v>
                      </c:pt>
                      <c:pt idx="18">
                        <c:v>2218974.2119550295</c:v>
                      </c:pt>
                      <c:pt idx="19">
                        <c:v>2352931.2555912691</c:v>
                      </c:pt>
                      <c:pt idx="20">
                        <c:v>2538926.3317188732</c:v>
                      </c:pt>
                      <c:pt idx="21">
                        <c:v>2755558.6841041138</c:v>
                      </c:pt>
                      <c:pt idx="22">
                        <c:v>2942395.8645676672</c:v>
                      </c:pt>
                      <c:pt idx="23">
                        <c:v>3061799.4858932495</c:v>
                      </c:pt>
                    </c:numCache>
                  </c:numRef>
                </c:val>
                <c:smooth val="0"/>
                <c:extLst xmlns:c15="http://schemas.microsoft.com/office/drawing/2012/chart">
                  <c:ext xmlns:c16="http://schemas.microsoft.com/office/drawing/2014/chart" uri="{C3380CC4-5D6E-409C-BE32-E72D297353CC}">
                    <c16:uniqueId val="{0000001D-C574-4CA2-B5A1-BD512FC2E656}"/>
                  </c:ext>
                </c:extLst>
              </c15:ser>
            </c15:filteredLineSeries>
            <c15:filteredLineSeries>
              <c15:ser>
                <c:idx val="30"/>
                <c:order val="27"/>
                <c:tx>
                  <c:strRef>
                    <c:extLst xmlns:c15="http://schemas.microsoft.com/office/drawing/2012/chart">
                      <c:ext xmlns:c15="http://schemas.microsoft.com/office/drawing/2012/chart" uri="{02D57815-91ED-43cb-92C2-25804820EDAC}">
                        <c15:formulaRef>
                          <c15:sqref>'ChartData Annual Rev Req'!$A$29</c15:sqref>
                        </c15:formulaRef>
                      </c:ext>
                    </c:extLst>
                    <c:strCache>
                      <c:ptCount val="1"/>
                      <c:pt idx="0">
                        <c:v>V2 Balanced portfolio + MT Wind and PSH</c:v>
                      </c:pt>
                    </c:strCache>
                  </c:strRef>
                </c:tx>
                <c:spPr>
                  <a:ln w="28575" cap="rnd">
                    <a:solidFill>
                      <a:schemeClr val="accent1">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Req'!$B$29:$Y$29</c15:sqref>
                        </c15:formulaRef>
                      </c:ext>
                    </c:extLst>
                    <c:numCache>
                      <c:formatCode>#,##0</c:formatCode>
                      <c:ptCount val="24"/>
                      <c:pt idx="0">
                        <c:v>687403.91192626953</c:v>
                      </c:pt>
                      <c:pt idx="1">
                        <c:v>736429.30302858353</c:v>
                      </c:pt>
                      <c:pt idx="2">
                        <c:v>747292.93914270401</c:v>
                      </c:pt>
                      <c:pt idx="3">
                        <c:v>881091.65545272827</c:v>
                      </c:pt>
                      <c:pt idx="4">
                        <c:v>841120.01232242584</c:v>
                      </c:pt>
                      <c:pt idx="5">
                        <c:v>1103476.3560161591</c:v>
                      </c:pt>
                      <c:pt idx="6">
                        <c:v>1278395.7786064148</c:v>
                      </c:pt>
                      <c:pt idx="7">
                        <c:v>1364293.7132205963</c:v>
                      </c:pt>
                      <c:pt idx="8">
                        <c:v>1532526.3592004445</c:v>
                      </c:pt>
                      <c:pt idx="9">
                        <c:v>1559101.1065310554</c:v>
                      </c:pt>
                      <c:pt idx="10">
                        <c:v>1576566.337905586</c:v>
                      </c:pt>
                      <c:pt idx="11">
                        <c:v>1631750.5068363487</c:v>
                      </c:pt>
                      <c:pt idx="12">
                        <c:v>1712581.4719664594</c:v>
                      </c:pt>
                      <c:pt idx="13">
                        <c:v>1871633.4093895422</c:v>
                      </c:pt>
                      <c:pt idx="14">
                        <c:v>1966479.7078441833</c:v>
                      </c:pt>
                      <c:pt idx="15">
                        <c:v>2049376.2884505198</c:v>
                      </c:pt>
                      <c:pt idx="16">
                        <c:v>2112737.6404713904</c:v>
                      </c:pt>
                      <c:pt idx="17">
                        <c:v>2221999.3658855958</c:v>
                      </c:pt>
                      <c:pt idx="18">
                        <c:v>2321830.1362866946</c:v>
                      </c:pt>
                      <c:pt idx="19">
                        <c:v>2420615.3208988863</c:v>
                      </c:pt>
                      <c:pt idx="20">
                        <c:v>2602103.8857960217</c:v>
                      </c:pt>
                      <c:pt idx="21">
                        <c:v>2826357.396262317</c:v>
                      </c:pt>
                      <c:pt idx="22">
                        <c:v>3008772.0074204504</c:v>
                      </c:pt>
                      <c:pt idx="23">
                        <c:v>3129604.0461959839</c:v>
                      </c:pt>
                    </c:numCache>
                  </c:numRef>
                </c:val>
                <c:smooth val="0"/>
                <c:extLst xmlns:c15="http://schemas.microsoft.com/office/drawing/2012/chart">
                  <c:ext xmlns:c16="http://schemas.microsoft.com/office/drawing/2014/chart" uri="{C3380CC4-5D6E-409C-BE32-E72D297353CC}">
                    <c16:uniqueId val="{0000001E-C574-4CA2-B5A1-BD512FC2E656}"/>
                  </c:ext>
                </c:extLst>
              </c15:ser>
            </c15:filteredLineSeries>
            <c15:filteredLineSeries>
              <c15:ser>
                <c:idx val="31"/>
                <c:order val="28"/>
                <c:tx>
                  <c:strRef>
                    <c:extLst xmlns:c15="http://schemas.microsoft.com/office/drawing/2012/chart">
                      <c:ext xmlns:c15="http://schemas.microsoft.com/office/drawing/2012/chart" uri="{02D57815-91ED-43cb-92C2-25804820EDAC}">
                        <c15:formulaRef>
                          <c15:sqref>'ChartData Annual Rev Req'!$A$30</c15:sqref>
                        </c15:formulaRef>
                      </c:ext>
                    </c:extLst>
                    <c:strCache>
                      <c:ptCount val="1"/>
                      <c:pt idx="0">
                        <c:v>V3 Balanced portfolio + 6 Year DSR</c:v>
                      </c:pt>
                    </c:strCache>
                  </c:strRef>
                </c:tx>
                <c:spPr>
                  <a:ln w="28575" cap="rnd">
                    <a:solidFill>
                      <a:schemeClr val="accent2">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Req'!$B$30:$Y$30</c15:sqref>
                        </c15:formulaRef>
                      </c:ext>
                    </c:extLst>
                    <c:numCache>
                      <c:formatCode>#,##0</c:formatCode>
                      <c:ptCount val="24"/>
                      <c:pt idx="0">
                        <c:v>737869.97222900391</c:v>
                      </c:pt>
                      <c:pt idx="1">
                        <c:v>786481.9023938179</c:v>
                      </c:pt>
                      <c:pt idx="2">
                        <c:v>797956.3267159462</c:v>
                      </c:pt>
                      <c:pt idx="3">
                        <c:v>886906.25811386108</c:v>
                      </c:pt>
                      <c:pt idx="4">
                        <c:v>931752.71679019928</c:v>
                      </c:pt>
                      <c:pt idx="5">
                        <c:v>995347.11590385437</c:v>
                      </c:pt>
                      <c:pt idx="6">
                        <c:v>986695.6529045105</c:v>
                      </c:pt>
                      <c:pt idx="7">
                        <c:v>1210066.4742069244</c:v>
                      </c:pt>
                      <c:pt idx="8">
                        <c:v>1363180.6438073781</c:v>
                      </c:pt>
                      <c:pt idx="9">
                        <c:v>1455139.2860964851</c:v>
                      </c:pt>
                      <c:pt idx="10">
                        <c:v>1548395.9510342481</c:v>
                      </c:pt>
                      <c:pt idx="11">
                        <c:v>1602425.521500045</c:v>
                      </c:pt>
                      <c:pt idx="12">
                        <c:v>1680265.4882628461</c:v>
                      </c:pt>
                      <c:pt idx="13">
                        <c:v>1805218.9047508703</c:v>
                      </c:pt>
                      <c:pt idx="14">
                        <c:v>1931641.0691723083</c:v>
                      </c:pt>
                      <c:pt idx="15">
                        <c:v>2025622.9493086741</c:v>
                      </c:pt>
                      <c:pt idx="16">
                        <c:v>2112415.7961110389</c:v>
                      </c:pt>
                      <c:pt idx="17">
                        <c:v>2215221.6375072999</c:v>
                      </c:pt>
                      <c:pt idx="18">
                        <c:v>2315785.7324781008</c:v>
                      </c:pt>
                      <c:pt idx="19">
                        <c:v>2397933.9881046969</c:v>
                      </c:pt>
                      <c:pt idx="20">
                        <c:v>2637020.3975147717</c:v>
                      </c:pt>
                      <c:pt idx="21">
                        <c:v>2843207.0567695191</c:v>
                      </c:pt>
                      <c:pt idx="22">
                        <c:v>3059730.9169510901</c:v>
                      </c:pt>
                      <c:pt idx="23">
                        <c:v>3213584.0508346558</c:v>
                      </c:pt>
                    </c:numCache>
                  </c:numRef>
                </c:val>
                <c:smooth val="0"/>
                <c:extLst xmlns:c15="http://schemas.microsoft.com/office/drawing/2012/chart">
                  <c:ext xmlns:c16="http://schemas.microsoft.com/office/drawing/2014/chart" uri="{C3380CC4-5D6E-409C-BE32-E72D297353CC}">
                    <c16:uniqueId val="{0000001F-C574-4CA2-B5A1-BD512FC2E656}"/>
                  </c:ext>
                </c:extLst>
              </c15:ser>
            </c15:filteredLineSeries>
            <c15:filteredLineSeries>
              <c15:ser>
                <c:idx val="32"/>
                <c:order val="29"/>
                <c:tx>
                  <c:strRef>
                    <c:extLst xmlns:c15="http://schemas.microsoft.com/office/drawing/2012/chart">
                      <c:ext xmlns:c15="http://schemas.microsoft.com/office/drawing/2012/chart" uri="{02D57815-91ED-43cb-92C2-25804820EDAC}">
                        <c15:formulaRef>
                          <c15:sqref>'ChartData Annual Rev Req'!$A$31</c15:sqref>
                        </c15:formulaRef>
                      </c:ext>
                    </c:extLst>
                    <c:strCache>
                      <c:ptCount val="1"/>
                      <c:pt idx="0">
                        <c:v>W Preferred Portfolio (BP with Biodiesel)</c:v>
                      </c:pt>
                    </c:strCache>
                  </c:strRef>
                </c:tx>
                <c:spPr>
                  <a:ln w="28575" cap="rnd">
                    <a:solidFill>
                      <a:schemeClr val="accent3">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Req'!$B$31:$Y$31</c15:sqref>
                        </c15:formulaRef>
                      </c:ext>
                    </c:extLst>
                    <c:numCache>
                      <c:formatCode>#,##0</c:formatCode>
                      <c:ptCount val="24"/>
                      <c:pt idx="0">
                        <c:v>687403.91192626953</c:v>
                      </c:pt>
                      <c:pt idx="1">
                        <c:v>736429.30302858353</c:v>
                      </c:pt>
                      <c:pt idx="2">
                        <c:v>747292.93914270401</c:v>
                      </c:pt>
                      <c:pt idx="3">
                        <c:v>858040.17278671265</c:v>
                      </c:pt>
                      <c:pt idx="4">
                        <c:v>849372.94896793365</c:v>
                      </c:pt>
                      <c:pt idx="5">
                        <c:v>1099690.0613384247</c:v>
                      </c:pt>
                      <c:pt idx="6">
                        <c:v>1140275.3508720398</c:v>
                      </c:pt>
                      <c:pt idx="7">
                        <c:v>1255537.6585330963</c:v>
                      </c:pt>
                      <c:pt idx="8">
                        <c:v>1462359.5077207873</c:v>
                      </c:pt>
                      <c:pt idx="9">
                        <c:v>1521253.6289056011</c:v>
                      </c:pt>
                      <c:pt idx="10">
                        <c:v>1534651.0941207875</c:v>
                      </c:pt>
                      <c:pt idx="11">
                        <c:v>1589899.3524231953</c:v>
                      </c:pt>
                      <c:pt idx="12">
                        <c:v>1668758.5459211566</c:v>
                      </c:pt>
                      <c:pt idx="13">
                        <c:v>1804817.8587960168</c:v>
                      </c:pt>
                      <c:pt idx="14">
                        <c:v>1876138.5293501443</c:v>
                      </c:pt>
                      <c:pt idx="15">
                        <c:v>1959573.0235544499</c:v>
                      </c:pt>
                      <c:pt idx="16">
                        <c:v>2042598.4881332766</c:v>
                      </c:pt>
                      <c:pt idx="17">
                        <c:v>2144244.3572805943</c:v>
                      </c:pt>
                      <c:pt idx="18">
                        <c:v>2229384.8740917132</c:v>
                      </c:pt>
                      <c:pt idx="19">
                        <c:v>2363329.3925583824</c:v>
                      </c:pt>
                      <c:pt idx="20">
                        <c:v>2550361.8073982187</c:v>
                      </c:pt>
                      <c:pt idx="21">
                        <c:v>2773264.7645167327</c:v>
                      </c:pt>
                      <c:pt idx="22">
                        <c:v>2959028.8636268675</c:v>
                      </c:pt>
                      <c:pt idx="23">
                        <c:v>3080307.5742721558</c:v>
                      </c:pt>
                    </c:numCache>
                  </c:numRef>
                </c:val>
                <c:smooth val="0"/>
                <c:extLst xmlns:c15="http://schemas.microsoft.com/office/drawing/2012/chart">
                  <c:ext xmlns:c16="http://schemas.microsoft.com/office/drawing/2014/chart" uri="{C3380CC4-5D6E-409C-BE32-E72D297353CC}">
                    <c16:uniqueId val="{00000020-C574-4CA2-B5A1-BD512FC2E656}"/>
                  </c:ext>
                </c:extLst>
              </c15:ser>
            </c15:filteredLineSeries>
            <c15:filteredLineSeries>
              <c15:ser>
                <c:idx val="33"/>
                <c:order val="30"/>
                <c:tx>
                  <c:strRef>
                    <c:extLst xmlns:c15="http://schemas.microsoft.com/office/drawing/2012/chart">
                      <c:ext xmlns:c15="http://schemas.microsoft.com/office/drawing/2012/chart" uri="{02D57815-91ED-43cb-92C2-25804820EDAC}">
                        <c15:formulaRef>
                          <c15:sqref>'ChartData Annual Rev Req'!$A$32</c15:sqref>
                        </c15:formulaRef>
                      </c:ext>
                    </c:extLst>
                    <c:strCache>
                      <c:ptCount val="1"/>
                      <c:pt idx="0">
                        <c:v>X Balanced Portfolio with Reduced Market Reliance</c:v>
                      </c:pt>
                    </c:strCache>
                  </c:strRef>
                </c:tx>
                <c:spPr>
                  <a:ln w="28575" cap="rnd">
                    <a:solidFill>
                      <a:schemeClr val="accent4">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Req'!$B$32:$Y$32</c15:sqref>
                        </c15:formulaRef>
                      </c:ext>
                    </c:extLst>
                    <c:numCache>
                      <c:formatCode>#,##0</c:formatCode>
                      <c:ptCount val="24"/>
                      <c:pt idx="0">
                        <c:v>691177.98065185547</c:v>
                      </c:pt>
                      <c:pt idx="1">
                        <c:v>741286.04863405228</c:v>
                      </c:pt>
                      <c:pt idx="2">
                        <c:v>774964.01409387589</c:v>
                      </c:pt>
                      <c:pt idx="3">
                        <c:v>954397.33843612671</c:v>
                      </c:pt>
                      <c:pt idx="4">
                        <c:v>928690.2834405899</c:v>
                      </c:pt>
                      <c:pt idx="5">
                        <c:v>1193039.8320903778</c:v>
                      </c:pt>
                      <c:pt idx="6">
                        <c:v>1261053.7233085632</c:v>
                      </c:pt>
                      <c:pt idx="7">
                        <c:v>1382793.5674686432</c:v>
                      </c:pt>
                      <c:pt idx="8">
                        <c:v>1560825.506661382</c:v>
                      </c:pt>
                      <c:pt idx="9">
                        <c:v>1595636.4324587898</c:v>
                      </c:pt>
                      <c:pt idx="10">
                        <c:v>1616582.6827237012</c:v>
                      </c:pt>
                      <c:pt idx="11">
                        <c:v>1709633.4976352989</c:v>
                      </c:pt>
                      <c:pt idx="12">
                        <c:v>1761682.8355834028</c:v>
                      </c:pt>
                      <c:pt idx="13">
                        <c:v>1947922.5090599523</c:v>
                      </c:pt>
                      <c:pt idx="14">
                        <c:v>2046209.7664379333</c:v>
                      </c:pt>
                      <c:pt idx="15">
                        <c:v>2134344.2322676582</c:v>
                      </c:pt>
                      <c:pt idx="16">
                        <c:v>2165815.9642323768</c:v>
                      </c:pt>
                      <c:pt idx="17">
                        <c:v>2271182.1381329102</c:v>
                      </c:pt>
                      <c:pt idx="18">
                        <c:v>2402708.9420117922</c:v>
                      </c:pt>
                      <c:pt idx="19">
                        <c:v>2561965.1085270601</c:v>
                      </c:pt>
                      <c:pt idx="20">
                        <c:v>2740695.6309437267</c:v>
                      </c:pt>
                      <c:pt idx="21">
                        <c:v>2931209.3224097779</c:v>
                      </c:pt>
                      <c:pt idx="22">
                        <c:v>3115102.4445771277</c:v>
                      </c:pt>
                      <c:pt idx="23">
                        <c:v>3259280.2683029175</c:v>
                      </c:pt>
                    </c:numCache>
                  </c:numRef>
                </c:val>
                <c:smooth val="0"/>
                <c:extLst xmlns:c15="http://schemas.microsoft.com/office/drawing/2012/chart">
                  <c:ext xmlns:c16="http://schemas.microsoft.com/office/drawing/2014/chart" uri="{C3380CC4-5D6E-409C-BE32-E72D297353CC}">
                    <c16:uniqueId val="{00000021-C574-4CA2-B5A1-BD512FC2E656}"/>
                  </c:ext>
                </c:extLst>
              </c15:ser>
            </c15:filteredLineSeries>
            <c15:filteredLineSeries>
              <c15:ser>
                <c:idx val="35"/>
                <c:order val="31"/>
                <c:tx>
                  <c:strRef>
                    <c:extLst xmlns:c15="http://schemas.microsoft.com/office/drawing/2012/chart">
                      <c:ext xmlns:c15="http://schemas.microsoft.com/office/drawing/2012/chart" uri="{02D57815-91ED-43cb-92C2-25804820EDAC}">
                        <c15:formulaRef>
                          <c15:sqref>'ChartData Annual Rev Req'!$A$33</c15:sqref>
                        </c15:formulaRef>
                      </c:ext>
                    </c:extLst>
                    <c:strCache>
                      <c:ptCount val="1"/>
                      <c:pt idx="0">
                        <c:v>Z No DSR</c:v>
                      </c:pt>
                    </c:strCache>
                  </c:strRef>
                </c:tx>
                <c:spPr>
                  <a:ln w="28575" cap="rnd">
                    <a:solidFill>
                      <a:schemeClr val="accent6">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Req'!$B$33:$Y$33</c15:sqref>
                        </c15:formulaRef>
                      </c:ext>
                    </c:extLst>
                    <c:numCache>
                      <c:formatCode>#,##0</c:formatCode>
                      <c:ptCount val="24"/>
                      <c:pt idx="0">
                        <c:v>581570.36700439453</c:v>
                      </c:pt>
                      <c:pt idx="1">
                        <c:v>615540.64343261719</c:v>
                      </c:pt>
                      <c:pt idx="2">
                        <c:v>662449.2109375</c:v>
                      </c:pt>
                      <c:pt idx="3">
                        <c:v>769991.00634765625</c:v>
                      </c:pt>
                      <c:pt idx="4">
                        <c:v>759362.34631347656</c:v>
                      </c:pt>
                      <c:pt idx="5">
                        <c:v>992911.16174316406</c:v>
                      </c:pt>
                      <c:pt idx="6">
                        <c:v>1096857.4376220703</c:v>
                      </c:pt>
                      <c:pt idx="7">
                        <c:v>1250957.4586181641</c:v>
                      </c:pt>
                      <c:pt idx="8">
                        <c:v>1445583.9368284533</c:v>
                      </c:pt>
                      <c:pt idx="9">
                        <c:v>1551034.625349588</c:v>
                      </c:pt>
                      <c:pt idx="10">
                        <c:v>1678249.4237547386</c:v>
                      </c:pt>
                      <c:pt idx="11">
                        <c:v>1752999.2223401112</c:v>
                      </c:pt>
                      <c:pt idx="12">
                        <c:v>1865615.4192844131</c:v>
                      </c:pt>
                      <c:pt idx="13">
                        <c:v>2033821.4888676568</c:v>
                      </c:pt>
                      <c:pt idx="14">
                        <c:v>2182203.7866798467</c:v>
                      </c:pt>
                      <c:pt idx="15">
                        <c:v>2328371.6386119183</c:v>
                      </c:pt>
                      <c:pt idx="16">
                        <c:v>2521228.646063651</c:v>
                      </c:pt>
                      <c:pt idx="17">
                        <c:v>2661368.6369582238</c:v>
                      </c:pt>
                      <c:pt idx="18">
                        <c:v>2816497.929833977</c:v>
                      </c:pt>
                      <c:pt idx="19">
                        <c:v>3011220.0600140556</c:v>
                      </c:pt>
                      <c:pt idx="20">
                        <c:v>3245340.2000001855</c:v>
                      </c:pt>
                      <c:pt idx="21">
                        <c:v>3585787.9685524916</c:v>
                      </c:pt>
                      <c:pt idx="22">
                        <c:v>3884132.8301219046</c:v>
                      </c:pt>
                      <c:pt idx="23">
                        <c:v>4084558.7271728516</c:v>
                      </c:pt>
                    </c:numCache>
                  </c:numRef>
                </c:val>
                <c:smooth val="0"/>
                <c:extLst xmlns:c15="http://schemas.microsoft.com/office/drawing/2012/chart">
                  <c:ext xmlns:c16="http://schemas.microsoft.com/office/drawing/2014/chart" uri="{C3380CC4-5D6E-409C-BE32-E72D297353CC}">
                    <c16:uniqueId val="{00000023-C574-4CA2-B5A1-BD512FC2E656}"/>
                  </c:ext>
                </c:extLst>
              </c15:ser>
            </c15:filteredLineSeries>
            <c15:filteredLineSeries>
              <c15:ser>
                <c:idx val="36"/>
                <c:order val="32"/>
                <c:tx>
                  <c:strRef>
                    <c:extLst xmlns:c15="http://schemas.microsoft.com/office/drawing/2012/chart">
                      <c:ext xmlns:c15="http://schemas.microsoft.com/office/drawing/2012/chart" uri="{02D57815-91ED-43cb-92C2-25804820EDAC}">
                        <c15:formulaRef>
                          <c15:sqref>'ChartData Annual Rev Req'!$A$34</c15:sqref>
                        </c15:formulaRef>
                      </c:ext>
                    </c:extLst>
                    <c:strCache>
                      <c:ptCount val="1"/>
                      <c:pt idx="0">
                        <c:v>AA MT Wind + PHSE</c:v>
                      </c:pt>
                    </c:strCache>
                  </c:strRef>
                </c:tx>
                <c:spPr>
                  <a:ln w="28575" cap="rnd">
                    <a:solidFill>
                      <a:schemeClr val="accent1">
                        <a:lumMod val="70000"/>
                        <a:lumOff val="3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Req'!$B$34:$Y$34</c15:sqref>
                        </c15:formulaRef>
                      </c:ext>
                    </c:extLst>
                    <c:numCache>
                      <c:formatCode>#,##0</c:formatCode>
                      <c:ptCount val="24"/>
                      <c:pt idx="0">
                        <c:v>687404.71624755859</c:v>
                      </c:pt>
                      <c:pt idx="1">
                        <c:v>736432.0557141304</c:v>
                      </c:pt>
                      <c:pt idx="2">
                        <c:v>750325.41448450089</c:v>
                      </c:pt>
                      <c:pt idx="3">
                        <c:v>823724.43444347382</c:v>
                      </c:pt>
                      <c:pt idx="4">
                        <c:v>787034.60604858398</c:v>
                      </c:pt>
                      <c:pt idx="5">
                        <c:v>1001753.94115448</c:v>
                      </c:pt>
                      <c:pt idx="6">
                        <c:v>1186768.8425178528</c:v>
                      </c:pt>
                      <c:pt idx="7">
                        <c:v>1259019.401599884</c:v>
                      </c:pt>
                      <c:pt idx="8">
                        <c:v>1445321.6093366931</c:v>
                      </c:pt>
                      <c:pt idx="9">
                        <c:v>1485505.9006334015</c:v>
                      </c:pt>
                      <c:pt idx="10">
                        <c:v>1520080.4841909874</c:v>
                      </c:pt>
                      <c:pt idx="11">
                        <c:v>1561999.3004937214</c:v>
                      </c:pt>
                      <c:pt idx="12">
                        <c:v>1626648.6772819259</c:v>
                      </c:pt>
                      <c:pt idx="13">
                        <c:v>1767441.7627304955</c:v>
                      </c:pt>
                      <c:pt idx="14">
                        <c:v>1862940.0887943334</c:v>
                      </c:pt>
                      <c:pt idx="15">
                        <c:v>1944974.8608304318</c:v>
                      </c:pt>
                      <c:pt idx="16">
                        <c:v>2017271.960987414</c:v>
                      </c:pt>
                      <c:pt idx="17">
                        <c:v>2104966.6870773854</c:v>
                      </c:pt>
                      <c:pt idx="18">
                        <c:v>2196000.6327219889</c:v>
                      </c:pt>
                      <c:pt idx="19">
                        <c:v>2287785.4583085044</c:v>
                      </c:pt>
                      <c:pt idx="20">
                        <c:v>2522384.6332258172</c:v>
                      </c:pt>
                      <c:pt idx="21">
                        <c:v>2733417.0521916365</c:v>
                      </c:pt>
                      <c:pt idx="22">
                        <c:v>2917064.6594771445</c:v>
                      </c:pt>
                      <c:pt idx="23">
                        <c:v>3046138.7419910431</c:v>
                      </c:pt>
                    </c:numCache>
                  </c:numRef>
                </c:val>
                <c:smooth val="0"/>
                <c:extLst xmlns:c15="http://schemas.microsoft.com/office/drawing/2012/chart">
                  <c:ext xmlns:c16="http://schemas.microsoft.com/office/drawing/2014/chart" uri="{C3380CC4-5D6E-409C-BE32-E72D297353CC}">
                    <c16:uniqueId val="{00000024-C574-4CA2-B5A1-BD512FC2E656}"/>
                  </c:ext>
                </c:extLst>
              </c15:ser>
            </c15:filteredLineSeries>
            <c15:filteredLineSeries>
              <c15:ser>
                <c:idx val="37"/>
                <c:order val="33"/>
                <c:tx>
                  <c:strRef>
                    <c:extLst xmlns:c15="http://schemas.microsoft.com/office/drawing/2012/chart">
                      <c:ext xmlns:c15="http://schemas.microsoft.com/office/drawing/2012/chart" uri="{02D57815-91ED-43cb-92C2-25804820EDAC}">
                        <c15:formulaRef>
                          <c15:sqref>'ChartData Annual Rev Req'!$A$35</c15:sqref>
                        </c15:formulaRef>
                      </c:ext>
                    </c:extLst>
                    <c:strCache>
                      <c:ptCount val="1"/>
                      <c:pt idx="0">
                        <c:v>WX BP, Market Reliance, Biodiesel</c:v>
                      </c:pt>
                    </c:strCache>
                  </c:strRef>
                </c:tx>
                <c:spPr>
                  <a:ln w="28575" cap="rnd">
                    <a:solidFill>
                      <a:schemeClr val="accent2">
                        <a:lumMod val="70000"/>
                        <a:lumOff val="30000"/>
                      </a:schemeClr>
                    </a:solidFill>
                    <a:round/>
                  </a:ln>
                  <a:effectLst/>
                </c:spPr>
                <c:marker>
                  <c:symbol val="none"/>
                </c:marker>
                <c:cat>
                  <c:numRef>
                    <c:extLst xmlns:c15="http://schemas.microsoft.com/office/drawing/2012/chart">
                      <c:ext xmlns:c15="http://schemas.microsoft.com/office/drawing/2012/chart" uri="{02D57815-91ED-43cb-92C2-25804820EDAC}">
                        <c15:formulaRef>
                          <c15:sqref>'ChartData Annual Rev Req'!$B$1:$Y$1</c15:sqref>
                        </c15:formulaRef>
                      </c:ext>
                    </c:extLst>
                    <c:numCache>
                      <c:formatCode>General</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extLst xmlns:c15="http://schemas.microsoft.com/office/drawing/2012/chart">
                      <c:ext xmlns:c15="http://schemas.microsoft.com/office/drawing/2012/chart" uri="{02D57815-91ED-43cb-92C2-25804820EDAC}">
                        <c15:formulaRef>
                          <c15:sqref>'ChartData Annual Rev Req'!$B$35:$Y$35</c15:sqref>
                        </c15:formulaRef>
                      </c:ext>
                    </c:extLst>
                    <c:numCache>
                      <c:formatCode>#,##0</c:formatCode>
                      <c:ptCount val="24"/>
                      <c:pt idx="0">
                        <c:v>691177.98065185547</c:v>
                      </c:pt>
                      <c:pt idx="1">
                        <c:v>741286.04863405228</c:v>
                      </c:pt>
                      <c:pt idx="2">
                        <c:v>776770.8491768837</c:v>
                      </c:pt>
                      <c:pt idx="3">
                        <c:v>957912.54583358765</c:v>
                      </c:pt>
                      <c:pt idx="4">
                        <c:v>946197.06969547272</c:v>
                      </c:pt>
                      <c:pt idx="5">
                        <c:v>1203805.8171977997</c:v>
                      </c:pt>
                      <c:pt idx="6">
                        <c:v>1271374.8734550476</c:v>
                      </c:pt>
                      <c:pt idx="7">
                        <c:v>1388065.7676639557</c:v>
                      </c:pt>
                      <c:pt idx="8">
                        <c:v>1568940.8694543508</c:v>
                      </c:pt>
                      <c:pt idx="9">
                        <c:v>1604730.3257693367</c:v>
                      </c:pt>
                      <c:pt idx="10">
                        <c:v>1624353.3614346387</c:v>
                      </c:pt>
                      <c:pt idx="11">
                        <c:v>1713629.1726230918</c:v>
                      </c:pt>
                      <c:pt idx="12">
                        <c:v>1766393.7229125043</c:v>
                      </c:pt>
                      <c:pt idx="13">
                        <c:v>1952253.8518333898</c:v>
                      </c:pt>
                      <c:pt idx="14">
                        <c:v>2045141.3516430114</c:v>
                      </c:pt>
                      <c:pt idx="15">
                        <c:v>2133088.6858199043</c:v>
                      </c:pt>
                      <c:pt idx="16">
                        <c:v>2173755.6517323768</c:v>
                      </c:pt>
                      <c:pt idx="17">
                        <c:v>2277270.2863262696</c:v>
                      </c:pt>
                      <c:pt idx="18">
                        <c:v>2422755.623164136</c:v>
                      </c:pt>
                      <c:pt idx="19">
                        <c:v>2589308.4808415133</c:v>
                      </c:pt>
                      <c:pt idx="20">
                        <c:v>2770263.5135120861</c:v>
                      </c:pt>
                      <c:pt idx="21">
                        <c:v>2957700.5216285279</c:v>
                      </c:pt>
                      <c:pt idx="22">
                        <c:v>3149332.4916962683</c:v>
                      </c:pt>
                      <c:pt idx="23">
                        <c:v>3297089.9225997925</c:v>
                      </c:pt>
                    </c:numCache>
                  </c:numRef>
                </c:val>
                <c:smooth val="0"/>
                <c:extLst xmlns:c15="http://schemas.microsoft.com/office/drawing/2012/chart">
                  <c:ext xmlns:c16="http://schemas.microsoft.com/office/drawing/2014/chart" uri="{C3380CC4-5D6E-409C-BE32-E72D297353CC}">
                    <c16:uniqueId val="{00000025-C574-4CA2-B5A1-BD512FC2E656}"/>
                  </c:ext>
                </c:extLst>
              </c15:ser>
            </c15:filteredLineSeries>
          </c:ext>
        </c:extLst>
      </c:lineChart>
      <c:catAx>
        <c:axId val="1140690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40691552"/>
        <c:crosses val="autoZero"/>
        <c:auto val="1"/>
        <c:lblAlgn val="ctr"/>
        <c:lblOffset val="100"/>
        <c:noMultiLvlLbl val="0"/>
      </c:catAx>
      <c:valAx>
        <c:axId val="1140691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en-US" sz="1400">
                    <a:solidFill>
                      <a:sysClr val="windowText" lastClr="000000"/>
                    </a:solidFill>
                  </a:rPr>
                  <a:t>Annual</a:t>
                </a:r>
                <a:r>
                  <a:rPr lang="en-US" sz="1400" baseline="0">
                    <a:solidFill>
                      <a:sysClr val="windowText" lastClr="000000"/>
                    </a:solidFill>
                  </a:rPr>
                  <a:t> Portfolio Costs ($000)</a:t>
                </a:r>
                <a:endParaRPr lang="en-US" sz="1400">
                  <a:solidFill>
                    <a:sysClr val="windowText" lastClr="000000"/>
                  </a:solidFill>
                </a:endParaRP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40690568"/>
        <c:crosses val="autoZero"/>
        <c:crossBetween val="between"/>
      </c:valAx>
      <c:spPr>
        <a:noFill/>
        <a:ln>
          <a:noFill/>
        </a:ln>
        <a:effectLst/>
      </c:spPr>
    </c:plotArea>
    <c:legend>
      <c:legendPos val="r"/>
      <c:layout>
        <c:manualLayout>
          <c:xMode val="edge"/>
          <c:yMode val="edge"/>
          <c:x val="0.20837453637917325"/>
          <c:y val="0.14420998573792984"/>
          <c:w val="0.28447021423737207"/>
          <c:h val="0.1909648760163096"/>
        </c:manualLayout>
      </c:layout>
      <c:overlay val="1"/>
      <c:spPr>
        <a:solidFill>
          <a:schemeClr val="bg1"/>
        </a:solid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'ChartData Builds'!$G$6</c:f>
              <c:strCache>
                <c:ptCount val="1"/>
                <c:pt idx="0">
                  <c:v>Demand-side Resources</c:v>
                </c:pt>
              </c:strCache>
            </c:strRef>
          </c:tx>
          <c:spPr>
            <a:solidFill>
              <a:schemeClr val="bg2"/>
            </a:solidFill>
            <a:ln w="9525">
              <a:solidFill>
                <a:schemeClr val="tx1"/>
              </a:solidFill>
            </a:ln>
            <a:effectLst/>
          </c:spPr>
          <c:invertIfNegative val="0"/>
          <c:cat>
            <c:multiLvlStrRef>
              <c:extLst>
                <c:ext xmlns:c15="http://schemas.microsoft.com/office/drawing/2012/chart" uri="{02D57815-91ED-43cb-92C2-25804820EDAC}">
                  <c15:fullRef>
                    <c15:sqref>'ChartData Builds'!$E$7:$F$114</c15:sqref>
                  </c15:fullRef>
                </c:ext>
              </c:extLst>
              <c:f>('ChartData Builds'!$E$7:$F$9,'ChartData Builds'!$E$43:$F$45,'ChartData Builds'!$E$79:$F$81)</c:f>
              <c:multiLvlStrCache>
                <c:ptCount val="9"/>
                <c:lvl>
                  <c:pt idx="0">
                    <c:v>1 Mid</c:v>
                  </c:pt>
                  <c:pt idx="1">
                    <c:v>2 Low</c:v>
                  </c:pt>
                  <c:pt idx="2">
                    <c:v>3 High</c:v>
                  </c:pt>
                  <c:pt idx="3">
                    <c:v>1 Mid</c:v>
                  </c:pt>
                  <c:pt idx="4">
                    <c:v>2 Low</c:v>
                  </c:pt>
                  <c:pt idx="5">
                    <c:v>3 High</c:v>
                  </c:pt>
                  <c:pt idx="6">
                    <c:v>1 Mid</c:v>
                  </c:pt>
                  <c:pt idx="7">
                    <c:v>2 Low</c:v>
                  </c:pt>
                  <c:pt idx="8">
                    <c:v>3 High</c:v>
                  </c:pt>
                </c:lvl>
                <c:lvl>
                  <c:pt idx="0">
                    <c:v>2025</c:v>
                  </c:pt>
                  <c:pt idx="3">
                    <c:v>2030</c:v>
                  </c:pt>
                  <c:pt idx="6">
                    <c:v>2045</c:v>
                  </c:pt>
                </c:lvl>
              </c:multiLvlStrCache>
            </c:multiLvlStrRef>
          </c:cat>
          <c:val>
            <c:numRef>
              <c:extLst>
                <c:ext xmlns:c15="http://schemas.microsoft.com/office/drawing/2012/chart" uri="{02D57815-91ED-43cb-92C2-25804820EDAC}">
                  <c15:fullRef>
                    <c15:sqref>'ChartData Builds'!$G$7:$G$114</c15:sqref>
                  </c15:fullRef>
                </c:ext>
              </c:extLst>
              <c:f>('ChartData Builds'!$G$7:$G$9,'ChartData Builds'!$G$43:$G$45,'ChartData Builds'!$G$79:$G$81)</c:f>
              <c:numCache>
                <c:formatCode>0</c:formatCode>
                <c:ptCount val="9"/>
                <c:pt idx="0">
                  <c:v>255.01392965906561</c:v>
                </c:pt>
                <c:pt idx="1">
                  <c:v>257.97604796871099</c:v>
                </c:pt>
                <c:pt idx="2">
                  <c:v>284.25630439280729</c:v>
                </c:pt>
                <c:pt idx="3">
                  <c:v>594.46364554866977</c:v>
                </c:pt>
                <c:pt idx="4">
                  <c:v>606.12299941398317</c:v>
                </c:pt>
                <c:pt idx="5">
                  <c:v>684.07261467804358</c:v>
                </c:pt>
                <c:pt idx="6">
                  <c:v>1497.2776051012058</c:v>
                </c:pt>
                <c:pt idx="7">
                  <c:v>1537.4676345137966</c:v>
                </c:pt>
                <c:pt idx="8">
                  <c:v>1732.9113687793119</c:v>
                </c:pt>
              </c:numCache>
            </c:numRef>
          </c:val>
          <c:extLst>
            <c:ext xmlns:c16="http://schemas.microsoft.com/office/drawing/2014/chart" uri="{C3380CC4-5D6E-409C-BE32-E72D297353CC}">
              <c16:uniqueId val="{00000000-DDF5-4683-9B19-E3DD3D05FDB4}"/>
            </c:ext>
          </c:extLst>
        </c:ser>
        <c:ser>
          <c:idx val="1"/>
          <c:order val="1"/>
          <c:tx>
            <c:strRef>
              <c:f>'ChartData Builds'!$H$6</c:f>
              <c:strCache>
                <c:ptCount val="1"/>
                <c:pt idx="0">
                  <c:v>Battery Energy Storage</c:v>
                </c:pt>
              </c:strCache>
            </c:strRef>
          </c:tx>
          <c:spPr>
            <a:solidFill>
              <a:schemeClr val="tx2"/>
            </a:solidFill>
            <a:ln w="9525">
              <a:solidFill>
                <a:schemeClr val="tx1"/>
              </a:solidFill>
            </a:ln>
            <a:effectLst/>
          </c:spPr>
          <c:invertIfNegative val="0"/>
          <c:cat>
            <c:multiLvlStrRef>
              <c:extLst>
                <c:ext xmlns:c15="http://schemas.microsoft.com/office/drawing/2012/chart" uri="{02D57815-91ED-43cb-92C2-25804820EDAC}">
                  <c15:fullRef>
                    <c15:sqref>'ChartData Builds'!$E$7:$F$114</c15:sqref>
                  </c15:fullRef>
                </c:ext>
              </c:extLst>
              <c:f>('ChartData Builds'!$E$7:$F$9,'ChartData Builds'!$E$43:$F$45,'ChartData Builds'!$E$79:$F$81)</c:f>
              <c:multiLvlStrCache>
                <c:ptCount val="9"/>
                <c:lvl>
                  <c:pt idx="0">
                    <c:v>1 Mid</c:v>
                  </c:pt>
                  <c:pt idx="1">
                    <c:v>2 Low</c:v>
                  </c:pt>
                  <c:pt idx="2">
                    <c:v>3 High</c:v>
                  </c:pt>
                  <c:pt idx="3">
                    <c:v>1 Mid</c:v>
                  </c:pt>
                  <c:pt idx="4">
                    <c:v>2 Low</c:v>
                  </c:pt>
                  <c:pt idx="5">
                    <c:v>3 High</c:v>
                  </c:pt>
                  <c:pt idx="6">
                    <c:v>1 Mid</c:v>
                  </c:pt>
                  <c:pt idx="7">
                    <c:v>2 Low</c:v>
                  </c:pt>
                  <c:pt idx="8">
                    <c:v>3 High</c:v>
                  </c:pt>
                </c:lvl>
                <c:lvl>
                  <c:pt idx="0">
                    <c:v>2025</c:v>
                  </c:pt>
                  <c:pt idx="3">
                    <c:v>2030</c:v>
                  </c:pt>
                  <c:pt idx="6">
                    <c:v>2045</c:v>
                  </c:pt>
                </c:lvl>
              </c:multiLvlStrCache>
            </c:multiLvlStrRef>
          </c:cat>
          <c:val>
            <c:numRef>
              <c:extLst>
                <c:ext xmlns:c15="http://schemas.microsoft.com/office/drawing/2012/chart" uri="{02D57815-91ED-43cb-92C2-25804820EDAC}">
                  <c15:fullRef>
                    <c15:sqref>'ChartData Builds'!$H$7:$H$114</c15:sqref>
                  </c15:fullRef>
                </c:ext>
              </c:extLst>
              <c:f>('ChartData Builds'!$H$7:$H$9,'ChartData Builds'!$H$43:$H$45,'ChartData Builds'!$H$79:$H$81)</c:f>
              <c:numCache>
                <c:formatCode>0</c:formatCode>
                <c:ptCount val="9"/>
                <c:pt idx="0">
                  <c:v>0</c:v>
                </c:pt>
                <c:pt idx="1">
                  <c:v>25</c:v>
                </c:pt>
                <c:pt idx="2">
                  <c:v>0</c:v>
                </c:pt>
                <c:pt idx="3">
                  <c:v>100</c:v>
                </c:pt>
                <c:pt idx="4">
                  <c:v>125</c:v>
                </c:pt>
                <c:pt idx="5">
                  <c:v>0</c:v>
                </c:pt>
                <c:pt idx="6">
                  <c:v>550</c:v>
                </c:pt>
                <c:pt idx="7">
                  <c:v>275</c:v>
                </c:pt>
                <c:pt idx="8">
                  <c:v>900</c:v>
                </c:pt>
              </c:numCache>
            </c:numRef>
          </c:val>
          <c:extLst>
            <c:ext xmlns:c16="http://schemas.microsoft.com/office/drawing/2014/chart" uri="{C3380CC4-5D6E-409C-BE32-E72D297353CC}">
              <c16:uniqueId val="{00000001-DDF5-4683-9B19-E3DD3D05FDB4}"/>
            </c:ext>
          </c:extLst>
        </c:ser>
        <c:ser>
          <c:idx val="2"/>
          <c:order val="2"/>
          <c:tx>
            <c:strRef>
              <c:f>'ChartData Builds'!$I$6</c:f>
              <c:strCache>
                <c:ptCount val="1"/>
                <c:pt idx="0">
                  <c:v>Solar - Ground and Rooftop</c:v>
                </c:pt>
              </c:strCache>
            </c:strRef>
          </c:tx>
          <c:spPr>
            <a:solidFill>
              <a:schemeClr val="accent1"/>
            </a:solidFill>
            <a:ln w="9525">
              <a:solidFill>
                <a:sysClr val="windowText" lastClr="000000"/>
              </a:solidFill>
            </a:ln>
            <a:effectLst/>
          </c:spPr>
          <c:invertIfNegative val="0"/>
          <c:cat>
            <c:multiLvlStrRef>
              <c:extLst>
                <c:ext xmlns:c15="http://schemas.microsoft.com/office/drawing/2012/chart" uri="{02D57815-91ED-43cb-92C2-25804820EDAC}">
                  <c15:fullRef>
                    <c15:sqref>'ChartData Builds'!$E$7:$F$114</c15:sqref>
                  </c15:fullRef>
                </c:ext>
              </c:extLst>
              <c:f>('ChartData Builds'!$E$7:$F$9,'ChartData Builds'!$E$43:$F$45,'ChartData Builds'!$E$79:$F$81)</c:f>
              <c:multiLvlStrCache>
                <c:ptCount val="9"/>
                <c:lvl>
                  <c:pt idx="0">
                    <c:v>1 Mid</c:v>
                  </c:pt>
                  <c:pt idx="1">
                    <c:v>2 Low</c:v>
                  </c:pt>
                  <c:pt idx="2">
                    <c:v>3 High</c:v>
                  </c:pt>
                  <c:pt idx="3">
                    <c:v>1 Mid</c:v>
                  </c:pt>
                  <c:pt idx="4">
                    <c:v>2 Low</c:v>
                  </c:pt>
                  <c:pt idx="5">
                    <c:v>3 High</c:v>
                  </c:pt>
                  <c:pt idx="6">
                    <c:v>1 Mid</c:v>
                  </c:pt>
                  <c:pt idx="7">
                    <c:v>2 Low</c:v>
                  </c:pt>
                  <c:pt idx="8">
                    <c:v>3 High</c:v>
                  </c:pt>
                </c:lvl>
                <c:lvl>
                  <c:pt idx="0">
                    <c:v>2025</c:v>
                  </c:pt>
                  <c:pt idx="3">
                    <c:v>2030</c:v>
                  </c:pt>
                  <c:pt idx="6">
                    <c:v>2045</c:v>
                  </c:pt>
                </c:lvl>
              </c:multiLvlStrCache>
            </c:multiLvlStrRef>
          </c:cat>
          <c:val>
            <c:numRef>
              <c:extLst>
                <c:ext xmlns:c15="http://schemas.microsoft.com/office/drawing/2012/chart" uri="{02D57815-91ED-43cb-92C2-25804820EDAC}">
                  <c15:fullRef>
                    <c15:sqref>'ChartData Builds'!$I$7:$I$114</c15:sqref>
                  </c15:fullRef>
                </c:ext>
              </c:extLst>
              <c:f>('ChartData Builds'!$I$7:$I$9,'ChartData Builds'!$I$43:$I$45,'ChartData Builds'!$I$79:$I$81)</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DDF5-4683-9B19-E3DD3D05FDB4}"/>
            </c:ext>
          </c:extLst>
        </c:ser>
        <c:ser>
          <c:idx val="3"/>
          <c:order val="3"/>
          <c:tx>
            <c:strRef>
              <c:f>'ChartData Builds'!$J$6</c:f>
              <c:strCache>
                <c:ptCount val="1"/>
                <c:pt idx="0">
                  <c:v>Demand Response</c:v>
                </c:pt>
              </c:strCache>
            </c:strRef>
          </c:tx>
          <c:spPr>
            <a:solidFill>
              <a:schemeClr val="accent2"/>
            </a:solidFill>
            <a:ln w="9525">
              <a:solidFill>
                <a:sysClr val="windowText" lastClr="000000"/>
              </a:solidFill>
            </a:ln>
            <a:effectLst/>
          </c:spPr>
          <c:invertIfNegative val="0"/>
          <c:cat>
            <c:multiLvlStrRef>
              <c:extLst>
                <c:ext xmlns:c15="http://schemas.microsoft.com/office/drawing/2012/chart" uri="{02D57815-91ED-43cb-92C2-25804820EDAC}">
                  <c15:fullRef>
                    <c15:sqref>'ChartData Builds'!$E$7:$F$114</c15:sqref>
                  </c15:fullRef>
                </c:ext>
              </c:extLst>
              <c:f>('ChartData Builds'!$E$7:$F$9,'ChartData Builds'!$E$43:$F$45,'ChartData Builds'!$E$79:$F$81)</c:f>
              <c:multiLvlStrCache>
                <c:ptCount val="9"/>
                <c:lvl>
                  <c:pt idx="0">
                    <c:v>1 Mid</c:v>
                  </c:pt>
                  <c:pt idx="1">
                    <c:v>2 Low</c:v>
                  </c:pt>
                  <c:pt idx="2">
                    <c:v>3 High</c:v>
                  </c:pt>
                  <c:pt idx="3">
                    <c:v>1 Mid</c:v>
                  </c:pt>
                  <c:pt idx="4">
                    <c:v>2 Low</c:v>
                  </c:pt>
                  <c:pt idx="5">
                    <c:v>3 High</c:v>
                  </c:pt>
                  <c:pt idx="6">
                    <c:v>1 Mid</c:v>
                  </c:pt>
                  <c:pt idx="7">
                    <c:v>2 Low</c:v>
                  </c:pt>
                  <c:pt idx="8">
                    <c:v>3 High</c:v>
                  </c:pt>
                </c:lvl>
                <c:lvl>
                  <c:pt idx="0">
                    <c:v>2025</c:v>
                  </c:pt>
                  <c:pt idx="3">
                    <c:v>2030</c:v>
                  </c:pt>
                  <c:pt idx="6">
                    <c:v>2045</c:v>
                  </c:pt>
                </c:lvl>
              </c:multiLvlStrCache>
            </c:multiLvlStrRef>
          </c:cat>
          <c:val>
            <c:numRef>
              <c:extLst>
                <c:ext xmlns:c15="http://schemas.microsoft.com/office/drawing/2012/chart" uri="{02D57815-91ED-43cb-92C2-25804820EDAC}">
                  <c15:fullRef>
                    <c15:sqref>'ChartData Builds'!$J$7:$J$114</c15:sqref>
                  </c15:fullRef>
                </c:ext>
              </c:extLst>
              <c:f>('ChartData Builds'!$J$7:$J$9,'ChartData Builds'!$J$43:$J$45,'ChartData Builds'!$J$79:$J$81)</c:f>
              <c:numCache>
                <c:formatCode>0</c:formatCode>
                <c:ptCount val="9"/>
                <c:pt idx="0">
                  <c:v>10.049999788403511</c:v>
                </c:pt>
                <c:pt idx="1">
                  <c:v>28.169999673962593</c:v>
                </c:pt>
                <c:pt idx="2">
                  <c:v>11.709999827668071</c:v>
                </c:pt>
                <c:pt idx="3">
                  <c:v>83.649998158216476</c:v>
                </c:pt>
                <c:pt idx="4">
                  <c:v>131.53999802470207</c:v>
                </c:pt>
                <c:pt idx="5">
                  <c:v>88.069998174905777</c:v>
                </c:pt>
                <c:pt idx="6">
                  <c:v>123.04000151157379</c:v>
                </c:pt>
                <c:pt idx="7">
                  <c:v>181.3300017118454</c:v>
                </c:pt>
                <c:pt idx="8">
                  <c:v>128.14000165462494</c:v>
                </c:pt>
              </c:numCache>
            </c:numRef>
          </c:val>
          <c:extLst>
            <c:ext xmlns:c16="http://schemas.microsoft.com/office/drawing/2014/chart" uri="{C3380CC4-5D6E-409C-BE32-E72D297353CC}">
              <c16:uniqueId val="{00000003-DDF5-4683-9B19-E3DD3D05FDB4}"/>
            </c:ext>
          </c:extLst>
        </c:ser>
        <c:ser>
          <c:idx val="4"/>
          <c:order val="4"/>
          <c:tx>
            <c:strRef>
              <c:f>'ChartData Builds'!$K$6</c:f>
              <c:strCache>
                <c:ptCount val="1"/>
                <c:pt idx="0">
                  <c:v>DSP Non-Wire Alternatives</c:v>
                </c:pt>
              </c:strCache>
            </c:strRef>
          </c:tx>
          <c:spPr>
            <a:solidFill>
              <a:schemeClr val="accent3"/>
            </a:solidFill>
            <a:ln w="9525">
              <a:solidFill>
                <a:sysClr val="windowText" lastClr="000000"/>
              </a:solidFill>
            </a:ln>
            <a:effectLst/>
          </c:spPr>
          <c:invertIfNegative val="0"/>
          <c:cat>
            <c:multiLvlStrRef>
              <c:extLst>
                <c:ext xmlns:c15="http://schemas.microsoft.com/office/drawing/2012/chart" uri="{02D57815-91ED-43cb-92C2-25804820EDAC}">
                  <c15:fullRef>
                    <c15:sqref>'ChartData Builds'!$E$7:$F$114</c15:sqref>
                  </c15:fullRef>
                </c:ext>
              </c:extLst>
              <c:f>('ChartData Builds'!$E$7:$F$9,'ChartData Builds'!$E$43:$F$45,'ChartData Builds'!$E$79:$F$81)</c:f>
              <c:multiLvlStrCache>
                <c:ptCount val="9"/>
                <c:lvl>
                  <c:pt idx="0">
                    <c:v>1 Mid</c:v>
                  </c:pt>
                  <c:pt idx="1">
                    <c:v>2 Low</c:v>
                  </c:pt>
                  <c:pt idx="2">
                    <c:v>3 High</c:v>
                  </c:pt>
                  <c:pt idx="3">
                    <c:v>1 Mid</c:v>
                  </c:pt>
                  <c:pt idx="4">
                    <c:v>2 Low</c:v>
                  </c:pt>
                  <c:pt idx="5">
                    <c:v>3 High</c:v>
                  </c:pt>
                  <c:pt idx="6">
                    <c:v>1 Mid</c:v>
                  </c:pt>
                  <c:pt idx="7">
                    <c:v>2 Low</c:v>
                  </c:pt>
                  <c:pt idx="8">
                    <c:v>3 High</c:v>
                  </c:pt>
                </c:lvl>
                <c:lvl>
                  <c:pt idx="0">
                    <c:v>2025</c:v>
                  </c:pt>
                  <c:pt idx="3">
                    <c:v>2030</c:v>
                  </c:pt>
                  <c:pt idx="6">
                    <c:v>2045</c:v>
                  </c:pt>
                </c:lvl>
              </c:multiLvlStrCache>
            </c:multiLvlStrRef>
          </c:cat>
          <c:val>
            <c:numRef>
              <c:extLst>
                <c:ext xmlns:c15="http://schemas.microsoft.com/office/drawing/2012/chart" uri="{02D57815-91ED-43cb-92C2-25804820EDAC}">
                  <c15:fullRef>
                    <c15:sqref>'ChartData Builds'!$K$7:$K$114</c15:sqref>
                  </c15:fullRef>
                </c:ext>
              </c:extLst>
              <c:f>('ChartData Builds'!$K$7:$K$9,'ChartData Builds'!$K$43:$K$45,'ChartData Builds'!$K$79:$K$81)</c:f>
              <c:numCache>
                <c:formatCode>0</c:formatCode>
                <c:ptCount val="9"/>
                <c:pt idx="0">
                  <c:v>22.090000152587891</c:v>
                </c:pt>
                <c:pt idx="1">
                  <c:v>22.090000152587891</c:v>
                </c:pt>
                <c:pt idx="2">
                  <c:v>22.090000152587891</c:v>
                </c:pt>
                <c:pt idx="3">
                  <c:v>45.689998626708977</c:v>
                </c:pt>
                <c:pt idx="4">
                  <c:v>45.689998626708977</c:v>
                </c:pt>
                <c:pt idx="5">
                  <c:v>45.689998626708977</c:v>
                </c:pt>
                <c:pt idx="6">
                  <c:v>117.77000427246094</c:v>
                </c:pt>
                <c:pt idx="7">
                  <c:v>117.77000427246094</c:v>
                </c:pt>
                <c:pt idx="8">
                  <c:v>117.77000427246094</c:v>
                </c:pt>
              </c:numCache>
            </c:numRef>
          </c:val>
          <c:extLst>
            <c:ext xmlns:c16="http://schemas.microsoft.com/office/drawing/2014/chart" uri="{C3380CC4-5D6E-409C-BE32-E72D297353CC}">
              <c16:uniqueId val="{00000004-DDF5-4683-9B19-E3DD3D05FDB4}"/>
            </c:ext>
          </c:extLst>
        </c:ser>
        <c:ser>
          <c:idx val="5"/>
          <c:order val="5"/>
          <c:tx>
            <c:strRef>
              <c:f>'ChartData Builds'!$L$6</c:f>
              <c:strCache>
                <c:ptCount val="1"/>
                <c:pt idx="0">
                  <c:v>Biomass</c:v>
                </c:pt>
              </c:strCache>
            </c:strRef>
          </c:tx>
          <c:spPr>
            <a:solidFill>
              <a:schemeClr val="accent4"/>
            </a:solidFill>
            <a:ln w="9525">
              <a:solidFill>
                <a:sysClr val="windowText" lastClr="000000"/>
              </a:solidFill>
            </a:ln>
            <a:effectLst/>
          </c:spPr>
          <c:invertIfNegative val="0"/>
          <c:cat>
            <c:multiLvlStrRef>
              <c:extLst>
                <c:ext xmlns:c15="http://schemas.microsoft.com/office/drawing/2012/chart" uri="{02D57815-91ED-43cb-92C2-25804820EDAC}">
                  <c15:fullRef>
                    <c15:sqref>'ChartData Builds'!$E$7:$F$114</c15:sqref>
                  </c15:fullRef>
                </c:ext>
              </c:extLst>
              <c:f>('ChartData Builds'!$E$7:$F$9,'ChartData Builds'!$E$43:$F$45,'ChartData Builds'!$E$79:$F$81)</c:f>
              <c:multiLvlStrCache>
                <c:ptCount val="9"/>
                <c:lvl>
                  <c:pt idx="0">
                    <c:v>1 Mid</c:v>
                  </c:pt>
                  <c:pt idx="1">
                    <c:v>2 Low</c:v>
                  </c:pt>
                  <c:pt idx="2">
                    <c:v>3 High</c:v>
                  </c:pt>
                  <c:pt idx="3">
                    <c:v>1 Mid</c:v>
                  </c:pt>
                  <c:pt idx="4">
                    <c:v>2 Low</c:v>
                  </c:pt>
                  <c:pt idx="5">
                    <c:v>3 High</c:v>
                  </c:pt>
                  <c:pt idx="6">
                    <c:v>1 Mid</c:v>
                  </c:pt>
                  <c:pt idx="7">
                    <c:v>2 Low</c:v>
                  </c:pt>
                  <c:pt idx="8">
                    <c:v>3 High</c:v>
                  </c:pt>
                </c:lvl>
                <c:lvl>
                  <c:pt idx="0">
                    <c:v>2025</c:v>
                  </c:pt>
                  <c:pt idx="3">
                    <c:v>2030</c:v>
                  </c:pt>
                  <c:pt idx="6">
                    <c:v>2045</c:v>
                  </c:pt>
                </c:lvl>
              </c:multiLvlStrCache>
            </c:multiLvlStrRef>
          </c:cat>
          <c:val>
            <c:numRef>
              <c:extLst>
                <c:ext xmlns:c15="http://schemas.microsoft.com/office/drawing/2012/chart" uri="{02D57815-91ED-43cb-92C2-25804820EDAC}">
                  <c15:fullRef>
                    <c15:sqref>'ChartData Builds'!$L$7:$L$114</c15:sqref>
                  </c15:fullRef>
                </c:ext>
              </c:extLst>
              <c:f>('ChartData Builds'!$L$7:$L$9,'ChartData Builds'!$L$43:$L$45,'ChartData Builds'!$L$79:$L$81)</c:f>
              <c:numCache>
                <c:formatCode>0</c:formatCode>
                <c:ptCount val="9"/>
                <c:pt idx="0">
                  <c:v>0</c:v>
                </c:pt>
                <c:pt idx="1">
                  <c:v>0</c:v>
                </c:pt>
                <c:pt idx="2">
                  <c:v>0</c:v>
                </c:pt>
                <c:pt idx="3">
                  <c:v>0</c:v>
                </c:pt>
                <c:pt idx="4">
                  <c:v>0</c:v>
                </c:pt>
                <c:pt idx="5">
                  <c:v>0</c:v>
                </c:pt>
                <c:pt idx="6">
                  <c:v>90</c:v>
                </c:pt>
                <c:pt idx="7">
                  <c:v>30</c:v>
                </c:pt>
                <c:pt idx="8">
                  <c:v>150</c:v>
                </c:pt>
              </c:numCache>
            </c:numRef>
          </c:val>
          <c:extLst>
            <c:ext xmlns:c16="http://schemas.microsoft.com/office/drawing/2014/chart" uri="{C3380CC4-5D6E-409C-BE32-E72D297353CC}">
              <c16:uniqueId val="{00000005-DDF5-4683-9B19-E3DD3D05FDB4}"/>
            </c:ext>
          </c:extLst>
        </c:ser>
        <c:ser>
          <c:idx val="6"/>
          <c:order val="6"/>
          <c:tx>
            <c:strRef>
              <c:f>'ChartData Builds'!$M$6</c:f>
              <c:strCache>
                <c:ptCount val="1"/>
                <c:pt idx="0">
                  <c:v>Solar</c:v>
                </c:pt>
              </c:strCache>
            </c:strRef>
          </c:tx>
          <c:spPr>
            <a:solidFill>
              <a:schemeClr val="accent5"/>
            </a:solidFill>
            <a:ln w="9525">
              <a:solidFill>
                <a:sysClr val="windowText" lastClr="000000"/>
              </a:solidFill>
            </a:ln>
            <a:effectLst/>
          </c:spPr>
          <c:invertIfNegative val="0"/>
          <c:cat>
            <c:multiLvlStrRef>
              <c:extLst>
                <c:ext xmlns:c15="http://schemas.microsoft.com/office/drawing/2012/chart" uri="{02D57815-91ED-43cb-92C2-25804820EDAC}">
                  <c15:fullRef>
                    <c15:sqref>'ChartData Builds'!$E$7:$F$114</c15:sqref>
                  </c15:fullRef>
                </c:ext>
              </c:extLst>
              <c:f>('ChartData Builds'!$E$7:$F$9,'ChartData Builds'!$E$43:$F$45,'ChartData Builds'!$E$79:$F$81)</c:f>
              <c:multiLvlStrCache>
                <c:ptCount val="9"/>
                <c:lvl>
                  <c:pt idx="0">
                    <c:v>1 Mid</c:v>
                  </c:pt>
                  <c:pt idx="1">
                    <c:v>2 Low</c:v>
                  </c:pt>
                  <c:pt idx="2">
                    <c:v>3 High</c:v>
                  </c:pt>
                  <c:pt idx="3">
                    <c:v>1 Mid</c:v>
                  </c:pt>
                  <c:pt idx="4">
                    <c:v>2 Low</c:v>
                  </c:pt>
                  <c:pt idx="5">
                    <c:v>3 High</c:v>
                  </c:pt>
                  <c:pt idx="6">
                    <c:v>1 Mid</c:v>
                  </c:pt>
                  <c:pt idx="7">
                    <c:v>2 Low</c:v>
                  </c:pt>
                  <c:pt idx="8">
                    <c:v>3 High</c:v>
                  </c:pt>
                </c:lvl>
                <c:lvl>
                  <c:pt idx="0">
                    <c:v>2025</c:v>
                  </c:pt>
                  <c:pt idx="3">
                    <c:v>2030</c:v>
                  </c:pt>
                  <c:pt idx="6">
                    <c:v>2045</c:v>
                  </c:pt>
                </c:lvl>
              </c:multiLvlStrCache>
            </c:multiLvlStrRef>
          </c:cat>
          <c:val>
            <c:numRef>
              <c:extLst>
                <c:ext xmlns:c15="http://schemas.microsoft.com/office/drawing/2012/chart" uri="{02D57815-91ED-43cb-92C2-25804820EDAC}">
                  <c15:fullRef>
                    <c15:sqref>'ChartData Builds'!$M$7:$M$114</c15:sqref>
                  </c15:fullRef>
                </c:ext>
              </c:extLst>
              <c:f>('ChartData Builds'!$M$7:$M$9,'ChartData Builds'!$M$43:$M$45,'ChartData Builds'!$M$79:$M$81)</c:f>
              <c:numCache>
                <c:formatCode>0</c:formatCode>
                <c:ptCount val="9"/>
                <c:pt idx="0">
                  <c:v>0</c:v>
                </c:pt>
                <c:pt idx="1">
                  <c:v>199.94999694824219</c:v>
                </c:pt>
                <c:pt idx="2">
                  <c:v>199.94999694824219</c:v>
                </c:pt>
                <c:pt idx="3">
                  <c:v>699.84999084472656</c:v>
                </c:pt>
                <c:pt idx="4">
                  <c:v>199.44999694824219</c:v>
                </c:pt>
                <c:pt idx="5">
                  <c:v>199.44999694824219</c:v>
                </c:pt>
                <c:pt idx="6">
                  <c:v>1392.9999847412109</c:v>
                </c:pt>
                <c:pt idx="7">
                  <c:v>1096.1100006103516</c:v>
                </c:pt>
                <c:pt idx="8">
                  <c:v>2292.4599914550781</c:v>
                </c:pt>
              </c:numCache>
            </c:numRef>
          </c:val>
          <c:extLst>
            <c:ext xmlns:c16="http://schemas.microsoft.com/office/drawing/2014/chart" uri="{C3380CC4-5D6E-409C-BE32-E72D297353CC}">
              <c16:uniqueId val="{00000006-DDF5-4683-9B19-E3DD3D05FDB4}"/>
            </c:ext>
          </c:extLst>
        </c:ser>
        <c:ser>
          <c:idx val="7"/>
          <c:order val="7"/>
          <c:tx>
            <c:strRef>
              <c:f>'ChartData Builds'!$N$6</c:f>
              <c:strCache>
                <c:ptCount val="1"/>
                <c:pt idx="0">
                  <c:v>Wind</c:v>
                </c:pt>
              </c:strCache>
            </c:strRef>
          </c:tx>
          <c:spPr>
            <a:solidFill>
              <a:schemeClr val="accent6"/>
            </a:solidFill>
            <a:ln w="9525">
              <a:solidFill>
                <a:sysClr val="windowText" lastClr="000000"/>
              </a:solidFill>
            </a:ln>
            <a:effectLst/>
          </c:spPr>
          <c:invertIfNegative val="0"/>
          <c:cat>
            <c:multiLvlStrRef>
              <c:extLst>
                <c:ext xmlns:c15="http://schemas.microsoft.com/office/drawing/2012/chart" uri="{02D57815-91ED-43cb-92C2-25804820EDAC}">
                  <c15:fullRef>
                    <c15:sqref>'ChartData Builds'!$E$7:$F$114</c15:sqref>
                  </c15:fullRef>
                </c:ext>
              </c:extLst>
              <c:f>('ChartData Builds'!$E$7:$F$9,'ChartData Builds'!$E$43:$F$45,'ChartData Builds'!$E$79:$F$81)</c:f>
              <c:multiLvlStrCache>
                <c:ptCount val="9"/>
                <c:lvl>
                  <c:pt idx="0">
                    <c:v>1 Mid</c:v>
                  </c:pt>
                  <c:pt idx="1">
                    <c:v>2 Low</c:v>
                  </c:pt>
                  <c:pt idx="2">
                    <c:v>3 High</c:v>
                  </c:pt>
                  <c:pt idx="3">
                    <c:v>1 Mid</c:v>
                  </c:pt>
                  <c:pt idx="4">
                    <c:v>2 Low</c:v>
                  </c:pt>
                  <c:pt idx="5">
                    <c:v>3 High</c:v>
                  </c:pt>
                  <c:pt idx="6">
                    <c:v>1 Mid</c:v>
                  </c:pt>
                  <c:pt idx="7">
                    <c:v>2 Low</c:v>
                  </c:pt>
                  <c:pt idx="8">
                    <c:v>3 High</c:v>
                  </c:pt>
                </c:lvl>
                <c:lvl>
                  <c:pt idx="0">
                    <c:v>2025</c:v>
                  </c:pt>
                  <c:pt idx="3">
                    <c:v>2030</c:v>
                  </c:pt>
                  <c:pt idx="6">
                    <c:v>2045</c:v>
                  </c:pt>
                </c:lvl>
              </c:multiLvlStrCache>
            </c:multiLvlStrRef>
          </c:cat>
          <c:val>
            <c:numRef>
              <c:extLst>
                <c:ext xmlns:c15="http://schemas.microsoft.com/office/drawing/2012/chart" uri="{02D57815-91ED-43cb-92C2-25804820EDAC}">
                  <c15:fullRef>
                    <c15:sqref>'ChartData Builds'!$N$7:$N$114</c15:sqref>
                  </c15:fullRef>
                </c:ext>
              </c:extLst>
              <c:f>('ChartData Builds'!$N$7:$N$9,'ChartData Builds'!$N$43:$N$45,'ChartData Builds'!$N$79:$N$81)</c:f>
              <c:numCache>
                <c:formatCode>0</c:formatCode>
                <c:ptCount val="9"/>
                <c:pt idx="0">
                  <c:v>400</c:v>
                </c:pt>
                <c:pt idx="1">
                  <c:v>300</c:v>
                </c:pt>
                <c:pt idx="2">
                  <c:v>1000</c:v>
                </c:pt>
                <c:pt idx="3">
                  <c:v>1300</c:v>
                </c:pt>
                <c:pt idx="4">
                  <c:v>1100</c:v>
                </c:pt>
                <c:pt idx="5">
                  <c:v>2100</c:v>
                </c:pt>
                <c:pt idx="6">
                  <c:v>3350</c:v>
                </c:pt>
                <c:pt idx="7">
                  <c:v>2450</c:v>
                </c:pt>
                <c:pt idx="8">
                  <c:v>3850</c:v>
                </c:pt>
              </c:numCache>
            </c:numRef>
          </c:val>
          <c:extLst>
            <c:ext xmlns:c16="http://schemas.microsoft.com/office/drawing/2014/chart" uri="{C3380CC4-5D6E-409C-BE32-E72D297353CC}">
              <c16:uniqueId val="{00000007-DDF5-4683-9B19-E3DD3D05FDB4}"/>
            </c:ext>
          </c:extLst>
        </c:ser>
        <c:ser>
          <c:idx val="8"/>
          <c:order val="8"/>
          <c:tx>
            <c:strRef>
              <c:f>'ChartData Builds'!$O$6</c:f>
              <c:strCache>
                <c:ptCount val="1"/>
                <c:pt idx="0">
                  <c:v>Renewable + Storage Hybrid</c:v>
                </c:pt>
              </c:strCache>
            </c:strRef>
          </c:tx>
          <c:spPr>
            <a:solidFill>
              <a:srgbClr val="7030A0"/>
            </a:solidFill>
            <a:ln w="9525">
              <a:solidFill>
                <a:sysClr val="windowText" lastClr="000000"/>
              </a:solidFill>
            </a:ln>
            <a:effectLst/>
          </c:spPr>
          <c:invertIfNegative val="0"/>
          <c:cat>
            <c:multiLvlStrRef>
              <c:extLst>
                <c:ext xmlns:c15="http://schemas.microsoft.com/office/drawing/2012/chart" uri="{02D57815-91ED-43cb-92C2-25804820EDAC}">
                  <c15:fullRef>
                    <c15:sqref>'ChartData Builds'!$E$7:$F$114</c15:sqref>
                  </c15:fullRef>
                </c:ext>
              </c:extLst>
              <c:f>('ChartData Builds'!$E$7:$F$9,'ChartData Builds'!$E$43:$F$45,'ChartData Builds'!$E$79:$F$81)</c:f>
              <c:multiLvlStrCache>
                <c:ptCount val="9"/>
                <c:lvl>
                  <c:pt idx="0">
                    <c:v>1 Mid</c:v>
                  </c:pt>
                  <c:pt idx="1">
                    <c:v>2 Low</c:v>
                  </c:pt>
                  <c:pt idx="2">
                    <c:v>3 High</c:v>
                  </c:pt>
                  <c:pt idx="3">
                    <c:v>1 Mid</c:v>
                  </c:pt>
                  <c:pt idx="4">
                    <c:v>2 Low</c:v>
                  </c:pt>
                  <c:pt idx="5">
                    <c:v>3 High</c:v>
                  </c:pt>
                  <c:pt idx="6">
                    <c:v>1 Mid</c:v>
                  </c:pt>
                  <c:pt idx="7">
                    <c:v>2 Low</c:v>
                  </c:pt>
                  <c:pt idx="8">
                    <c:v>3 High</c:v>
                  </c:pt>
                </c:lvl>
                <c:lvl>
                  <c:pt idx="0">
                    <c:v>2025</c:v>
                  </c:pt>
                  <c:pt idx="3">
                    <c:v>2030</c:v>
                  </c:pt>
                  <c:pt idx="6">
                    <c:v>2045</c:v>
                  </c:pt>
                </c:lvl>
              </c:multiLvlStrCache>
            </c:multiLvlStrRef>
          </c:cat>
          <c:val>
            <c:numRef>
              <c:extLst>
                <c:ext xmlns:c15="http://schemas.microsoft.com/office/drawing/2012/chart" uri="{02D57815-91ED-43cb-92C2-25804820EDAC}">
                  <c15:fullRef>
                    <c15:sqref>'ChartData Builds'!$O$7:$O$114</c15:sqref>
                  </c15:fullRef>
                </c:ext>
              </c:extLst>
              <c:f>('ChartData Builds'!$O$7:$O$9,'ChartData Builds'!$O$43:$O$45,'ChartData Builds'!$O$79:$O$81)</c:f>
              <c:numCache>
                <c:formatCode>0</c:formatCode>
                <c:ptCount val="9"/>
                <c:pt idx="0">
                  <c:v>0</c:v>
                </c:pt>
                <c:pt idx="1">
                  <c:v>0</c:v>
                </c:pt>
                <c:pt idx="2">
                  <c:v>0</c:v>
                </c:pt>
                <c:pt idx="3">
                  <c:v>0</c:v>
                </c:pt>
                <c:pt idx="4">
                  <c:v>0</c:v>
                </c:pt>
                <c:pt idx="5">
                  <c:v>0</c:v>
                </c:pt>
                <c:pt idx="6">
                  <c:v>249.59999847412109</c:v>
                </c:pt>
                <c:pt idx="7">
                  <c:v>250</c:v>
                </c:pt>
                <c:pt idx="8">
                  <c:v>0</c:v>
                </c:pt>
              </c:numCache>
            </c:numRef>
          </c:val>
          <c:extLst>
            <c:ext xmlns:c16="http://schemas.microsoft.com/office/drawing/2014/chart" uri="{C3380CC4-5D6E-409C-BE32-E72D297353CC}">
              <c16:uniqueId val="{00000008-DDF5-4683-9B19-E3DD3D05FDB4}"/>
            </c:ext>
          </c:extLst>
        </c:ser>
        <c:ser>
          <c:idx val="9"/>
          <c:order val="9"/>
          <c:tx>
            <c:strRef>
              <c:f>'ChartData Builds'!$P$6</c:f>
              <c:strCache>
                <c:ptCount val="1"/>
                <c:pt idx="0">
                  <c:v>Pump Hydro Storage</c:v>
                </c:pt>
              </c:strCache>
            </c:strRef>
          </c:tx>
          <c:spPr>
            <a:solidFill>
              <a:schemeClr val="accent1">
                <a:lumMod val="60000"/>
                <a:lumOff val="40000"/>
              </a:schemeClr>
            </a:solidFill>
            <a:ln w="9525">
              <a:solidFill>
                <a:sysClr val="windowText" lastClr="000000"/>
              </a:solidFill>
            </a:ln>
            <a:effectLst/>
          </c:spPr>
          <c:invertIfNegative val="0"/>
          <c:cat>
            <c:multiLvlStrRef>
              <c:extLst>
                <c:ext xmlns:c15="http://schemas.microsoft.com/office/drawing/2012/chart" uri="{02D57815-91ED-43cb-92C2-25804820EDAC}">
                  <c15:fullRef>
                    <c15:sqref>'ChartData Builds'!$E$7:$F$114</c15:sqref>
                  </c15:fullRef>
                </c:ext>
              </c:extLst>
              <c:f>('ChartData Builds'!$E$7:$F$9,'ChartData Builds'!$E$43:$F$45,'ChartData Builds'!$E$79:$F$81)</c:f>
              <c:multiLvlStrCache>
                <c:ptCount val="9"/>
                <c:lvl>
                  <c:pt idx="0">
                    <c:v>1 Mid</c:v>
                  </c:pt>
                  <c:pt idx="1">
                    <c:v>2 Low</c:v>
                  </c:pt>
                  <c:pt idx="2">
                    <c:v>3 High</c:v>
                  </c:pt>
                  <c:pt idx="3">
                    <c:v>1 Mid</c:v>
                  </c:pt>
                  <c:pt idx="4">
                    <c:v>2 Low</c:v>
                  </c:pt>
                  <c:pt idx="5">
                    <c:v>3 High</c:v>
                  </c:pt>
                  <c:pt idx="6">
                    <c:v>1 Mid</c:v>
                  </c:pt>
                  <c:pt idx="7">
                    <c:v>2 Low</c:v>
                  </c:pt>
                  <c:pt idx="8">
                    <c:v>3 High</c:v>
                  </c:pt>
                </c:lvl>
                <c:lvl>
                  <c:pt idx="0">
                    <c:v>2025</c:v>
                  </c:pt>
                  <c:pt idx="3">
                    <c:v>2030</c:v>
                  </c:pt>
                  <c:pt idx="6">
                    <c:v>2045</c:v>
                  </c:pt>
                </c:lvl>
              </c:multiLvlStrCache>
            </c:multiLvlStrRef>
          </c:cat>
          <c:val>
            <c:numRef>
              <c:extLst>
                <c:ext xmlns:c15="http://schemas.microsoft.com/office/drawing/2012/chart" uri="{02D57815-91ED-43cb-92C2-25804820EDAC}">
                  <c15:fullRef>
                    <c15:sqref>'ChartData Builds'!$P$7:$P$114</c15:sqref>
                  </c15:fullRef>
                </c:ext>
              </c:extLst>
              <c:f>('ChartData Builds'!$P$7:$P$9,'ChartData Builds'!$P$43:$P$45,'ChartData Builds'!$P$79:$P$81)</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DDF5-4683-9B19-E3DD3D05FDB4}"/>
            </c:ext>
          </c:extLst>
        </c:ser>
        <c:ser>
          <c:idx val="10"/>
          <c:order val="10"/>
          <c:tx>
            <c:strRef>
              <c:f>'ChartData Builds'!$Q$6</c:f>
              <c:strCache>
                <c:ptCount val="1"/>
                <c:pt idx="0">
                  <c:v>Flexible Capacity</c:v>
                </c:pt>
              </c:strCache>
            </c:strRef>
          </c:tx>
          <c:spPr>
            <a:solidFill>
              <a:schemeClr val="tx1">
                <a:lumMod val="50000"/>
                <a:lumOff val="50000"/>
              </a:schemeClr>
            </a:solidFill>
            <a:ln w="9525">
              <a:solidFill>
                <a:sysClr val="windowText" lastClr="000000"/>
              </a:solidFill>
            </a:ln>
            <a:effectLst/>
          </c:spPr>
          <c:invertIfNegative val="0"/>
          <c:cat>
            <c:multiLvlStrRef>
              <c:extLst>
                <c:ext xmlns:c15="http://schemas.microsoft.com/office/drawing/2012/chart" uri="{02D57815-91ED-43cb-92C2-25804820EDAC}">
                  <c15:fullRef>
                    <c15:sqref>'ChartData Builds'!$E$7:$F$114</c15:sqref>
                  </c15:fullRef>
                </c:ext>
              </c:extLst>
              <c:f>('ChartData Builds'!$E$7:$F$9,'ChartData Builds'!$E$43:$F$45,'ChartData Builds'!$E$79:$F$81)</c:f>
              <c:multiLvlStrCache>
                <c:ptCount val="9"/>
                <c:lvl>
                  <c:pt idx="0">
                    <c:v>1 Mid</c:v>
                  </c:pt>
                  <c:pt idx="1">
                    <c:v>2 Low</c:v>
                  </c:pt>
                  <c:pt idx="2">
                    <c:v>3 High</c:v>
                  </c:pt>
                  <c:pt idx="3">
                    <c:v>1 Mid</c:v>
                  </c:pt>
                  <c:pt idx="4">
                    <c:v>2 Low</c:v>
                  </c:pt>
                  <c:pt idx="5">
                    <c:v>3 High</c:v>
                  </c:pt>
                  <c:pt idx="6">
                    <c:v>1 Mid</c:v>
                  </c:pt>
                  <c:pt idx="7">
                    <c:v>2 Low</c:v>
                  </c:pt>
                  <c:pt idx="8">
                    <c:v>3 High</c:v>
                  </c:pt>
                </c:lvl>
                <c:lvl>
                  <c:pt idx="0">
                    <c:v>2025</c:v>
                  </c:pt>
                  <c:pt idx="3">
                    <c:v>2030</c:v>
                  </c:pt>
                  <c:pt idx="6">
                    <c:v>2045</c:v>
                  </c:pt>
                </c:lvl>
              </c:multiLvlStrCache>
            </c:multiLvlStrRef>
          </c:cat>
          <c:val>
            <c:numRef>
              <c:extLst>
                <c:ext xmlns:c15="http://schemas.microsoft.com/office/drawing/2012/chart" uri="{02D57815-91ED-43cb-92C2-25804820EDAC}">
                  <c15:fullRef>
                    <c15:sqref>'ChartData Builds'!$Q$7:$Q$114</c15:sqref>
                  </c15:fullRef>
                </c:ext>
              </c:extLst>
              <c:f>('ChartData Builds'!$Q$7:$Q$9,'ChartData Builds'!$Q$43:$Q$45,'ChartData Builds'!$Q$79:$Q$81)</c:f>
              <c:numCache>
                <c:formatCode>0</c:formatCode>
                <c:ptCount val="9"/>
                <c:pt idx="0">
                  <c:v>0</c:v>
                </c:pt>
                <c:pt idx="1">
                  <c:v>0</c:v>
                </c:pt>
                <c:pt idx="2">
                  <c:v>711</c:v>
                </c:pt>
                <c:pt idx="3">
                  <c:v>237</c:v>
                </c:pt>
                <c:pt idx="4">
                  <c:v>0</c:v>
                </c:pt>
                <c:pt idx="5">
                  <c:v>711</c:v>
                </c:pt>
                <c:pt idx="6">
                  <c:v>948</c:v>
                </c:pt>
                <c:pt idx="7">
                  <c:v>237</c:v>
                </c:pt>
                <c:pt idx="8">
                  <c:v>1659</c:v>
                </c:pt>
              </c:numCache>
            </c:numRef>
          </c:val>
          <c:extLst>
            <c:ext xmlns:c16="http://schemas.microsoft.com/office/drawing/2014/chart" uri="{C3380CC4-5D6E-409C-BE32-E72D297353CC}">
              <c16:uniqueId val="{0000000A-DDF5-4683-9B19-E3DD3D05FDB4}"/>
            </c:ext>
          </c:extLst>
        </c:ser>
        <c:dLbls>
          <c:showLegendKey val="0"/>
          <c:showVal val="0"/>
          <c:showCatName val="0"/>
          <c:showSerName val="0"/>
          <c:showPercent val="0"/>
          <c:showBubbleSize val="0"/>
        </c:dLbls>
        <c:gapWidth val="150"/>
        <c:overlap val="100"/>
        <c:axId val="1257296800"/>
        <c:axId val="1257292864"/>
      </c:barChart>
      <c:catAx>
        <c:axId val="125729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2864"/>
        <c:crosses val="autoZero"/>
        <c:auto val="1"/>
        <c:lblAlgn val="ctr"/>
        <c:lblOffset val="100"/>
        <c:noMultiLvlLbl val="0"/>
      </c:catAx>
      <c:valAx>
        <c:axId val="1257292864"/>
        <c:scaling>
          <c:orientation val="minMax"/>
          <c:max val="12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200" b="1">
                    <a:solidFill>
                      <a:sysClr val="windowText" lastClr="000000"/>
                    </a:solidFill>
                    <a:latin typeface="Arial" panose="020B0604020202020204" pitchFamily="34" charset="0"/>
                    <a:cs typeface="Arial" panose="020B0604020202020204" pitchFamily="34" charset="0"/>
                  </a:rPr>
                  <a:t>Nameplate Additions (MW)</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6800"/>
        <c:crosses val="autoZero"/>
        <c:crossBetween val="between"/>
      </c:valAx>
      <c:spPr>
        <a:noFill/>
        <a:ln>
          <a:noFill/>
        </a:ln>
        <a:effectLst/>
      </c:spPr>
    </c:plotArea>
    <c:legend>
      <c:legendPos val="l"/>
      <c:layout>
        <c:manualLayout>
          <c:xMode val="edge"/>
          <c:yMode val="edge"/>
          <c:x val="0.1478252178336939"/>
          <c:y val="0.19703130232743699"/>
          <c:w val="0.23127287233619639"/>
          <c:h val="0.40303280106042749"/>
        </c:manualLayout>
      </c:layout>
      <c:overlay val="1"/>
      <c:spPr>
        <a:solidFill>
          <a:schemeClr val="bg1"/>
        </a:solidFill>
        <a:ln>
          <a:solidFill>
            <a:sysClr val="windowText" lastClr="000000">
              <a:alpha val="0"/>
            </a:sysClr>
          </a:solid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sheetPr>
    <tabColor rgb="FF00B0F0"/>
  </sheetPr>
  <sheetViews>
    <sheetView zoomScale="108"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tabColor rgb="FF0070C0"/>
  </sheetPr>
  <sheetViews>
    <sheetView zoomScale="108"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codeName="Chart58">
    <tabColor rgb="FF002060"/>
  </sheetPr>
  <sheetViews>
    <sheetView zoomScale="108"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15</xdr:col>
      <xdr:colOff>838200</xdr:colOff>
      <xdr:row>22</xdr:row>
      <xdr:rowOff>133350</xdr:rowOff>
    </xdr:from>
    <xdr:to>
      <xdr:col>15</xdr:col>
      <xdr:colOff>1209629</xdr:colOff>
      <xdr:row>24</xdr:row>
      <xdr:rowOff>114255</xdr:rowOff>
    </xdr:to>
    <xdr:pic>
      <xdr:nvPicPr>
        <xdr:cNvPr id="2" name="Picture 1"/>
        <xdr:cNvPicPr>
          <a:picLocks noChangeAspect="1"/>
        </xdr:cNvPicPr>
      </xdr:nvPicPr>
      <xdr:blipFill>
        <a:blip xmlns:r="http://schemas.openxmlformats.org/officeDocument/2006/relationships" r:embed="rId1"/>
        <a:stretch>
          <a:fillRect/>
        </a:stretch>
      </xdr:blipFill>
      <xdr:spPr>
        <a:xfrm>
          <a:off x="11182350" y="3943350"/>
          <a:ext cx="371429" cy="361905"/>
        </a:xfrm>
        <a:prstGeom prst="rect">
          <a:avLst/>
        </a:prstGeom>
      </xdr:spPr>
    </xdr:pic>
    <xdr:clientData/>
  </xdr:twoCellAnchor>
  <xdr:oneCellAnchor>
    <xdr:from>
      <xdr:col>15</xdr:col>
      <xdr:colOff>838200</xdr:colOff>
      <xdr:row>26</xdr:row>
      <xdr:rowOff>133350</xdr:rowOff>
    </xdr:from>
    <xdr:ext cx="371429" cy="361905"/>
    <xdr:pic>
      <xdr:nvPicPr>
        <xdr:cNvPr id="3" name="Picture 2"/>
        <xdr:cNvPicPr>
          <a:picLocks noChangeAspect="1"/>
        </xdr:cNvPicPr>
      </xdr:nvPicPr>
      <xdr:blipFill>
        <a:blip xmlns:r="http://schemas.openxmlformats.org/officeDocument/2006/relationships" r:embed="rId1"/>
        <a:stretch>
          <a:fillRect/>
        </a:stretch>
      </xdr:blipFill>
      <xdr:spPr>
        <a:xfrm>
          <a:off x="11182350" y="5276850"/>
          <a:ext cx="371429" cy="361905"/>
        </a:xfrm>
        <a:prstGeom prst="rect">
          <a:avLst/>
        </a:prstGeom>
      </xdr:spPr>
    </xdr:pic>
    <xdr:clientData/>
  </xdr:oneCellAnchor>
  <xdr:oneCellAnchor>
    <xdr:from>
      <xdr:col>15</xdr:col>
      <xdr:colOff>838200</xdr:colOff>
      <xdr:row>32</xdr:row>
      <xdr:rowOff>28575</xdr:rowOff>
    </xdr:from>
    <xdr:ext cx="371429" cy="361905"/>
    <xdr:pic>
      <xdr:nvPicPr>
        <xdr:cNvPr id="4" name="Picture 3"/>
        <xdr:cNvPicPr>
          <a:picLocks noChangeAspect="1"/>
        </xdr:cNvPicPr>
      </xdr:nvPicPr>
      <xdr:blipFill>
        <a:blip xmlns:r="http://schemas.openxmlformats.org/officeDocument/2006/relationships" r:embed="rId1"/>
        <a:stretch>
          <a:fillRect/>
        </a:stretch>
      </xdr:blipFill>
      <xdr:spPr>
        <a:xfrm>
          <a:off x="11182350" y="6315075"/>
          <a:ext cx="371429" cy="36190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absoluteAnchor>
    <xdr:pos x="0" y="0"/>
    <xdr:ext cx="8664408" cy="629151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0.42965</cdr:x>
      <cdr:y>0.23639</cdr:y>
    </cdr:from>
    <cdr:to>
      <cdr:x>0.63008</cdr:x>
      <cdr:y>0.27885</cdr:y>
    </cdr:to>
    <cdr:sp macro="" textlink="">
      <cdr:nvSpPr>
        <cdr:cNvPr id="2" name="TextBox 1"/>
        <cdr:cNvSpPr txBox="1"/>
      </cdr:nvSpPr>
      <cdr:spPr>
        <a:xfrm xmlns:a="http://schemas.openxmlformats.org/drawingml/2006/main">
          <a:off x="3722663" y="1487251"/>
          <a:ext cx="1736607" cy="2671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PSE 1990 Emissions</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4408" cy="629151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73830" cy="630271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0.39728</cdr:x>
      <cdr:y>0.08632</cdr:y>
    </cdr:from>
    <cdr:to>
      <cdr:x>0.39728</cdr:x>
      <cdr:y>0.95411</cdr:y>
    </cdr:to>
    <cdr:cxnSp macro="">
      <cdr:nvCxnSpPr>
        <cdr:cNvPr id="2" name="Straight Connector 1"/>
        <cdr:cNvCxnSpPr/>
      </cdr:nvCxnSpPr>
      <cdr:spPr>
        <a:xfrm xmlns:a="http://schemas.openxmlformats.org/drawingml/2006/main" flipV="1">
          <a:off x="3442182" y="543092"/>
          <a:ext cx="0" cy="5459711"/>
        </a:xfrm>
        <a:prstGeom xmlns:a="http://schemas.openxmlformats.org/drawingml/2006/main" prst="line">
          <a:avLst/>
        </a:prstGeom>
      </cdr:spPr>
      <cdr:style>
        <a:lnRef xmlns:a="http://schemas.openxmlformats.org/drawingml/2006/main" idx="1">
          <a:schemeClr val="accent6"/>
        </a:lnRef>
        <a:fillRef xmlns:a="http://schemas.openxmlformats.org/drawingml/2006/main" idx="0">
          <a:schemeClr val="accent6"/>
        </a:fillRef>
        <a:effectRef xmlns:a="http://schemas.openxmlformats.org/drawingml/2006/main" idx="0">
          <a:schemeClr val="accent6"/>
        </a:effectRef>
        <a:fontRef xmlns:a="http://schemas.openxmlformats.org/drawingml/2006/main" idx="minor">
          <a:schemeClr val="tx1"/>
        </a:fontRef>
      </cdr:style>
    </cdr:cxnSp>
  </cdr:relSizeAnchor>
  <cdr:relSizeAnchor xmlns:cdr="http://schemas.openxmlformats.org/drawingml/2006/chartDrawing">
    <cdr:from>
      <cdr:x>0.69147</cdr:x>
      <cdr:y>0.08499</cdr:y>
    </cdr:from>
    <cdr:to>
      <cdr:x>0.69147</cdr:x>
      <cdr:y>0.95289</cdr:y>
    </cdr:to>
    <cdr:cxnSp macro="">
      <cdr:nvCxnSpPr>
        <cdr:cNvPr id="3" name="Straight Connector 2"/>
        <cdr:cNvCxnSpPr/>
      </cdr:nvCxnSpPr>
      <cdr:spPr>
        <a:xfrm xmlns:a="http://schemas.openxmlformats.org/drawingml/2006/main" flipV="1">
          <a:off x="5991205" y="534736"/>
          <a:ext cx="0" cy="5460380"/>
        </a:xfrm>
        <a:prstGeom xmlns:a="http://schemas.openxmlformats.org/drawingml/2006/main" prst="line">
          <a:avLst/>
        </a:prstGeom>
      </cdr:spPr>
      <cdr:style>
        <a:lnRef xmlns:a="http://schemas.openxmlformats.org/drawingml/2006/main" idx="1">
          <a:schemeClr val="accent6"/>
        </a:lnRef>
        <a:fillRef xmlns:a="http://schemas.openxmlformats.org/drawingml/2006/main" idx="0">
          <a:schemeClr val="accent6"/>
        </a:fillRef>
        <a:effectRef xmlns:a="http://schemas.openxmlformats.org/drawingml/2006/main" idx="0">
          <a:schemeClr val="accent6"/>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2021_IRP\AURORA\2021%20IRP%20Portfolios\3_2021%20IRP%20-%20High%20Economic%20Conditions\2021%20IRP%20Portfolio%20Output_3%20High%20Economic%20Conditio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2021_IRP\AURORA\2021%20IRP%20Portfolios\M_2021%20IRP%20-%20Alternative%20Fuel_Biodiesel\Portfolio%20Output%20Sensitivity%20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019%20IRP\Aurora\LTCE\2019%20IRP%20Final%20Portfolio\2019%20IRP%20Base%20Offshore%20Test\old%20Files\PSM%20III%2025.8_2018%20RFP_Base%20No%20CO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Summary=&gt;"/>
      <sheetName val="Evaluation Summary"/>
      <sheetName val="Alternative Compliance"/>
      <sheetName val="LTCE Summary_Unit"/>
      <sheetName val="LTCE Summary_Capacity"/>
      <sheetName val="Resource Additions Table"/>
      <sheetName val="DSM"/>
      <sheetName val="LTCE New Build_Units Data"/>
      <sheetName val="LTCE New Build_Capacity Data"/>
      <sheetName val="LTCE Nameplate_for Cummulative"/>
      <sheetName val="Planning Margin"/>
      <sheetName val="Constraint Check"/>
      <sheetName val="Emissions=&gt;"/>
      <sheetName val="Emissions Costs_Calc"/>
      <sheetName val="Emissions Amount"/>
      <sheetName val="Emissions Costs_Aurora"/>
      <sheetName val="Charts=&gt;"/>
      <sheetName val="Energy by Resource Type"/>
      <sheetName val="Energy by Resource Type Aggr"/>
      <sheetName val="Energy by Resource Type No Sale"/>
      <sheetName val="Cummulative Build Capacity"/>
      <sheetName val="New Build Capacity"/>
      <sheetName val="New Build Count"/>
      <sheetName val="Existing Resources"/>
      <sheetName val="CETA Need Chart_MWh"/>
      <sheetName val="CETA Need Chart_MWh Agg"/>
      <sheetName val="Emissions Chart by Resource"/>
      <sheetName val="Existing GFG CF"/>
      <sheetName val="Tables=&gt;"/>
      <sheetName val="Assumptions"/>
      <sheetName val="CETA Analysis"/>
      <sheetName val="Load Check"/>
      <sheetName val="Energy Summary"/>
      <sheetName val="Costs Summary"/>
      <sheetName val="GFG Capacity Factor"/>
      <sheetName val="GFG Detail"/>
      <sheetName val="Yearly Breakdown Tables"/>
      <sheetName val="Resource Peak Capacity"/>
      <sheetName val="Aurora Output=&gt;"/>
      <sheetName val="Energy"/>
      <sheetName val="Costs"/>
      <sheetName val="$ per MWh"/>
      <sheetName val="Emissions"/>
      <sheetName val="Emissions_Costs"/>
      <sheetName val="Capacity Factor"/>
      <sheetName val="Aurora Peak Capacity"/>
      <sheetName val="Portfolio Summary"/>
      <sheetName val="Mapp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7">
          <cell r="B7">
            <v>43830</v>
          </cell>
        </row>
        <row r="18">
          <cell r="E18">
            <v>6.9699999999999998E-2</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Summary=&gt;"/>
      <sheetName val="Evaluation Summary"/>
      <sheetName val="Resource Additions Table"/>
      <sheetName val="Yearly Breakdown Tables"/>
      <sheetName val="LTCE Summary_Capacity"/>
      <sheetName val="LTCE Summary_Unit"/>
      <sheetName val="Alternative Compliance"/>
      <sheetName val="Charts for Slides=&gt;"/>
      <sheetName val="Energy by Resource Type Aggv2"/>
      <sheetName val="Energy by Resource Type Aggr"/>
      <sheetName val="Peak Capacity Need"/>
      <sheetName val="CETA Need Chart_MWh Agg"/>
      <sheetName val="Emissions Chart by Resource"/>
      <sheetName val="Data Check=&gt;"/>
      <sheetName val="Planning Margin"/>
      <sheetName val="Constraint Check"/>
      <sheetName val="DSM"/>
      <sheetName val="LTCE New Build_Units Data"/>
      <sheetName val="LTCE New Build_Capacity Data"/>
      <sheetName val="LTCE Nameplate_for Cummulative"/>
      <sheetName val="Emissions=&gt;"/>
      <sheetName val="Emissions Costs_Calc"/>
      <sheetName val="Emissions Amount"/>
      <sheetName val="Emissions Amount_no Upstream"/>
      <sheetName val="Emissions Costs_Aurora"/>
      <sheetName val="Other Charts=&gt;"/>
      <sheetName val="Energy by Resource Type No Sale"/>
      <sheetName val="Cummulative Build Capacity"/>
      <sheetName val="New Build Capacity"/>
      <sheetName val="New Build Count"/>
      <sheetName val="Existing Resources"/>
      <sheetName val="CETA Need Chart_MWh"/>
      <sheetName val="Existing GFG CF"/>
      <sheetName val="Peak Cap by resource"/>
      <sheetName val="Tables=&gt;"/>
      <sheetName val="Assumptions"/>
      <sheetName val="CETA Analysis"/>
      <sheetName val="Load Check"/>
      <sheetName val="Energy Summary"/>
      <sheetName val="Costs Summary"/>
      <sheetName val="GFG Capacity Factor"/>
      <sheetName val="GFG Detail"/>
      <sheetName val="Resource Peak Capacity"/>
      <sheetName val="Aurora Output=&gt;"/>
      <sheetName val="Energy"/>
      <sheetName val="Costs"/>
      <sheetName val="$ per MWh"/>
      <sheetName val="Emissions"/>
      <sheetName val="Emissions_Costs"/>
      <sheetName val="Capacity Factor"/>
      <sheetName val="Aurora Peak Capacity"/>
      <sheetName val="Portfolio Summary"/>
      <sheetName val="Mapping"/>
      <sheetName val="Not used=&gt;"/>
      <sheetName val="Energy by Resource Type"/>
    </sheetNames>
    <sheetDataSet>
      <sheetData sheetId="0"/>
      <sheetData sheetId="1"/>
      <sheetData sheetId="2"/>
      <sheetData sheetId="3"/>
      <sheetData sheetId="4"/>
      <sheetData sheetId="5"/>
      <sheetData sheetId="6"/>
      <sheetData sheetId="7">
        <row r="28">
          <cell r="R28">
            <v>68562922.882313207</v>
          </cell>
        </row>
      </sheetData>
      <sheetData sheetId="8"/>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row r="4">
          <cell r="C4">
            <v>158681803.36646295</v>
          </cell>
        </row>
      </sheetData>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ow r="7">
          <cell r="B7">
            <v>43830</v>
          </cell>
        </row>
      </sheetData>
      <sheetData sheetId="37"/>
      <sheetData sheetId="38"/>
      <sheetData sheetId="39">
        <row r="14">
          <cell r="C14">
            <v>4727710.5122070313</v>
          </cell>
        </row>
      </sheetData>
      <sheetData sheetId="40">
        <row r="14">
          <cell r="C14">
            <v>249939.833984375</v>
          </cell>
        </row>
      </sheetData>
      <sheetData sheetId="41"/>
      <sheetData sheetId="42"/>
      <sheetData sheetId="43"/>
      <sheetData sheetId="44"/>
      <sheetData sheetId="45"/>
      <sheetData sheetId="46"/>
      <sheetData sheetId="47"/>
      <sheetData sheetId="48">
        <row r="1">
          <cell r="A1" t="e">
            <v>#N/A</v>
          </cell>
        </row>
      </sheetData>
      <sheetData sheetId="49"/>
      <sheetData sheetId="50"/>
      <sheetData sheetId="51"/>
      <sheetData sheetId="52">
        <row r="4">
          <cell r="F4">
            <v>691196.4375</v>
          </cell>
        </row>
      </sheetData>
      <sheetData sheetId="53"/>
      <sheetData sheetId="54"/>
      <sheetData sheetId="5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_DATA_"/>
      <sheetName val="Metrics"/>
      <sheetName val="Evaluation Summary"/>
      <sheetName val="Comments"/>
      <sheetName val="LPProblem"/>
      <sheetName val="Peak Capacity Need"/>
      <sheetName val="Assumptions"/>
      <sheetName val="Aurora_LTBuildReport"/>
      <sheetName val="AuroraEnergyAll"/>
      <sheetName val="AuroraCostAll"/>
      <sheetName val="AuroraRevenueAll"/>
      <sheetName val="AuroraCO2EmissionsAll"/>
      <sheetName val="Peak Inputs"/>
      <sheetName val="CO2_Emissions"/>
      <sheetName val="Load_Market_DSM"/>
      <sheetName val="REC Credit"/>
      <sheetName val="Thermal Acq Inputs"/>
      <sheetName val="Renewable Acq Inputs"/>
      <sheetName val="Renewable PPA Inputs"/>
      <sheetName val="Fixed Price PPA Inputs"/>
      <sheetName val="Toll PPA Inputs"/>
      <sheetName val="AURORAenergy"/>
      <sheetName val="AURORAcost"/>
      <sheetName val="AURORArevenue"/>
      <sheetName val="Results Summary"/>
      <sheetName val="AcqTherm 1"/>
      <sheetName val="AcqTherm 2"/>
      <sheetName val="AcqTherm 3"/>
      <sheetName val="AcqTherm 4"/>
      <sheetName val="AcqTherm 5"/>
      <sheetName val="AcqWind 1"/>
      <sheetName val="AcqWind 2"/>
      <sheetName val="AcqWind 3"/>
      <sheetName val="AcqWind 4"/>
      <sheetName val="AcqWind 5"/>
      <sheetName val="CCGT"/>
      <sheetName val="Peaker Aero"/>
      <sheetName val="Self Build Peaker"/>
      <sheetName val="Peaker Recip"/>
      <sheetName val="Peaker Frame"/>
      <sheetName val="Biomass"/>
      <sheetName val="Batteries_1"/>
      <sheetName val="Batteries_1 (2)"/>
      <sheetName val="Batteries_2"/>
      <sheetName val="Batteries_3"/>
      <sheetName val="Batteries_3 (2)"/>
      <sheetName val="Batteries_4"/>
      <sheetName val="Pumped Storage"/>
      <sheetName val="Wind"/>
      <sheetName val="MT Wind"/>
      <sheetName val="Solar"/>
      <sheetName val="Solar (2)"/>
      <sheetName val="PPA Rollup"/>
      <sheetName val="Equity Equalization - PPA"/>
      <sheetName val="Net Cost Calc"/>
      <sheetName val="Book Life"/>
      <sheetName val="Replacement Cost Rollup"/>
      <sheetName val="CCGT Replacement Rev Req"/>
      <sheetName val="Peaker Frame Replace Rev Req"/>
      <sheetName val="Peaker Aero Replacement Rev Req"/>
      <sheetName val="Peaker Recip Replace Rev Req"/>
      <sheetName val="Wind Replacement Rev Req"/>
      <sheetName val="MT Wind Replacement Rev Req"/>
      <sheetName val="Biomass Replacement Rev Req"/>
      <sheetName val="Solar Replacement Rev Req"/>
      <sheetName val="Battery Replacement Rev Req"/>
      <sheetName val="Battery_2 Replacement Rev Req"/>
      <sheetName val="Battery_3 Replacement Rev Req"/>
      <sheetName val="Battery_4 Replacement Rev Req"/>
      <sheetName val="PSH Replacement Rev Req"/>
      <sheetName val="WACC"/>
      <sheetName val="Colstrip Inputs"/>
      <sheetName val="Colstrip 1&amp;2"/>
      <sheetName val="Colstrip 3&amp;4"/>
      <sheetName val="Colstrip 3&amp;4 Add'l Share"/>
      <sheetName val="Colstrip Transmission"/>
    </sheetNames>
    <sheetDataSet>
      <sheetData sheetId="0" refreshError="1"/>
      <sheetData sheetId="1" refreshError="1"/>
      <sheetData sheetId="2" refreshError="1"/>
      <sheetData sheetId="3" refreshError="1"/>
      <sheetData sheetId="4">
        <row r="32">
          <cell r="AA32">
            <v>685.00945895990515</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tables/table1.xml><?xml version="1.0" encoding="utf-8"?>
<table xmlns="http://schemas.openxmlformats.org/spreadsheetml/2006/main" id="3" name="Table24" displayName="Table24" ref="A4:Q38" headerRowCount="0" totalsRowShown="0" headerRowDxfId="38" dataDxfId="37" tableBorderDxfId="36">
  <tableColumns count="17">
    <tableColumn id="1" name="Column1" headerRowDxfId="35" dataDxfId="34"/>
    <tableColumn id="2" name="Column2" headerRowDxfId="33" dataDxfId="32"/>
    <tableColumn id="3" name="Column3" headerRowDxfId="31" dataDxfId="30"/>
    <tableColumn id="4" name="Column4" headerRowDxfId="29" dataDxfId="28">
      <calculatedColumnFormula>Table24[[#This Row],[Column2]]+Table24[[#This Row],[Column3]]</calculatedColumnFormula>
    </tableColumn>
    <tableColumn id="5" name="Column5" headerRowDxfId="27" dataDxfId="26">
      <calculatedColumnFormula>Table24[[#This Row],[Column4]]-$D$4</calculatedColumnFormula>
    </tableColumn>
    <tableColumn id="6" name="Column6" headerRowDxfId="25" dataDxfId="24"/>
    <tableColumn id="7" name="Column7" headerRowDxfId="23" dataDxfId="22"/>
    <tableColumn id="8" name="Column8" headerRowDxfId="21" dataDxfId="20"/>
    <tableColumn id="9" name="Column9" headerRowDxfId="19" dataDxfId="18"/>
    <tableColumn id="10" name="Column10" headerRowDxfId="17" dataDxfId="16"/>
    <tableColumn id="11" name="Column11" headerRowDxfId="15" dataDxfId="14"/>
    <tableColumn id="12" name="Column12" headerRowDxfId="13" dataDxfId="12"/>
    <tableColumn id="13" name="Column13" headerRowDxfId="11" dataDxfId="10"/>
    <tableColumn id="14" name="Column14" headerRowDxfId="9" dataDxfId="8"/>
    <tableColumn id="15" name="Column15" headerRowDxfId="7" dataDxfId="6"/>
    <tableColumn id="16" name="Column16" headerRowDxfId="5" dataDxfId="4">
      <calculatedColumnFormula>#REF!</calculatedColumnFormula>
    </tableColumn>
    <tableColumn id="17" name="Column17" headerRowDxfId="3" dataDxfId="2">
      <calculatedColumnFormula>SUM(Table24[[#This Row],[Column6]:[Column16]])</calculatedColumnFormula>
    </tableColumn>
  </tableColumns>
  <tableStyleInfo name="TableStyleMedium1" showFirstColumn="1" showLastColumn="1" showRowStripes="1" showColumnStripes="0"/>
</table>
</file>

<file path=xl/theme/theme1.xml><?xml version="1.0" encoding="utf-8"?>
<a:theme xmlns:a="http://schemas.openxmlformats.org/drawingml/2006/main" name="Office Theme">
  <a:themeElements>
    <a:clrScheme name="PSE">
      <a:dk1>
        <a:sysClr val="windowText" lastClr="000000"/>
      </a:dk1>
      <a:lt1>
        <a:sysClr val="window" lastClr="FFFFFF"/>
      </a:lt1>
      <a:dk2>
        <a:srgbClr val="1F497D"/>
      </a:dk2>
      <a:lt2>
        <a:srgbClr val="EEECE1"/>
      </a:lt2>
      <a:accent1>
        <a:srgbClr val="006671"/>
      </a:accent1>
      <a:accent2>
        <a:srgbClr val="58C3B4"/>
      </a:accent2>
      <a:accent3>
        <a:srgbClr val="C3E7E3"/>
      </a:accent3>
      <a:accent4>
        <a:srgbClr val="668B53"/>
      </a:accent4>
      <a:accent5>
        <a:srgbClr val="E45D48"/>
      </a:accent5>
      <a:accent6>
        <a:srgbClr val="EEC28D"/>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62"/>
  <sheetViews>
    <sheetView tabSelected="1" workbookViewId="0"/>
  </sheetViews>
  <sheetFormatPr defaultRowHeight="15" x14ac:dyDescent="0.25"/>
  <cols>
    <col min="2" max="2" width="13.5703125" customWidth="1"/>
    <col min="3" max="3" width="25.28515625" bestFit="1" customWidth="1"/>
    <col min="4" max="4" width="6.5703125" customWidth="1"/>
    <col min="16" max="16" width="25" customWidth="1"/>
  </cols>
  <sheetData>
    <row r="2" spans="2:16" x14ac:dyDescent="0.25">
      <c r="B2" s="238" t="s">
        <v>373</v>
      </c>
      <c r="C2" s="238"/>
      <c r="D2" s="238"/>
      <c r="E2" s="238"/>
      <c r="F2" s="238"/>
      <c r="G2" s="238"/>
      <c r="H2" s="238"/>
      <c r="I2" s="238"/>
      <c r="J2" s="238"/>
      <c r="K2" s="238"/>
      <c r="L2" s="238"/>
      <c r="M2" s="238"/>
      <c r="N2" s="238"/>
      <c r="O2" s="238"/>
      <c r="P2" s="238"/>
    </row>
    <row r="3" spans="2:16" x14ac:dyDescent="0.25">
      <c r="B3" s="238"/>
      <c r="C3" s="238"/>
      <c r="D3" s="238"/>
      <c r="E3" s="238"/>
      <c r="F3" s="238"/>
      <c r="G3" s="238"/>
      <c r="H3" s="238"/>
      <c r="I3" s="238"/>
      <c r="J3" s="238"/>
      <c r="K3" s="238"/>
      <c r="L3" s="238"/>
      <c r="M3" s="238"/>
      <c r="N3" s="238"/>
      <c r="O3" s="238"/>
      <c r="P3" s="238"/>
    </row>
    <row r="4" spans="2:16" x14ac:dyDescent="0.25">
      <c r="B4" s="239" t="s">
        <v>374</v>
      </c>
      <c r="C4" s="238"/>
      <c r="D4" s="238"/>
      <c r="E4" s="238"/>
      <c r="F4" s="238"/>
      <c r="G4" s="238"/>
      <c r="H4" s="238"/>
      <c r="I4" s="238"/>
      <c r="J4" s="238"/>
      <c r="K4" s="238"/>
      <c r="L4" s="238"/>
      <c r="M4" s="238"/>
      <c r="N4" s="238"/>
      <c r="O4" s="238"/>
      <c r="P4" s="238"/>
    </row>
    <row r="5" spans="2:16" x14ac:dyDescent="0.25">
      <c r="B5" s="238"/>
      <c r="C5" s="30" t="s">
        <v>375</v>
      </c>
      <c r="D5" s="238"/>
      <c r="E5" s="238" t="s">
        <v>376</v>
      </c>
      <c r="F5" s="238"/>
      <c r="G5" s="238"/>
      <c r="H5" s="238"/>
      <c r="I5" s="238"/>
      <c r="J5" s="238"/>
      <c r="K5" s="238"/>
      <c r="L5" s="238"/>
      <c r="M5" s="238"/>
      <c r="N5" s="238"/>
      <c r="O5" s="238"/>
      <c r="P5" s="238"/>
    </row>
    <row r="6" spans="2:16" x14ac:dyDescent="0.25">
      <c r="B6" s="238"/>
      <c r="C6" s="30" t="s">
        <v>377</v>
      </c>
      <c r="D6" s="238"/>
      <c r="E6" s="238" t="s">
        <v>378</v>
      </c>
      <c r="F6" s="238"/>
      <c r="G6" s="238"/>
      <c r="H6" s="238"/>
      <c r="I6" s="238"/>
      <c r="J6" s="238"/>
      <c r="K6" s="238"/>
      <c r="L6" s="238"/>
      <c r="M6" s="238"/>
      <c r="N6" s="238"/>
      <c r="O6" s="238"/>
      <c r="P6" s="238"/>
    </row>
    <row r="7" spans="2:16" x14ac:dyDescent="0.25">
      <c r="B7" s="238"/>
      <c r="C7" s="30" t="s">
        <v>379</v>
      </c>
      <c r="D7" s="238"/>
      <c r="E7" s="238" t="s">
        <v>380</v>
      </c>
      <c r="F7" s="238"/>
      <c r="G7" s="238"/>
      <c r="H7" s="238"/>
      <c r="I7" s="238"/>
      <c r="J7" s="238"/>
      <c r="K7" s="238"/>
      <c r="L7" s="238"/>
      <c r="M7" s="238"/>
      <c r="N7" s="238"/>
      <c r="O7" s="238"/>
      <c r="P7" s="238"/>
    </row>
    <row r="8" spans="2:16" x14ac:dyDescent="0.25">
      <c r="B8" s="240"/>
      <c r="C8" s="240"/>
      <c r="D8" s="240"/>
      <c r="E8" s="240"/>
      <c r="F8" s="240"/>
      <c r="G8" s="240"/>
      <c r="H8" s="240"/>
      <c r="I8" s="240"/>
      <c r="J8" s="240"/>
      <c r="K8" s="240"/>
      <c r="L8" s="240"/>
      <c r="M8" s="240"/>
      <c r="N8" s="240"/>
      <c r="O8" s="240"/>
      <c r="P8" s="240"/>
    </row>
    <row r="9" spans="2:16" x14ac:dyDescent="0.25">
      <c r="B9" s="239" t="s">
        <v>381</v>
      </c>
      <c r="C9" s="238"/>
      <c r="D9" s="238"/>
      <c r="E9" s="238"/>
      <c r="F9" s="238"/>
      <c r="G9" s="238"/>
      <c r="H9" s="238"/>
      <c r="I9" s="238"/>
      <c r="J9" s="238"/>
      <c r="K9" s="238"/>
      <c r="L9" s="238"/>
      <c r="M9" s="238"/>
      <c r="N9" s="238"/>
      <c r="O9" s="238"/>
      <c r="P9" s="238"/>
    </row>
    <row r="10" spans="2:16" x14ac:dyDescent="0.25">
      <c r="B10" s="238"/>
      <c r="C10" s="127" t="s">
        <v>382</v>
      </c>
      <c r="D10" s="238"/>
      <c r="E10" s="238" t="s">
        <v>383</v>
      </c>
      <c r="F10" s="238"/>
      <c r="G10" s="238"/>
      <c r="H10" s="238"/>
      <c r="I10" s="238"/>
      <c r="J10" s="238"/>
      <c r="K10" s="238"/>
      <c r="L10" s="238"/>
      <c r="M10" s="238"/>
      <c r="N10" s="238"/>
      <c r="O10" s="238"/>
      <c r="P10" s="238"/>
    </row>
    <row r="11" spans="2:16" x14ac:dyDescent="0.25">
      <c r="B11" s="238"/>
      <c r="C11" s="127" t="s">
        <v>311</v>
      </c>
      <c r="D11" s="238"/>
      <c r="E11" s="238" t="s">
        <v>384</v>
      </c>
      <c r="F11" s="238"/>
      <c r="G11" s="238"/>
      <c r="H11" s="238"/>
      <c r="I11" s="238"/>
      <c r="J11" s="238"/>
      <c r="K11" s="238"/>
      <c r="L11" s="238"/>
      <c r="M11" s="238"/>
      <c r="N11" s="238"/>
      <c r="O11" s="238"/>
      <c r="P11" s="238"/>
    </row>
    <row r="12" spans="2:16" x14ac:dyDescent="0.25">
      <c r="B12" s="238"/>
      <c r="C12" s="127" t="s">
        <v>312</v>
      </c>
      <c r="D12" s="238"/>
      <c r="E12" s="238" t="s">
        <v>385</v>
      </c>
      <c r="F12" s="238"/>
      <c r="G12" s="238"/>
      <c r="H12" s="238"/>
      <c r="I12" s="238"/>
      <c r="J12" s="238"/>
      <c r="K12" s="238"/>
      <c r="L12" s="238"/>
      <c r="M12" s="238"/>
      <c r="N12" s="238"/>
      <c r="O12" s="238"/>
      <c r="P12" s="238"/>
    </row>
    <row r="13" spans="2:16" x14ac:dyDescent="0.25">
      <c r="B13" s="238"/>
      <c r="C13" s="127" t="s">
        <v>313</v>
      </c>
      <c r="D13" s="238"/>
      <c r="E13" s="238" t="s">
        <v>386</v>
      </c>
      <c r="F13" s="238"/>
      <c r="G13" s="238"/>
      <c r="H13" s="238"/>
      <c r="I13" s="238"/>
      <c r="J13" s="238"/>
      <c r="K13" s="238"/>
      <c r="L13" s="238"/>
      <c r="M13" s="238"/>
      <c r="N13" s="238"/>
      <c r="O13" s="238"/>
      <c r="P13" s="238"/>
    </row>
    <row r="14" spans="2:16" x14ac:dyDescent="0.25">
      <c r="B14" s="238"/>
      <c r="C14" s="127" t="s">
        <v>426</v>
      </c>
      <c r="D14" s="238"/>
      <c r="E14" s="238" t="s">
        <v>427</v>
      </c>
      <c r="F14" s="238"/>
      <c r="G14" s="238"/>
      <c r="H14" s="238"/>
      <c r="I14" s="238"/>
      <c r="J14" s="238"/>
      <c r="K14" s="238"/>
      <c r="L14" s="238"/>
      <c r="M14" s="238"/>
      <c r="N14" s="238"/>
      <c r="O14" s="238"/>
      <c r="P14" s="238"/>
    </row>
    <row r="15" spans="2:16" x14ac:dyDescent="0.25">
      <c r="B15" s="238"/>
      <c r="C15" s="285" t="s">
        <v>428</v>
      </c>
      <c r="D15" s="238"/>
      <c r="E15" s="238" t="s">
        <v>429</v>
      </c>
      <c r="F15" s="238"/>
      <c r="G15" s="238"/>
      <c r="H15" s="238"/>
      <c r="I15" s="238"/>
      <c r="J15" s="238"/>
      <c r="K15" s="238"/>
      <c r="L15" s="238"/>
      <c r="M15" s="238"/>
      <c r="N15" s="238"/>
      <c r="O15" s="238"/>
      <c r="P15" s="238"/>
    </row>
    <row r="16" spans="2:16" x14ac:dyDescent="0.25">
      <c r="B16" s="238"/>
      <c r="C16" s="238"/>
      <c r="D16" s="238"/>
      <c r="E16" s="238"/>
      <c r="F16" s="238"/>
      <c r="G16" s="238"/>
      <c r="H16" s="238"/>
      <c r="I16" s="238"/>
      <c r="J16" s="238"/>
      <c r="K16" s="238"/>
      <c r="L16" s="238"/>
      <c r="M16" s="238"/>
      <c r="N16" s="238"/>
      <c r="O16" s="238"/>
      <c r="P16" s="238"/>
    </row>
    <row r="17" spans="2:16" x14ac:dyDescent="0.25">
      <c r="B17" s="239" t="s">
        <v>387</v>
      </c>
      <c r="C17" s="238"/>
      <c r="D17" s="238"/>
      <c r="E17" s="238"/>
      <c r="F17" s="238"/>
      <c r="G17" s="238"/>
      <c r="H17" s="238"/>
      <c r="I17" s="238"/>
      <c r="J17" s="238"/>
      <c r="K17" s="238"/>
      <c r="L17" s="238"/>
      <c r="M17" s="238"/>
      <c r="N17" s="238"/>
      <c r="O17" s="238"/>
      <c r="P17" s="238"/>
    </row>
    <row r="18" spans="2:16" x14ac:dyDescent="0.25">
      <c r="B18" s="238"/>
      <c r="C18" s="241" t="s">
        <v>388</v>
      </c>
      <c r="D18" s="238"/>
      <c r="E18" s="238" t="s">
        <v>389</v>
      </c>
      <c r="F18" s="238"/>
      <c r="G18" s="238"/>
      <c r="H18" s="238"/>
      <c r="I18" s="238"/>
      <c r="J18" s="238"/>
      <c r="K18" s="238"/>
      <c r="L18" s="238"/>
      <c r="M18" s="238"/>
      <c r="N18" s="238"/>
      <c r="O18" s="238"/>
      <c r="P18" s="238"/>
    </row>
    <row r="19" spans="2:16" x14ac:dyDescent="0.25">
      <c r="B19" s="238"/>
      <c r="C19" s="241" t="s">
        <v>390</v>
      </c>
      <c r="D19" s="238"/>
      <c r="E19" s="238" t="s">
        <v>391</v>
      </c>
      <c r="F19" s="238"/>
      <c r="G19" s="238"/>
      <c r="H19" s="238"/>
      <c r="I19" s="238"/>
      <c r="J19" s="238"/>
      <c r="K19" s="238"/>
      <c r="L19" s="238"/>
      <c r="M19" s="238"/>
      <c r="N19" s="238"/>
      <c r="O19" s="238"/>
      <c r="P19" s="238"/>
    </row>
    <row r="20" spans="2:16" x14ac:dyDescent="0.25">
      <c r="B20" s="238"/>
      <c r="C20" s="241" t="s">
        <v>392</v>
      </c>
      <c r="D20" s="238"/>
      <c r="E20" s="238" t="s">
        <v>393</v>
      </c>
      <c r="F20" s="238"/>
      <c r="G20" s="238"/>
      <c r="H20" s="238"/>
      <c r="I20" s="238"/>
      <c r="J20" s="238"/>
      <c r="K20" s="238"/>
      <c r="L20" s="238"/>
      <c r="M20" s="238"/>
      <c r="N20" s="238"/>
      <c r="O20" s="238"/>
      <c r="P20" s="238"/>
    </row>
    <row r="21" spans="2:16" x14ac:dyDescent="0.25">
      <c r="B21" s="238"/>
      <c r="C21" s="238"/>
      <c r="D21" s="238"/>
      <c r="E21" s="238"/>
      <c r="F21" s="238"/>
      <c r="G21" s="238"/>
      <c r="H21" s="238"/>
      <c r="I21" s="238"/>
      <c r="J21" s="238"/>
      <c r="K21" s="238"/>
      <c r="L21" s="238"/>
      <c r="M21" s="238"/>
      <c r="N21" s="238"/>
      <c r="O21" s="238"/>
      <c r="P21" s="238"/>
    </row>
    <row r="22" spans="2:16" x14ac:dyDescent="0.25">
      <c r="B22" s="239" t="s">
        <v>333</v>
      </c>
      <c r="C22" s="238"/>
      <c r="D22" s="238"/>
      <c r="E22" s="238"/>
      <c r="F22" s="238"/>
      <c r="G22" s="238"/>
      <c r="H22" s="238"/>
      <c r="I22" s="238"/>
      <c r="J22" s="238"/>
      <c r="K22" s="238"/>
      <c r="L22" s="238"/>
      <c r="M22" s="238"/>
      <c r="N22" s="238"/>
      <c r="O22" s="238"/>
      <c r="P22" s="238"/>
    </row>
    <row r="23" spans="2:16" x14ac:dyDescent="0.25">
      <c r="B23" s="239"/>
      <c r="C23" s="242" t="s">
        <v>394</v>
      </c>
      <c r="D23" s="238"/>
      <c r="E23" s="238" t="s">
        <v>395</v>
      </c>
      <c r="F23" s="238"/>
      <c r="G23" s="238" t="s">
        <v>396</v>
      </c>
      <c r="H23" s="238"/>
      <c r="I23" s="238"/>
      <c r="J23" s="238"/>
      <c r="K23" s="238"/>
      <c r="L23" s="238"/>
      <c r="M23" s="238"/>
      <c r="N23" s="238"/>
      <c r="O23" s="238"/>
      <c r="P23" s="238"/>
    </row>
    <row r="24" spans="2:16" x14ac:dyDescent="0.25">
      <c r="B24" s="239"/>
      <c r="C24" s="238"/>
      <c r="D24" s="238"/>
      <c r="E24" s="238"/>
      <c r="F24" s="238"/>
      <c r="G24" s="238" t="s">
        <v>397</v>
      </c>
      <c r="H24" s="238"/>
      <c r="I24" s="238"/>
      <c r="J24" s="238"/>
      <c r="K24" s="238"/>
      <c r="L24" s="238"/>
      <c r="M24" s="238"/>
      <c r="N24" s="238"/>
      <c r="O24" s="238"/>
      <c r="P24" s="238"/>
    </row>
    <row r="25" spans="2:16" x14ac:dyDescent="0.25">
      <c r="B25" s="239"/>
      <c r="C25" s="238"/>
      <c r="D25" s="238"/>
      <c r="E25" s="238"/>
      <c r="F25" s="238"/>
      <c r="G25" s="238" t="s">
        <v>430</v>
      </c>
      <c r="H25" s="238"/>
      <c r="I25" s="238"/>
      <c r="J25" s="238"/>
      <c r="K25" s="238"/>
      <c r="L25" s="238"/>
      <c r="M25" s="238"/>
      <c r="N25" s="238"/>
      <c r="O25" s="238"/>
      <c r="P25" s="238"/>
    </row>
    <row r="26" spans="2:16" x14ac:dyDescent="0.25">
      <c r="B26" s="239" t="s">
        <v>334</v>
      </c>
      <c r="C26" s="238"/>
      <c r="D26" s="238"/>
      <c r="E26" s="238"/>
      <c r="F26" s="238"/>
      <c r="G26" s="238"/>
      <c r="H26" s="238"/>
      <c r="I26" s="238"/>
      <c r="J26" s="238"/>
      <c r="K26" s="238"/>
      <c r="L26" s="238"/>
      <c r="M26" s="238"/>
      <c r="N26" s="238"/>
      <c r="O26" s="238"/>
      <c r="P26" s="238"/>
    </row>
    <row r="27" spans="2:16" x14ac:dyDescent="0.25">
      <c r="B27" s="239"/>
      <c r="C27" s="243" t="s">
        <v>398</v>
      </c>
      <c r="D27" s="238"/>
      <c r="E27" s="238" t="s">
        <v>395</v>
      </c>
      <c r="F27" s="238"/>
      <c r="G27" s="238" t="s">
        <v>396</v>
      </c>
      <c r="H27" s="238"/>
      <c r="I27" s="238"/>
      <c r="J27" s="238"/>
      <c r="K27" s="238"/>
      <c r="L27" s="238"/>
      <c r="M27" s="238"/>
      <c r="N27" s="238"/>
      <c r="O27" s="238"/>
      <c r="P27" s="238"/>
    </row>
    <row r="28" spans="2:16" x14ac:dyDescent="0.25">
      <c r="B28" s="239"/>
      <c r="C28" s="238"/>
      <c r="D28" s="238"/>
      <c r="E28" s="238"/>
      <c r="F28" s="238"/>
      <c r="G28" s="238" t="s">
        <v>397</v>
      </c>
      <c r="H28" s="238"/>
      <c r="I28" s="238"/>
      <c r="J28" s="238"/>
      <c r="K28" s="238"/>
      <c r="L28" s="238"/>
      <c r="M28" s="238"/>
      <c r="N28" s="238"/>
      <c r="O28" s="238"/>
      <c r="P28" s="238"/>
    </row>
    <row r="29" spans="2:16" x14ac:dyDescent="0.25">
      <c r="B29" s="239"/>
      <c r="C29" s="238"/>
      <c r="D29" s="238"/>
      <c r="E29" s="238"/>
      <c r="F29" s="238"/>
      <c r="G29" s="238"/>
      <c r="H29" s="238"/>
      <c r="I29" s="238"/>
      <c r="J29" s="238"/>
      <c r="K29" s="238"/>
      <c r="L29" s="238"/>
      <c r="M29" s="238"/>
      <c r="N29" s="238"/>
      <c r="O29" s="238"/>
      <c r="P29" s="238"/>
    </row>
    <row r="30" spans="2:16" x14ac:dyDescent="0.25">
      <c r="B30" s="239"/>
      <c r="C30" s="238"/>
      <c r="D30" s="238"/>
      <c r="E30" s="238"/>
      <c r="F30" s="238"/>
      <c r="G30" s="238"/>
      <c r="H30" s="238"/>
      <c r="I30" s="238"/>
      <c r="J30" s="238"/>
      <c r="K30" s="238"/>
      <c r="L30" s="238"/>
      <c r="M30" s="238"/>
      <c r="N30" s="238"/>
      <c r="O30" s="238"/>
      <c r="P30" s="238"/>
    </row>
    <row r="31" spans="2:16" x14ac:dyDescent="0.25">
      <c r="B31" s="239"/>
      <c r="C31" s="238"/>
      <c r="D31" s="238"/>
      <c r="E31" s="238"/>
      <c r="F31" s="238"/>
      <c r="G31" s="238"/>
      <c r="H31" s="238"/>
      <c r="I31" s="238"/>
      <c r="J31" s="238"/>
      <c r="K31" s="238"/>
      <c r="L31" s="238"/>
      <c r="M31" s="238"/>
      <c r="N31" s="238"/>
      <c r="O31" s="238"/>
      <c r="P31" s="238"/>
    </row>
    <row r="32" spans="2:16" x14ac:dyDescent="0.25">
      <c r="B32" s="239" t="s">
        <v>335</v>
      </c>
      <c r="C32" s="238"/>
      <c r="D32" s="238"/>
      <c r="E32" s="238"/>
      <c r="F32" s="238"/>
      <c r="G32" s="238"/>
      <c r="H32" s="238"/>
      <c r="I32" s="238"/>
      <c r="J32" s="238"/>
      <c r="K32" s="238"/>
      <c r="L32" s="238"/>
      <c r="M32" s="238"/>
      <c r="N32" s="238"/>
      <c r="O32" s="238"/>
      <c r="P32" s="238"/>
    </row>
    <row r="33" spans="2:16" x14ac:dyDescent="0.25">
      <c r="B33" s="239"/>
      <c r="C33" s="244" t="s">
        <v>399</v>
      </c>
      <c r="D33" s="238"/>
      <c r="E33" s="238" t="s">
        <v>395</v>
      </c>
      <c r="F33" s="238"/>
      <c r="G33" s="238" t="s">
        <v>396</v>
      </c>
      <c r="H33" s="238"/>
      <c r="I33" s="238"/>
      <c r="J33" s="238"/>
      <c r="K33" s="238"/>
      <c r="L33" s="238"/>
      <c r="M33" s="238"/>
      <c r="N33" s="238"/>
      <c r="O33" s="238"/>
      <c r="P33" s="238"/>
    </row>
    <row r="34" spans="2:16" x14ac:dyDescent="0.25">
      <c r="B34" s="239"/>
      <c r="C34" s="238"/>
      <c r="D34" s="238"/>
      <c r="E34" s="238"/>
      <c r="F34" s="238"/>
      <c r="G34" s="238" t="s">
        <v>397</v>
      </c>
      <c r="H34" s="238"/>
      <c r="I34" s="238"/>
      <c r="J34" s="238"/>
      <c r="K34" s="238"/>
      <c r="L34" s="238"/>
      <c r="M34" s="238"/>
      <c r="N34" s="238"/>
      <c r="O34" s="238"/>
      <c r="P34" s="238"/>
    </row>
    <row r="35" spans="2:16" x14ac:dyDescent="0.25">
      <c r="B35" s="239"/>
      <c r="C35" s="238"/>
      <c r="D35" s="238"/>
      <c r="E35" s="238"/>
      <c r="F35" s="238"/>
      <c r="G35" s="238" t="s">
        <v>400</v>
      </c>
      <c r="H35" s="238"/>
      <c r="I35" s="238"/>
      <c r="J35" s="238"/>
      <c r="K35" s="238"/>
      <c r="L35" s="238"/>
      <c r="M35" s="238"/>
      <c r="N35" s="238"/>
      <c r="O35" s="238"/>
      <c r="P35" s="238"/>
    </row>
    <row r="36" spans="2:16" x14ac:dyDescent="0.25">
      <c r="B36" s="239"/>
      <c r="C36" s="238"/>
      <c r="D36" s="238"/>
      <c r="E36" s="238"/>
      <c r="F36" s="238"/>
      <c r="G36" s="238"/>
      <c r="H36" s="238"/>
      <c r="I36" s="238"/>
      <c r="J36" s="238"/>
      <c r="K36" s="238"/>
      <c r="L36" s="238"/>
      <c r="M36" s="238"/>
      <c r="N36" s="238"/>
      <c r="O36" s="238"/>
      <c r="P36" s="238"/>
    </row>
    <row r="37" spans="2:16" x14ac:dyDescent="0.25">
      <c r="B37" s="239"/>
      <c r="C37" s="238"/>
      <c r="D37" s="238"/>
      <c r="E37" s="238"/>
      <c r="F37" s="238"/>
      <c r="G37" s="238"/>
      <c r="H37" s="238"/>
      <c r="I37" s="238"/>
      <c r="J37" s="238"/>
      <c r="K37" s="238"/>
      <c r="L37" s="238"/>
      <c r="M37" s="238"/>
      <c r="N37" s="238"/>
      <c r="O37" s="238"/>
      <c r="P37" s="238"/>
    </row>
    <row r="38" spans="2:16" x14ac:dyDescent="0.25">
      <c r="B38" s="238"/>
      <c r="C38" s="238"/>
      <c r="D38" s="238"/>
      <c r="E38" s="238"/>
      <c r="F38" s="238"/>
      <c r="G38" s="238"/>
      <c r="H38" s="238"/>
      <c r="I38" s="238"/>
      <c r="J38" s="238"/>
      <c r="K38" s="238"/>
      <c r="L38" s="238"/>
      <c r="M38" s="238"/>
      <c r="N38" s="238"/>
      <c r="O38" s="238"/>
      <c r="P38" s="238"/>
    </row>
    <row r="39" spans="2:16" x14ac:dyDescent="0.25">
      <c r="B39" s="238"/>
      <c r="C39" s="238"/>
      <c r="D39" s="238"/>
      <c r="E39" s="238"/>
      <c r="F39" s="238"/>
      <c r="G39" s="238"/>
      <c r="H39" s="238"/>
      <c r="I39" s="238"/>
      <c r="J39" s="238"/>
      <c r="K39" s="238"/>
      <c r="L39" s="238"/>
      <c r="M39" s="238"/>
      <c r="N39" s="238"/>
      <c r="O39" s="238"/>
      <c r="P39" s="238"/>
    </row>
    <row r="40" spans="2:16" x14ac:dyDescent="0.25">
      <c r="B40" s="238"/>
      <c r="C40" s="238"/>
      <c r="D40" s="238"/>
      <c r="E40" s="238"/>
      <c r="F40" s="238"/>
      <c r="G40" s="238"/>
      <c r="H40" s="238"/>
      <c r="I40" s="238"/>
      <c r="J40" s="238"/>
      <c r="K40" s="238"/>
      <c r="L40" s="238"/>
      <c r="M40" s="238"/>
      <c r="N40" s="238"/>
      <c r="O40" s="238"/>
      <c r="P40" s="238"/>
    </row>
    <row r="41" spans="2:16" x14ac:dyDescent="0.25">
      <c r="B41" s="238"/>
      <c r="C41" s="238"/>
      <c r="D41" s="238"/>
      <c r="E41" s="238"/>
      <c r="F41" s="238"/>
      <c r="G41" s="238"/>
      <c r="H41" s="238"/>
      <c r="I41" s="238"/>
      <c r="J41" s="238"/>
      <c r="K41" s="238"/>
      <c r="L41" s="238"/>
      <c r="M41" s="238"/>
      <c r="N41" s="238"/>
      <c r="O41" s="238"/>
      <c r="P41" s="238"/>
    </row>
    <row r="42" spans="2:16" x14ac:dyDescent="0.25">
      <c r="B42" s="238"/>
      <c r="C42" s="238"/>
      <c r="D42" s="238"/>
      <c r="E42" s="238"/>
      <c r="F42" s="238"/>
      <c r="G42" s="238"/>
      <c r="H42" s="238"/>
      <c r="I42" s="238"/>
      <c r="J42" s="238"/>
      <c r="K42" s="238"/>
      <c r="L42" s="238"/>
      <c r="M42" s="238"/>
      <c r="N42" s="238"/>
      <c r="O42" s="238"/>
      <c r="P42" s="238"/>
    </row>
    <row r="43" spans="2:16" x14ac:dyDescent="0.25">
      <c r="B43" s="238"/>
      <c r="C43" s="238"/>
      <c r="D43" s="238"/>
      <c r="E43" s="238"/>
      <c r="F43" s="238"/>
      <c r="G43" s="238"/>
      <c r="H43" s="238"/>
      <c r="I43" s="238"/>
      <c r="J43" s="238"/>
      <c r="K43" s="238"/>
      <c r="L43" s="238"/>
      <c r="M43" s="238"/>
      <c r="N43" s="238"/>
      <c r="O43" s="238"/>
      <c r="P43" s="238"/>
    </row>
    <row r="44" spans="2:16" x14ac:dyDescent="0.25">
      <c r="B44" s="238"/>
      <c r="C44" s="238"/>
      <c r="D44" s="238"/>
      <c r="E44" s="238"/>
      <c r="F44" s="238"/>
      <c r="G44" s="238"/>
      <c r="H44" s="238"/>
      <c r="I44" s="238"/>
      <c r="J44" s="238"/>
      <c r="K44" s="238"/>
      <c r="L44" s="238"/>
      <c r="M44" s="238"/>
      <c r="N44" s="238"/>
      <c r="O44" s="238"/>
      <c r="P44" s="238"/>
    </row>
    <row r="45" spans="2:16" x14ac:dyDescent="0.25">
      <c r="B45" s="238"/>
      <c r="C45" s="238"/>
      <c r="D45" s="238"/>
      <c r="E45" s="238"/>
      <c r="F45" s="238"/>
      <c r="G45" s="238"/>
      <c r="H45" s="238"/>
      <c r="I45" s="238"/>
      <c r="J45" s="238"/>
      <c r="K45" s="238"/>
      <c r="L45" s="238"/>
      <c r="M45" s="238"/>
      <c r="N45" s="238"/>
      <c r="O45" s="238"/>
      <c r="P45" s="238"/>
    </row>
    <row r="46" spans="2:16" x14ac:dyDescent="0.25">
      <c r="B46" s="238"/>
      <c r="C46" s="238"/>
      <c r="D46" s="238"/>
      <c r="E46" s="238"/>
      <c r="F46" s="238"/>
      <c r="G46" s="238"/>
      <c r="H46" s="238"/>
      <c r="I46" s="238"/>
      <c r="J46" s="238"/>
      <c r="K46" s="238"/>
      <c r="L46" s="238"/>
      <c r="M46" s="238"/>
      <c r="N46" s="238"/>
      <c r="O46" s="238"/>
      <c r="P46" s="238"/>
    </row>
    <row r="47" spans="2:16" x14ac:dyDescent="0.25">
      <c r="B47" s="238"/>
      <c r="C47" s="238"/>
      <c r="D47" s="238"/>
      <c r="E47" s="238"/>
      <c r="F47" s="238"/>
      <c r="G47" s="238"/>
      <c r="H47" s="238"/>
      <c r="I47" s="238"/>
      <c r="J47" s="238"/>
      <c r="K47" s="238"/>
      <c r="L47" s="238"/>
      <c r="M47" s="238"/>
      <c r="N47" s="238"/>
      <c r="O47" s="238"/>
      <c r="P47" s="238"/>
    </row>
    <row r="48" spans="2:16" x14ac:dyDescent="0.25">
      <c r="B48" s="238"/>
      <c r="C48" s="238"/>
      <c r="D48" s="238"/>
      <c r="E48" s="238"/>
      <c r="F48" s="238"/>
      <c r="G48" s="238"/>
      <c r="H48" s="238"/>
      <c r="I48" s="238"/>
      <c r="J48" s="238"/>
      <c r="K48" s="238"/>
      <c r="L48" s="238"/>
      <c r="M48" s="238"/>
      <c r="N48" s="238"/>
      <c r="O48" s="238"/>
      <c r="P48" s="238"/>
    </row>
    <row r="49" spans="2:16" x14ac:dyDescent="0.25">
      <c r="B49" s="238"/>
      <c r="C49" s="238"/>
      <c r="D49" s="238"/>
      <c r="E49" s="238"/>
      <c r="F49" s="238"/>
      <c r="G49" s="238"/>
      <c r="H49" s="238"/>
      <c r="I49" s="238"/>
      <c r="J49" s="238"/>
      <c r="K49" s="238"/>
      <c r="L49" s="238"/>
      <c r="M49" s="238"/>
      <c r="N49" s="238"/>
      <c r="O49" s="238"/>
      <c r="P49" s="238"/>
    </row>
    <row r="50" spans="2:16" x14ac:dyDescent="0.25">
      <c r="B50" s="238"/>
      <c r="C50" s="238"/>
      <c r="D50" s="238"/>
      <c r="E50" s="238"/>
      <c r="F50" s="238"/>
      <c r="G50" s="238"/>
      <c r="H50" s="238"/>
      <c r="I50" s="238"/>
      <c r="J50" s="238"/>
      <c r="K50" s="238"/>
      <c r="L50" s="238"/>
      <c r="M50" s="238"/>
      <c r="N50" s="238"/>
      <c r="O50" s="238"/>
      <c r="P50" s="238"/>
    </row>
    <row r="51" spans="2:16" x14ac:dyDescent="0.25">
      <c r="B51" s="238"/>
      <c r="C51" s="238"/>
      <c r="D51" s="238"/>
      <c r="E51" s="238"/>
      <c r="F51" s="238"/>
      <c r="G51" s="238"/>
      <c r="H51" s="238"/>
      <c r="I51" s="238"/>
      <c r="J51" s="238"/>
      <c r="K51" s="238"/>
      <c r="L51" s="238"/>
      <c r="M51" s="238"/>
      <c r="N51" s="238"/>
      <c r="O51" s="238"/>
      <c r="P51" s="238"/>
    </row>
    <row r="52" spans="2:16" x14ac:dyDescent="0.25">
      <c r="B52" s="238"/>
      <c r="C52" s="238"/>
      <c r="D52" s="238"/>
      <c r="E52" s="238"/>
      <c r="F52" s="238"/>
      <c r="G52" s="238"/>
      <c r="H52" s="238"/>
      <c r="I52" s="238"/>
      <c r="J52" s="238"/>
      <c r="K52" s="238"/>
      <c r="L52" s="238"/>
      <c r="M52" s="238"/>
      <c r="N52" s="238"/>
      <c r="O52" s="238"/>
      <c r="P52" s="238"/>
    </row>
    <row r="53" spans="2:16" x14ac:dyDescent="0.25">
      <c r="B53" s="238"/>
      <c r="C53" s="238"/>
      <c r="D53" s="238"/>
      <c r="E53" s="238"/>
      <c r="F53" s="238"/>
      <c r="G53" s="238"/>
      <c r="H53" s="238"/>
      <c r="I53" s="238"/>
      <c r="J53" s="238"/>
      <c r="K53" s="238"/>
      <c r="L53" s="238"/>
      <c r="M53" s="238"/>
      <c r="N53" s="238"/>
      <c r="O53" s="238"/>
      <c r="P53" s="238"/>
    </row>
    <row r="54" spans="2:16" x14ac:dyDescent="0.25">
      <c r="B54" s="238"/>
      <c r="C54" s="238"/>
      <c r="D54" s="238"/>
      <c r="E54" s="238"/>
      <c r="F54" s="238"/>
      <c r="G54" s="238"/>
      <c r="H54" s="238"/>
      <c r="I54" s="238"/>
      <c r="J54" s="238"/>
      <c r="K54" s="238"/>
      <c r="L54" s="238"/>
      <c r="M54" s="238"/>
      <c r="N54" s="238"/>
      <c r="O54" s="238"/>
      <c r="P54" s="238"/>
    </row>
    <row r="55" spans="2:16" x14ac:dyDescent="0.25">
      <c r="B55" s="238"/>
      <c r="C55" s="238"/>
      <c r="D55" s="238"/>
      <c r="E55" s="238"/>
      <c r="F55" s="238"/>
      <c r="G55" s="238"/>
      <c r="H55" s="238"/>
      <c r="I55" s="238"/>
      <c r="J55" s="238"/>
      <c r="K55" s="238"/>
      <c r="L55" s="238"/>
      <c r="M55" s="238"/>
      <c r="N55" s="238"/>
      <c r="O55" s="238"/>
      <c r="P55" s="238"/>
    </row>
    <row r="56" spans="2:16" x14ac:dyDescent="0.25">
      <c r="B56" s="238"/>
      <c r="C56" s="238"/>
      <c r="D56" s="238"/>
      <c r="E56" s="238"/>
      <c r="F56" s="238"/>
      <c r="G56" s="238"/>
      <c r="H56" s="238"/>
      <c r="I56" s="238"/>
      <c r="J56" s="238"/>
      <c r="K56" s="238"/>
      <c r="L56" s="238"/>
      <c r="M56" s="238"/>
      <c r="N56" s="238"/>
      <c r="O56" s="238"/>
      <c r="P56" s="238"/>
    </row>
    <row r="57" spans="2:16" x14ac:dyDescent="0.25">
      <c r="B57" s="238"/>
      <c r="C57" s="238"/>
      <c r="D57" s="238"/>
      <c r="E57" s="238"/>
      <c r="F57" s="238"/>
      <c r="G57" s="238"/>
      <c r="H57" s="238"/>
      <c r="I57" s="238"/>
      <c r="J57" s="238"/>
      <c r="K57" s="238"/>
      <c r="L57" s="238"/>
      <c r="M57" s="238"/>
      <c r="N57" s="238"/>
      <c r="O57" s="238"/>
      <c r="P57" s="238"/>
    </row>
    <row r="58" spans="2:16" x14ac:dyDescent="0.25">
      <c r="B58" s="238"/>
      <c r="C58" s="238"/>
      <c r="D58" s="238"/>
      <c r="E58" s="238"/>
      <c r="F58" s="238"/>
      <c r="G58" s="238"/>
      <c r="H58" s="238"/>
      <c r="I58" s="238"/>
      <c r="J58" s="238"/>
      <c r="K58" s="238"/>
      <c r="L58" s="238"/>
      <c r="M58" s="238"/>
      <c r="N58" s="238"/>
      <c r="O58" s="238"/>
      <c r="P58" s="238"/>
    </row>
    <row r="59" spans="2:16" x14ac:dyDescent="0.25">
      <c r="B59" s="238"/>
      <c r="C59" s="238"/>
      <c r="D59" s="238"/>
      <c r="E59" s="238"/>
      <c r="F59" s="238"/>
      <c r="G59" s="238"/>
      <c r="H59" s="238"/>
      <c r="I59" s="238"/>
      <c r="J59" s="238"/>
      <c r="K59" s="238"/>
      <c r="L59" s="238"/>
      <c r="M59" s="238"/>
      <c r="N59" s="238"/>
      <c r="O59" s="238"/>
      <c r="P59" s="238"/>
    </row>
    <row r="60" spans="2:16" x14ac:dyDescent="0.25">
      <c r="B60" s="238"/>
      <c r="C60" s="238"/>
      <c r="D60" s="238"/>
      <c r="E60" s="238"/>
      <c r="F60" s="238"/>
      <c r="G60" s="238"/>
      <c r="H60" s="238"/>
      <c r="I60" s="238"/>
      <c r="J60" s="238"/>
      <c r="K60" s="238"/>
      <c r="L60" s="238"/>
      <c r="M60" s="238"/>
      <c r="N60" s="238"/>
      <c r="O60" s="238"/>
      <c r="P60" s="238"/>
    </row>
    <row r="61" spans="2:16" x14ac:dyDescent="0.25">
      <c r="B61" s="238"/>
      <c r="C61" s="238"/>
      <c r="D61" s="238"/>
      <c r="E61" s="238"/>
      <c r="F61" s="238"/>
      <c r="G61" s="238"/>
      <c r="H61" s="238"/>
      <c r="I61" s="238"/>
      <c r="J61" s="238"/>
      <c r="K61" s="238"/>
      <c r="L61" s="238"/>
      <c r="M61" s="238"/>
      <c r="N61" s="238"/>
      <c r="O61" s="238"/>
      <c r="P61" s="238"/>
    </row>
    <row r="62" spans="2:16" x14ac:dyDescent="0.25">
      <c r="B62" s="238"/>
      <c r="C62" s="238"/>
      <c r="D62" s="238"/>
      <c r="E62" s="238"/>
      <c r="F62" s="238"/>
      <c r="G62" s="238"/>
      <c r="H62" s="238"/>
      <c r="I62" s="238"/>
      <c r="J62" s="238"/>
      <c r="K62" s="238"/>
      <c r="L62" s="238"/>
      <c r="M62" s="238"/>
      <c r="N62" s="238"/>
      <c r="O62" s="238"/>
      <c r="P62" s="238"/>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5"/>
  <sheetViews>
    <sheetView zoomScale="55" zoomScaleNormal="55" workbookViewId="0">
      <selection activeCell="C7" sqref="C7"/>
    </sheetView>
  </sheetViews>
  <sheetFormatPr defaultRowHeight="15" x14ac:dyDescent="0.25"/>
  <cols>
    <col min="1" max="1" width="53.7109375" bestFit="1" customWidth="1"/>
    <col min="2" max="7" width="23.85546875" customWidth="1"/>
    <col min="8" max="9" width="28.140625" customWidth="1"/>
    <col min="10" max="10" width="35.140625" customWidth="1"/>
  </cols>
  <sheetData>
    <row r="1" spans="1:13" ht="75" x14ac:dyDescent="0.25">
      <c r="A1" s="3" t="s">
        <v>46</v>
      </c>
      <c r="B1" s="71" t="s">
        <v>401</v>
      </c>
      <c r="C1" s="71" t="s">
        <v>402</v>
      </c>
      <c r="D1" s="71" t="s">
        <v>403</v>
      </c>
      <c r="E1" s="71" t="s">
        <v>406</v>
      </c>
      <c r="F1" s="71" t="s">
        <v>405</v>
      </c>
      <c r="G1" s="71" t="s">
        <v>407</v>
      </c>
      <c r="H1" s="71" t="s">
        <v>408</v>
      </c>
      <c r="I1" s="71" t="s">
        <v>409</v>
      </c>
      <c r="J1" s="71" t="s">
        <v>410</v>
      </c>
      <c r="L1" s="71" t="s">
        <v>404</v>
      </c>
      <c r="M1" s="248">
        <v>6.9699999999999998E-2</v>
      </c>
    </row>
    <row r="2" spans="1:13" x14ac:dyDescent="0.25">
      <c r="A2" t="str">
        <f>'RAW DATA INPUTS &gt;&gt;&gt;'!D3</f>
        <v>1 Mid</v>
      </c>
      <c r="B2" s="250">
        <f ca="1">IFERROR(NPV($M$1,INDIRECT(CONCATENATE("'Emissions Data for Em Reduction'!E",MATCH($A2,'Emissions Data for Em Reduction'!$C$1:$C$35,0),":AB",MATCH($A2,'Emissions Data for Em Reduction'!$C$1:$C$35,0)))),"--")</f>
        <v>35.996051905582327</v>
      </c>
      <c r="C2" s="250">
        <f ca="1">IFERROR(NPV($M$1,INDIRECT(CONCATENATE("'ChartData Emissions Annual Mkt'!E",MATCH($A2,'ChartData Emissions Annual Mkt'!$C$1:$C$36,0),":AB",MATCH($A2,'ChartData Emissions Annual Mkt'!$C$1:$C$36,0)))),"--")</f>
        <v>53.866984946809723</v>
      </c>
      <c r="D2" s="247">
        <f>'All Sensitivity Table'!B4</f>
        <v>15.52853802650535</v>
      </c>
      <c r="E2" s="251">
        <f ca="1">IFERROR($B$2-B2,"--")</f>
        <v>0</v>
      </c>
      <c r="F2" s="251">
        <f ca="1">IFERROR($C$2-C2,"--")</f>
        <v>0</v>
      </c>
      <c r="G2" s="247">
        <f>IFERROR(D2-$D$2,"--")</f>
        <v>0</v>
      </c>
      <c r="H2" s="252" t="str">
        <f ca="1">IFERROR(IF(AND(E2=0, G2=0),"basis",
IF(AND(E2&gt;0, G2&lt;0),"lower cost, fewer emissions",
IF(AND(E2&lt;0, G2&gt;0), "higher cost, more emissions",
(G2/E2)))),"--")</f>
        <v>basis</v>
      </c>
      <c r="I2" s="252" t="str">
        <f ca="1">IFERROR(IF(AND(F2=0, G2=0),"basis",
IF(AND(F2&gt;0, G2&lt;0),"lower cost, fewer emissions",
IF(AND(F2&lt;0, G2&gt;0), "higher cost, more emissions",
(G2/F2)))),"--")</f>
        <v>basis</v>
      </c>
      <c r="J2" t="s">
        <v>411</v>
      </c>
    </row>
    <row r="3" spans="1:13" x14ac:dyDescent="0.25">
      <c r="A3" t="str">
        <f>'RAW DATA INPUTS &gt;&gt;&gt;'!D4</f>
        <v>2 Low</v>
      </c>
      <c r="B3" s="250">
        <f ca="1">IFERROR(NPV($M$1,INDIRECT(CONCATENATE("'Emissions Data for Em Reduction'!E",MATCH($A3,'Emissions Data for Em Reduction'!$C$1:$C$35,0),":AB",MATCH($A3,'Emissions Data for Em Reduction'!$C$1:$C$35,0)))),"--")</f>
        <v>34.072911461065523</v>
      </c>
      <c r="C3" s="250">
        <f ca="1">IFERROR(NPV($M$1,INDIRECT(CONCATENATE("'ChartData Emissions Annual Mkt'!E",MATCH($A3,'ChartData Emissions Annual Mkt'!$C$1:$C$36,0),":AB",MATCH($A3,'ChartData Emissions Annual Mkt'!$C$1:$C$36,0)))),"--")</f>
        <v>48.949937329278747</v>
      </c>
      <c r="D3" s="247">
        <f>'All Sensitivity Table'!B5</f>
        <v>12.080023352034848</v>
      </c>
      <c r="E3" s="251">
        <f ca="1">IFERROR($B$2-B3,"--")</f>
        <v>1.9231404445168039</v>
      </c>
      <c r="F3" s="251">
        <f ca="1">IFERROR($C$2-C3,"--")</f>
        <v>4.9170476175309759</v>
      </c>
      <c r="G3" s="247">
        <f>IFERROR(D3-$D$2,"--")</f>
        <v>-3.448514674470502</v>
      </c>
      <c r="H3" s="252" t="str">
        <f ca="1">IFERROR(IF(AND(E3=0, G3=0),"basis",
IF(AND(E3&gt;0, G3&lt;0),"lower cost, fewer emissions",
IF(AND(E3&lt;0, G3&gt;0), "higher cost, more emissions",
(G3/E3)))),"--")</f>
        <v>lower cost, fewer emissions</v>
      </c>
      <c r="I3" s="252" t="str">
        <f t="shared" ref="I3:I35" ca="1" si="0">IFERROR(IF(AND(F3=0, G3=0),"basis",
IF(AND(F3&gt;0, G3&lt;0),"lower cost, fewer emissions",
IF(AND(F3&lt;0, G3&gt;0), "higher cost, more emissions",
(G3/F3)))),"--")</f>
        <v>lower cost, fewer emissions</v>
      </c>
      <c r="J3" t="s">
        <v>412</v>
      </c>
      <c r="K3" s="249"/>
    </row>
    <row r="4" spans="1:13" x14ac:dyDescent="0.25">
      <c r="A4" t="str">
        <f>'RAW DATA INPUTS &gt;&gt;&gt;'!D5</f>
        <v>3 High</v>
      </c>
      <c r="B4" s="250">
        <f ca="1">IFERROR(NPV($M$1,INDIRECT(CONCATENATE("'Emissions Data for Em Reduction'!E",MATCH($A4,'Emissions Data for Em Reduction'!$C$1:$C$35,0),":AB",MATCH($A4,'Emissions Data for Em Reduction'!$C$1:$C$35,0)))),"--")</f>
        <v>39.001035484904129</v>
      </c>
      <c r="C4" s="250">
        <f ca="1">IFERROR(NPV($M$1,INDIRECT(CONCATENATE("'ChartData Emissions Annual Mkt'!E",MATCH($A4,'ChartData Emissions Annual Mkt'!$C$1:$C$36,0),":AB",MATCH($A4,'ChartData Emissions Annual Mkt'!$C$1:$C$36,0)))),"--")</f>
        <v>59.857357924940125</v>
      </c>
      <c r="D4" s="247">
        <f>'All Sensitivity Table'!B6</f>
        <v>21.367333937628317</v>
      </c>
      <c r="E4" s="251">
        <f t="shared" ref="E4:E35" ca="1" si="1">IFERROR($B$2-B4,"--")</f>
        <v>-3.0049835793218023</v>
      </c>
      <c r="F4" s="251">
        <f t="shared" ref="F4:F35" ca="1" si="2">IFERROR($C$2-C4,"--")</f>
        <v>-5.9903729781304023</v>
      </c>
      <c r="G4" s="247">
        <f t="shared" ref="G4:G35" si="3">IFERROR(D4-$D$2,"--")</f>
        <v>5.8387959111229666</v>
      </c>
      <c r="H4" s="252" t="str">
        <f ca="1">IFERROR(IF(AND(E4=0, G4=0),"basis",
IF(AND(E4&gt;0, G4&lt;0),"lower cost, fewer emissions",
IF(AND(E4&lt;0, G4&gt;0), "higher cost, more emissions",
(G4/E4)))),"--")</f>
        <v>higher cost, more emissions</v>
      </c>
      <c r="I4" s="252" t="str">
        <f t="shared" ca="1" si="0"/>
        <v>higher cost, more emissions</v>
      </c>
      <c r="J4" t="s">
        <v>413</v>
      </c>
    </row>
    <row r="5" spans="1:13" x14ac:dyDescent="0.25">
      <c r="A5" t="str">
        <f>'RAW DATA INPUTS &gt;&gt;&gt;'!D6</f>
        <v>A Renewable Overgeneration</v>
      </c>
      <c r="B5" s="250">
        <f ca="1">IFERROR(NPV($M$1,INDIRECT(CONCATENATE("'Emissions Data for Em Reduction'!E",MATCH($A5,'Emissions Data for Em Reduction'!$C$1:$C$35,0),":AB",MATCH($A5,'Emissions Data for Em Reduction'!$C$1:$C$35,0)))),"--")</f>
        <v>27.099019857290866</v>
      </c>
      <c r="C5" s="250">
        <f ca="1">IFERROR(NPV($M$1,INDIRECT(CONCATENATE("'ChartData Emissions Annual Mkt'!E",MATCH($A5,'ChartData Emissions Annual Mkt'!$C$1:$C$36,0),":AB",MATCH($A5,'ChartData Emissions Annual Mkt'!$C$1:$C$36,0)))),"--")</f>
        <v>47.310312225677315</v>
      </c>
      <c r="D5" s="247">
        <f>'All Sensitivity Table'!B7</f>
        <v>17.107808711747992</v>
      </c>
      <c r="E5" s="251">
        <f t="shared" ca="1" si="1"/>
        <v>8.8970320482914609</v>
      </c>
      <c r="F5" s="251">
        <f t="shared" ca="1" si="2"/>
        <v>6.5566727211324078</v>
      </c>
      <c r="G5" s="247">
        <f t="shared" si="3"/>
        <v>1.5792706852426424</v>
      </c>
      <c r="H5" s="252">
        <f ca="1">IFERROR(IF(AND(E5=0, G5=0),"basis",
IF(AND(E5&gt;0, G5&lt;0),"lower cost, fewer emissions",
IF(AND(E5&lt;0, G5&gt;0), "higher cost, more emissions",
(G5/E5)))),"--")</f>
        <v>0.17750533848486216</v>
      </c>
      <c r="I5" s="252">
        <f t="shared" ca="1" si="0"/>
        <v>0.24086465077822053</v>
      </c>
    </row>
    <row r="6" spans="1:13" x14ac:dyDescent="0.25">
      <c r="A6" t="str">
        <f>'RAW DATA INPUTS &gt;&gt;&gt;'!D7</f>
        <v>B Market Reliance</v>
      </c>
      <c r="B6" s="301">
        <f ca="1">IFERROR(NPV($M$1,INDIRECT(CONCATENATE("'Emissions Data for Em Reduction'!E",MATCH($A6,'Emissions Data for Em Reduction'!$C$1:$C$35,0),":AB",MATCH($A6,'Emissions Data for Em Reduction'!$C$1:$C$35,0)))),"--")</f>
        <v>40.335035219955415</v>
      </c>
      <c r="C6" s="250">
        <f ca="1">IFERROR(NPV($M$1,INDIRECT(CONCATENATE("'ChartData Emissions Annual Mkt'!E",MATCH($A6,'ChartData Emissions Annual Mkt'!$C$1:$C$36,0),":AB",MATCH($A6,'ChartData Emissions Annual Mkt'!$C$1:$C$36,0)))),"--")</f>
        <v>54.690776126903032</v>
      </c>
      <c r="D6" s="247">
        <f>'All Sensitivity Table'!B8</f>
        <v>16.567437862398087</v>
      </c>
      <c r="E6" s="251">
        <f t="shared" ca="1" si="1"/>
        <v>-4.3389833143730883</v>
      </c>
      <c r="F6" s="251">
        <f ca="1">IFERROR($C$2-C6,"--")</f>
        <v>-0.82379118009330909</v>
      </c>
      <c r="G6" s="247">
        <f t="shared" si="3"/>
        <v>1.038899835892737</v>
      </c>
      <c r="H6" s="252" t="str">
        <f t="shared" ref="H6:H35" ca="1" si="4">IFERROR(IF(AND(E6=0, G6=0),"basis",
IF(AND(E6&gt;0, G6&lt;0),"lower cost, fewer emissions",
IF(AND(E6&lt;0, G6&gt;0), "higher cost, more emissions",
(G6/E6)))),"--")</f>
        <v>higher cost, more emissions</v>
      </c>
      <c r="I6" s="252" t="str">
        <f t="shared" ca="1" si="0"/>
        <v>higher cost, more emissions</v>
      </c>
      <c r="J6" t="s">
        <v>414</v>
      </c>
    </row>
    <row r="7" spans="1:13" x14ac:dyDescent="0.25">
      <c r="A7" t="str">
        <f>'RAW DATA INPUTS &gt;&gt;&gt;'!D8</f>
        <v>C Distributed Transmission</v>
      </c>
      <c r="B7" s="250">
        <f ca="1">IFERROR(NPV($M$1,INDIRECT(CONCATENATE("'Emissions Data for Em Reduction'!E",MATCH($A7,'Emissions Data for Em Reduction'!$C$1:$C$35,0),":AB",MATCH($A7,'Emissions Data for Em Reduction'!$C$1:$C$35,0)))),"--")</f>
        <v>35.851151031402715</v>
      </c>
      <c r="C7" s="250">
        <f ca="1">IFERROR(NPV($M$1,INDIRECT(CONCATENATE("'ChartData Emissions Annual Mkt'!E",MATCH($A7,'ChartData Emissions Annual Mkt'!$C$1:$C$36,0),":AB",MATCH($A7,'ChartData Emissions Annual Mkt'!$C$1:$C$36,0)))),"--")</f>
        <v>54.804815387729413</v>
      </c>
      <c r="D7" s="247">
        <f>'All Sensitivity Table'!B10</f>
        <v>15.539520897765721</v>
      </c>
      <c r="E7" s="251">
        <f t="shared" ca="1" si="1"/>
        <v>0.14490087417961206</v>
      </c>
      <c r="F7" s="251">
        <f t="shared" ca="1" si="2"/>
        <v>-0.93783044091969003</v>
      </c>
      <c r="G7" s="247">
        <f t="shared" si="3"/>
        <v>1.0982871260370786E-2</v>
      </c>
      <c r="H7" s="252">
        <f t="shared" ca="1" si="4"/>
        <v>7.5795755702322082E-2</v>
      </c>
      <c r="I7" s="252" t="str">
        <f t="shared" ca="1" si="0"/>
        <v>higher cost, more emissions</v>
      </c>
    </row>
    <row r="8" spans="1:13" x14ac:dyDescent="0.25">
      <c r="A8" t="str">
        <f>'RAW DATA INPUTS &gt;&gt;&gt;'!D9</f>
        <v>D Transmission/build constraints - time delayed (option 2)</v>
      </c>
      <c r="B8" s="250">
        <f ca="1">IFERROR(NPV($M$1,INDIRECT(CONCATENATE("'Emissions Data for Em Reduction'!E",MATCH($A8,'Emissions Data for Em Reduction'!$C$1:$C$35,0),":AB",MATCH($A8,'Emissions Data for Em Reduction'!$C$1:$C$35,0)))),"--")</f>
        <v>35.997696327722693</v>
      </c>
      <c r="C8" s="250">
        <f ca="1">IFERROR(NPV($M$1,INDIRECT(CONCATENATE("'ChartData Emissions Annual Mkt'!E",MATCH($A8,'ChartData Emissions Annual Mkt'!$C$1:$C$36,0),":AB",MATCH($A8,'ChartData Emissions Annual Mkt'!$C$1:$C$36,0)))),"--")</f>
        <v>54.003641730497229</v>
      </c>
      <c r="D8" s="247">
        <f>'All Sensitivity Table'!B11</f>
        <v>15.536687945868453</v>
      </c>
      <c r="E8" s="251">
        <f t="shared" ca="1" si="1"/>
        <v>-1.6444221403659753E-3</v>
      </c>
      <c r="F8" s="251">
        <f t="shared" ca="1" si="2"/>
        <v>-0.13665678368750633</v>
      </c>
      <c r="G8" s="247">
        <f t="shared" si="3"/>
        <v>8.149919363102498E-3</v>
      </c>
      <c r="H8" s="252" t="str">
        <f t="shared" ca="1" si="4"/>
        <v>higher cost, more emissions</v>
      </c>
      <c r="I8" s="252" t="str">
        <f t="shared" ca="1" si="0"/>
        <v>higher cost, more emissions</v>
      </c>
    </row>
    <row r="9" spans="1:13" x14ac:dyDescent="0.25">
      <c r="A9" t="str">
        <f>'RAW DATA INPUTS &gt;&gt;&gt;'!D11</f>
        <v>F 6-Yr DSR Ramp</v>
      </c>
      <c r="B9" s="250">
        <f ca="1">IFERROR(NPV($M$1,INDIRECT(CONCATENATE("'Emissions Data for Em Reduction'!E",MATCH($A9,'Emissions Data for Em Reduction'!$C$1:$C$35,0),":AB",MATCH($A9,'Emissions Data for Em Reduction'!$C$1:$C$35,0)))),"--")</f>
        <v>35.764461175485387</v>
      </c>
      <c r="C9" s="250">
        <f ca="1">IFERROR(NPV($M$1,INDIRECT(CONCATENATE("'ChartData Emissions Annual Mkt'!E",MATCH($A9,'ChartData Emissions Annual Mkt'!$C$1:$C$36,0),":AB",MATCH($A9,'ChartData Emissions Annual Mkt'!$C$1:$C$36,0)))),"--")</f>
        <v>53.66656675378691</v>
      </c>
      <c r="D9" s="247">
        <f>'All Sensitivity Table'!B12</f>
        <v>15.239795388730959</v>
      </c>
      <c r="E9" s="251">
        <f t="shared" ca="1" si="1"/>
        <v>0.23159073009693998</v>
      </c>
      <c r="F9" s="251">
        <f t="shared" ca="1" si="2"/>
        <v>0.20041819302281283</v>
      </c>
      <c r="G9" s="247">
        <f t="shared" si="3"/>
        <v>-0.28874263777439069</v>
      </c>
      <c r="H9" s="252" t="str">
        <f t="shared" ca="1" si="4"/>
        <v>lower cost, fewer emissions</v>
      </c>
      <c r="I9" s="252" t="str">
        <f t="shared" ca="1" si="0"/>
        <v>lower cost, fewer emissions</v>
      </c>
    </row>
    <row r="10" spans="1:13" x14ac:dyDescent="0.25">
      <c r="A10" t="str">
        <f>'RAW DATA INPUTS &gt;&gt;&gt;'!D12</f>
        <v>G NEI DSR</v>
      </c>
      <c r="B10" s="250">
        <f ca="1">IFERROR(NPV($M$1,INDIRECT(CONCATENATE("'Emissions Data for Em Reduction'!E",MATCH($A10,'Emissions Data for Em Reduction'!$C$1:$C$35,0),":AB",MATCH($A10,'Emissions Data for Em Reduction'!$C$1:$C$35,0)))),"--")</f>
        <v>36.035655804701292</v>
      </c>
      <c r="C10" s="250">
        <f ca="1">IFERROR(NPV($M$1,INDIRECT(CONCATENATE("'ChartData Emissions Annual Mkt'!E",MATCH($A10,'ChartData Emissions Annual Mkt'!$C$1:$C$36,0),":AB",MATCH($A10,'ChartData Emissions Annual Mkt'!$C$1:$C$36,0)))),"--")</f>
        <v>54.08377949911916</v>
      </c>
      <c r="D10" s="247">
        <f>'All Sensitivity Table'!B13</f>
        <v>15.771623199943653</v>
      </c>
      <c r="E10" s="251">
        <f t="shared" ca="1" si="1"/>
        <v>-3.9603899118965558E-2</v>
      </c>
      <c r="F10" s="251">
        <f t="shared" ca="1" si="2"/>
        <v>-0.21679455230943745</v>
      </c>
      <c r="G10" s="247">
        <f t="shared" si="3"/>
        <v>0.2430851734383026</v>
      </c>
      <c r="H10" s="252" t="str">
        <f t="shared" ca="1" si="4"/>
        <v>higher cost, more emissions</v>
      </c>
      <c r="I10" s="252" t="str">
        <f t="shared" ca="1" si="0"/>
        <v>higher cost, more emissions</v>
      </c>
    </row>
    <row r="11" spans="1:13" x14ac:dyDescent="0.25">
      <c r="A11" t="str">
        <f>'RAW DATA INPUTS &gt;&gt;&gt;'!D13</f>
        <v>H Social Discount DSR</v>
      </c>
      <c r="B11" s="250">
        <f ca="1">IFERROR(NPV($M$1,INDIRECT(CONCATENATE("'Emissions Data for Em Reduction'!E",MATCH($A11,'Emissions Data for Em Reduction'!$C$1:$C$35,0),":AB",MATCH($A11,'Emissions Data for Em Reduction'!$C$1:$C$35,0)))),"--")</f>
        <v>36.287405619183595</v>
      </c>
      <c r="C11" s="250">
        <f ca="1">IFERROR(NPV($M$1,INDIRECT(CONCATENATE("'ChartData Emissions Annual Mkt'!E",MATCH($A11,'ChartData Emissions Annual Mkt'!$C$1:$C$36,0),":AB",MATCH($A11,'ChartData Emissions Annual Mkt'!$C$1:$C$36,0)))),"--")</f>
        <v>54.480086182818681</v>
      </c>
      <c r="D11" s="247">
        <f>'All Sensitivity Table'!B14</f>
        <v>15.409213709526362</v>
      </c>
      <c r="E11" s="251">
        <f t="shared" ca="1" si="1"/>
        <v>-0.29135371360126783</v>
      </c>
      <c r="F11" s="251">
        <f t="shared" ca="1" si="2"/>
        <v>-0.61310123600895849</v>
      </c>
      <c r="G11" s="247">
        <f t="shared" si="3"/>
        <v>-0.11932431697898771</v>
      </c>
      <c r="H11" s="252">
        <f t="shared" ca="1" si="4"/>
        <v>0.40955138516713407</v>
      </c>
      <c r="I11" s="252">
        <f t="shared" ca="1" si="0"/>
        <v>0.19462416640315527</v>
      </c>
    </row>
    <row r="12" spans="1:13" x14ac:dyDescent="0.25">
      <c r="A12" t="str">
        <f>'RAW DATA INPUTS &gt;&gt;&gt;'!D14</f>
        <v>I SCGHG Dispatch Cost - LTCE Model</v>
      </c>
      <c r="B12" s="250">
        <f ca="1">IFERROR(NPV($M$1,INDIRECT(CONCATENATE("'Emissions Data for Em Reduction'!E",MATCH($A12,'Emissions Data for Em Reduction'!$C$1:$C$35,0),":AB",MATCH($A12,'Emissions Data for Em Reduction'!$C$1:$C$35,0)))),"--")</f>
        <v>36.017225541662881</v>
      </c>
      <c r="C12" s="250">
        <f ca="1">IFERROR(NPV($M$1,INDIRECT(CONCATENATE("'ChartData Emissions Annual Mkt'!E",MATCH($A12,'ChartData Emissions Annual Mkt'!$C$1:$C$36,0),":AB",MATCH($A12,'ChartData Emissions Annual Mkt'!$C$1:$C$36,0)))),"--")</f>
        <v>53.93308382855512</v>
      </c>
      <c r="D12" s="247">
        <f>'All Sensitivity Table'!B15</f>
        <v>18.451039131688322</v>
      </c>
      <c r="E12" s="251">
        <f t="shared" ca="1" si="1"/>
        <v>-2.1173636080554559E-2</v>
      </c>
      <c r="F12" s="251">
        <f t="shared" ca="1" si="2"/>
        <v>-6.6098881745396909E-2</v>
      </c>
      <c r="G12" s="247">
        <f t="shared" si="3"/>
        <v>2.9225011051829721</v>
      </c>
      <c r="H12" s="252" t="str">
        <f t="shared" ca="1" si="4"/>
        <v>higher cost, more emissions</v>
      </c>
      <c r="I12" s="252" t="str">
        <f t="shared" ca="1" si="0"/>
        <v>higher cost, more emissions</v>
      </c>
    </row>
    <row r="13" spans="1:13" x14ac:dyDescent="0.25">
      <c r="A13" t="str">
        <f>'RAW DATA INPUTS &gt;&gt;&gt;'!D15</f>
        <v>J SCGHG Dispatch Cost - LTCE and Hourly Models</v>
      </c>
      <c r="B13" s="250">
        <f ca="1">IFERROR(NPV($M$1,INDIRECT(CONCATENATE("'Emissions Data for Em Reduction'!E",MATCH($A13,'Emissions Data for Em Reduction'!$C$1:$C$35,0),":AB",MATCH($A13,'Emissions Data for Em Reduction'!$C$1:$C$35,0)))),"--")</f>
        <v>29.118681513481647</v>
      </c>
      <c r="C13" s="250">
        <f ca="1">IFERROR(NPV($M$1,INDIRECT(CONCATENATE("'ChartData Emissions Annual Mkt'!E",MATCH($A13,'ChartData Emissions Annual Mkt'!$C$1:$C$36,0),":AB",MATCH($A13,'ChartData Emissions Annual Mkt'!$C$1:$C$36,0)))),"--")</f>
        <v>51.414587638140155</v>
      </c>
      <c r="D13" s="247">
        <f>'All Sensitivity Table'!B16</f>
        <v>15.563985051363371</v>
      </c>
      <c r="E13" s="251">
        <f t="shared" ca="1" si="1"/>
        <v>6.8773703921006799</v>
      </c>
      <c r="F13" s="251">
        <f t="shared" ca="1" si="2"/>
        <v>2.4523973086695676</v>
      </c>
      <c r="G13" s="247">
        <f t="shared" si="3"/>
        <v>3.5447024858020981E-2</v>
      </c>
      <c r="H13" s="252">
        <f t="shared" ca="1" si="4"/>
        <v>5.1541538170948725E-3</v>
      </c>
      <c r="I13" s="252">
        <f t="shared" ca="1" si="0"/>
        <v>1.4454030239191173E-2</v>
      </c>
    </row>
    <row r="14" spans="1:13" x14ac:dyDescent="0.25">
      <c r="A14" t="str">
        <f>'RAW DATA INPUTS &gt;&gt;&gt;'!D16</f>
        <v>K AR5 Upstream Emissions</v>
      </c>
      <c r="B14" s="250">
        <f ca="1">IFERROR(NPV($M$1,INDIRECT(CONCATENATE("'Emissions Data for Em Reduction'!E",MATCH($A14,'Emissions Data for Em Reduction'!$C$1:$C$35,0),":AB",MATCH($A14,'Emissions Data for Em Reduction'!$C$1:$C$35,0)))),"--")</f>
        <v>37.067663070029333</v>
      </c>
      <c r="C14" s="250">
        <f ca="1">IFERROR(NPV($M$1,INDIRECT(CONCATENATE("'ChartData Emissions Annual Mkt'!E",MATCH($A14,'ChartData Emissions Annual Mkt'!$C$1:$C$36,0),":AB",MATCH($A14,'ChartData Emissions Annual Mkt'!$C$1:$C$36,0)))),"--")</f>
        <v>54.524852444513179</v>
      </c>
      <c r="D14" s="247">
        <f>'All Sensitivity Table'!B17</f>
        <v>17.76762862075736</v>
      </c>
      <c r="E14" s="251">
        <f t="shared" ca="1" si="1"/>
        <v>-1.0716111644470061</v>
      </c>
      <c r="F14" s="251">
        <f t="shared" ca="1" si="2"/>
        <v>-0.65786749770345665</v>
      </c>
      <c r="G14" s="247">
        <f t="shared" si="3"/>
        <v>2.2390905942520103</v>
      </c>
      <c r="H14" s="252" t="str">
        <f t="shared" ca="1" si="4"/>
        <v>higher cost, more emissions</v>
      </c>
      <c r="I14" s="252" t="str">
        <f t="shared" ca="1" si="0"/>
        <v>higher cost, more emissions</v>
      </c>
      <c r="J14" t="s">
        <v>415</v>
      </c>
    </row>
    <row r="15" spans="1:13" x14ac:dyDescent="0.25">
      <c r="A15" t="str">
        <f>'RAW DATA INPUTS &gt;&gt;&gt;'!D17</f>
        <v>L SCGHG Federal CO2 Tax as Fixed Cost</v>
      </c>
      <c r="B15" s="250">
        <f ca="1">IFERROR(NPV($M$1,INDIRECT(CONCATENATE("'Emissions Data for Em Reduction'!E",MATCH($A15,'Emissions Data for Em Reduction'!$C$1:$C$35,0),":AB",MATCH($A15,'Emissions Data for Em Reduction'!$C$1:$C$35,0)))),"--")</f>
        <v>30.742294766654144</v>
      </c>
      <c r="C15" s="250">
        <f ca="1">IFERROR(NPV($M$1,INDIRECT(CONCATENATE("'ChartData Emissions Annual Mkt'!E",MATCH($A15,'ChartData Emissions Annual Mkt'!$C$1:$C$36,0),":AB",MATCH($A15,'ChartData Emissions Annual Mkt'!$C$1:$C$36,0)))),"--")</f>
        <v>50.689321238402599</v>
      </c>
      <c r="D15" s="247">
        <f>'All Sensitivity Table'!B18</f>
        <v>15.530493822829134</v>
      </c>
      <c r="E15" s="251">
        <f t="shared" ca="1" si="1"/>
        <v>5.253757138928183</v>
      </c>
      <c r="F15" s="251">
        <f t="shared" ca="1" si="2"/>
        <v>3.177663708407124</v>
      </c>
      <c r="G15" s="247">
        <f t="shared" si="3"/>
        <v>1.9557963237843978E-3</v>
      </c>
      <c r="H15" s="252">
        <f t="shared" ca="1" si="4"/>
        <v>3.7226622245111981E-4</v>
      </c>
      <c r="I15" s="252">
        <f t="shared" ca="1" si="0"/>
        <v>6.1548247494219114E-4</v>
      </c>
    </row>
    <row r="16" spans="1:13" x14ac:dyDescent="0.25">
      <c r="A16" t="str">
        <f>'RAW DATA INPUTS &gt;&gt;&gt;'!D18</f>
        <v>M Alternative Fuel for Peakers - Biodiesel</v>
      </c>
      <c r="B16" s="250">
        <f ca="1">IFERROR(NPV($M$1,INDIRECT(CONCATENATE("'Emissions Data for Em Reduction'!E",MATCH($A16,'Emissions Data for Em Reduction'!$C$1:$C$35,0),":AB",MATCH($A16,'Emissions Data for Em Reduction'!$C$1:$C$35,0)))),"--")</f>
        <v>34.821046828655476</v>
      </c>
      <c r="C16" s="250">
        <f ca="1">IFERROR(NPV($M$1,INDIRECT(CONCATENATE("'ChartData Emissions Annual Mkt'!E",MATCH($A16,'ChartData Emissions Annual Mkt'!$C$1:$C$36,0),":AB",MATCH($A16,'ChartData Emissions Annual Mkt'!$C$1:$C$36,0)))),"--")</f>
        <v>52.836860240138407</v>
      </c>
      <c r="D16" s="247">
        <f>'All Sensitivity Table'!B19</f>
        <v>32.032260987970055</v>
      </c>
      <c r="E16" s="251">
        <f t="shared" ca="1" si="1"/>
        <v>1.1750050769268512</v>
      </c>
      <c r="F16" s="251">
        <f t="shared" ca="1" si="2"/>
        <v>1.0301247066713159</v>
      </c>
      <c r="G16" s="247">
        <f t="shared" si="3"/>
        <v>16.503722961464703</v>
      </c>
      <c r="H16" s="252">
        <f t="shared" ca="1" si="4"/>
        <v>14.045660980996873</v>
      </c>
      <c r="I16" s="260">
        <f t="shared" ca="1" si="0"/>
        <v>16.02109225667818</v>
      </c>
    </row>
    <row r="17" spans="1:10" x14ac:dyDescent="0.25">
      <c r="A17" t="str">
        <f>'RAW DATA INPUTS &gt;&gt;&gt;'!D19</f>
        <v>N1 100% Renewable by 2030 Batteries</v>
      </c>
      <c r="B17" s="250">
        <f ca="1">IFERROR(NPV($M$1,INDIRECT(CONCATENATE("'Emissions Data for Em Reduction'!E",MATCH($A17,'Emissions Data for Em Reduction'!$C$1:$C$35,0),":AB",MATCH($A17,'Emissions Data for Em Reduction'!$C$1:$C$35,0)))),"--")</f>
        <v>27.068578573952149</v>
      </c>
      <c r="C17" s="250">
        <f ca="1">IFERROR(NPV($M$1,INDIRECT(CONCATENATE("'ChartData Emissions Annual Mkt'!E",MATCH($A17,'ChartData Emissions Annual Mkt'!$C$1:$C$36,0),":AB",MATCH($A17,'ChartData Emissions Annual Mkt'!$C$1:$C$36,0)))),"--")</f>
        <v>42.162766510334201</v>
      </c>
      <c r="D17" s="247">
        <f>'All Sensitivity Table'!B20</f>
        <v>66.643942643772945</v>
      </c>
      <c r="E17" s="251">
        <f t="shared" ca="1" si="1"/>
        <v>8.9274733316301784</v>
      </c>
      <c r="F17" s="251">
        <f t="shared" ca="1" si="2"/>
        <v>11.704218436475522</v>
      </c>
      <c r="G17" s="247">
        <f t="shared" si="3"/>
        <v>51.115404617267593</v>
      </c>
      <c r="H17" s="252">
        <f t="shared" ca="1" si="4"/>
        <v>5.7256294943122272</v>
      </c>
      <c r="I17" s="252">
        <f t="shared" ca="1" si="0"/>
        <v>4.3672633841119524</v>
      </c>
    </row>
    <row r="18" spans="1:10" x14ac:dyDescent="0.25">
      <c r="A18" t="str">
        <f>'RAW DATA INPUTS &gt;&gt;&gt;'!D20</f>
        <v>N2 100% Renewable by 2030 PSH</v>
      </c>
      <c r="B18" s="250">
        <f ca="1">IFERROR(NPV($M$1,INDIRECT(CONCATENATE("'Emissions Data for Em Reduction'!E",MATCH($A18,'Emissions Data for Em Reduction'!$C$1:$C$35,0),":AB",MATCH($A18,'Emissions Data for Em Reduction'!$C$1:$C$35,0)))),"--")</f>
        <v>23.305269407793155</v>
      </c>
      <c r="C18" s="250">
        <f ca="1">IFERROR(NPV($M$1,INDIRECT(CONCATENATE("'ChartData Emissions Annual Mkt'!E",MATCH($A18,'ChartData Emissions Annual Mkt'!$C$1:$C$36,0),":AB",MATCH($A18,'ChartData Emissions Annual Mkt'!$C$1:$C$36,0)))),"--")</f>
        <v>30.649343899785151</v>
      </c>
      <c r="D18" s="247">
        <f>'All Sensitivity Table'!B21</f>
        <v>23.346161837124079</v>
      </c>
      <c r="E18" s="251">
        <f t="shared" ca="1" si="1"/>
        <v>12.690782497789172</v>
      </c>
      <c r="F18" s="251">
        <f t="shared" ca="1" si="2"/>
        <v>23.217641047024571</v>
      </c>
      <c r="G18" s="247">
        <f t="shared" si="3"/>
        <v>7.8176238106187288</v>
      </c>
      <c r="H18" s="252">
        <f t="shared" ca="1" si="4"/>
        <v>0.61600802093807983</v>
      </c>
      <c r="I18" s="252">
        <f t="shared" ca="1" si="0"/>
        <v>0.33671051226888471</v>
      </c>
    </row>
    <row r="19" spans="1:10" x14ac:dyDescent="0.25">
      <c r="A19" t="str">
        <f>'RAW DATA INPUTS &gt;&gt;&gt;'!D21</f>
        <v>O1 100% Renewable by 2045 Batteries</v>
      </c>
      <c r="B19" s="250">
        <f ca="1">IFERROR(NPV($M$1,INDIRECT(CONCATENATE("'Emissions Data for Em Reduction'!E",MATCH($A19,'Emissions Data for Em Reduction'!$C$1:$C$35,0),":AB",MATCH($A19,'Emissions Data for Em Reduction'!$C$1:$C$35,0)))),"--")</f>
        <v>33.058381500910642</v>
      </c>
      <c r="C19" s="250">
        <f ca="1">IFERROR(NPV($M$1,INDIRECT(CONCATENATE("'ChartData Emissions Annual Mkt'!E",MATCH($A19,'ChartData Emissions Annual Mkt'!$C$1:$C$36,0),":AB",MATCH($A19,'ChartData Emissions Annual Mkt'!$C$1:$C$36,0)))),"--")</f>
        <v>51.827165948095434</v>
      </c>
      <c r="D19" s="247">
        <f>'All Sensitivity Table'!B22</f>
        <v>46.951589731619094</v>
      </c>
      <c r="E19" s="251">
        <f t="shared" ca="1" si="1"/>
        <v>2.9376704046716853</v>
      </c>
      <c r="F19" s="251">
        <f t="shared" ca="1" si="2"/>
        <v>2.0398189987142885</v>
      </c>
      <c r="G19" s="247">
        <f t="shared" si="3"/>
        <v>31.423051705113743</v>
      </c>
      <c r="H19" s="252">
        <f t="shared" ca="1" si="4"/>
        <v>10.696588580918624</v>
      </c>
      <c r="I19" s="252">
        <f t="shared" ca="1" si="0"/>
        <v>15.404823528420856</v>
      </c>
    </row>
    <row r="20" spans="1:10" x14ac:dyDescent="0.25">
      <c r="A20" t="str">
        <f>'RAW DATA INPUTS &gt;&gt;&gt;'!D22</f>
        <v>O2 100% Renewable by 2045 PSH</v>
      </c>
      <c r="B20" s="250">
        <f ca="1">IFERROR(NPV($M$1,INDIRECT(CONCATENATE("'Emissions Data for Em Reduction'!E",MATCH($A20,'Emissions Data for Em Reduction'!$C$1:$C$35,0),":AB",MATCH($A20,'Emissions Data for Em Reduction'!$C$1:$C$35,0)))),"--")</f>
        <v>31.313404477806621</v>
      </c>
      <c r="C20" s="250">
        <f ca="1">IFERROR(NPV($M$1,INDIRECT(CONCATENATE("'ChartData Emissions Annual Mkt'!E",MATCH($A20,'ChartData Emissions Annual Mkt'!$C$1:$C$36,0),":AB",MATCH($A20,'ChartData Emissions Annual Mkt'!$C$1:$C$36,0)))),"--")</f>
        <v>43.540036570818337</v>
      </c>
      <c r="D20" s="247">
        <f>'All Sensitivity Table'!B23</f>
        <v>30.841853774858226</v>
      </c>
      <c r="E20" s="251">
        <f t="shared" ca="1" si="1"/>
        <v>4.6826474277757058</v>
      </c>
      <c r="F20" s="251">
        <f t="shared" ca="1" si="2"/>
        <v>10.326948375991385</v>
      </c>
      <c r="G20" s="247">
        <f t="shared" si="3"/>
        <v>15.313315748352876</v>
      </c>
      <c r="H20" s="252">
        <f t="shared" ca="1" si="4"/>
        <v>3.270226081408572</v>
      </c>
      <c r="I20" s="252">
        <f t="shared" ca="1" si="0"/>
        <v>1.4828500337964361</v>
      </c>
    </row>
    <row r="21" spans="1:10" x14ac:dyDescent="0.25">
      <c r="A21" t="str">
        <f>'RAW DATA INPUTS &gt;&gt;&gt;'!D23</f>
        <v>P1 No Thermal Before 2030, 2Hr LiIon</v>
      </c>
      <c r="B21" s="250">
        <f ca="1">IFERROR(NPV($M$1,INDIRECT(CONCATENATE("'Emissions Data for Em Reduction'!E",MATCH($A21,'Emissions Data for Em Reduction'!$C$1:$C$35,0),":AB",MATCH($A21,'Emissions Data for Em Reduction'!$C$1:$C$35,0)))),"--")</f>
        <v>37.87354922673908</v>
      </c>
      <c r="C21" s="250">
        <f ca="1">IFERROR(NPV($M$1,INDIRECT(CONCATENATE("'ChartData Emissions Annual Mkt'!E",MATCH($A21,'ChartData Emissions Annual Mkt'!$C$1:$C$36,0),":AB",MATCH($A21,'ChartData Emissions Annual Mkt'!$C$1:$C$36,0)))),"--")</f>
        <v>64.725548032791025</v>
      </c>
      <c r="D21" s="247">
        <f>'All Sensitivity Table'!B24</f>
        <v>22.845544145212791</v>
      </c>
      <c r="E21" s="251">
        <f t="shared" ca="1" si="1"/>
        <v>-1.8774973211567527</v>
      </c>
      <c r="F21" s="251">
        <f t="shared" ca="1" si="2"/>
        <v>-10.858563085981302</v>
      </c>
      <c r="G21" s="247">
        <f t="shared" si="3"/>
        <v>7.3170061187074413</v>
      </c>
      <c r="H21" s="252" t="str">
        <f t="shared" ca="1" si="4"/>
        <v>higher cost, more emissions</v>
      </c>
      <c r="I21" s="252" t="str">
        <f t="shared" ca="1" si="0"/>
        <v>higher cost, more emissions</v>
      </c>
    </row>
    <row r="22" spans="1:10" x14ac:dyDescent="0.25">
      <c r="A22" t="str">
        <f>'RAW DATA INPUTS &gt;&gt;&gt;'!D24</f>
        <v>P2 No Thermal Before 2030, PHES</v>
      </c>
      <c r="B22" s="250">
        <f ca="1">IFERROR(NPV($M$1,INDIRECT(CONCATENATE("'Emissions Data for Em Reduction'!E",MATCH($A22,'Emissions Data for Em Reduction'!$C$1:$C$35,0),":AB",MATCH($A22,'Emissions Data for Em Reduction'!$C$1:$C$35,0)))),"--")</f>
        <v>34.053126936086763</v>
      </c>
      <c r="C22" s="250">
        <f ca="1">IFERROR(NPV($M$1,INDIRECT(CONCATENATE("'ChartData Emissions Annual Mkt'!E",MATCH($A22,'ChartData Emissions Annual Mkt'!$C$1:$C$36,0),":AB",MATCH($A22,'ChartData Emissions Annual Mkt'!$C$1:$C$36,0)))),"--")</f>
        <v>50.601983952874441</v>
      </c>
      <c r="D22" s="247">
        <f>'All Sensitivity Table'!B25</f>
        <v>39.010442184740846</v>
      </c>
      <c r="E22" s="251">
        <f t="shared" ca="1" si="1"/>
        <v>1.9429249694955644</v>
      </c>
      <c r="F22" s="251">
        <f t="shared" ca="1" si="2"/>
        <v>3.2650009939352813</v>
      </c>
      <c r="G22" s="247">
        <f t="shared" si="3"/>
        <v>23.481904158235494</v>
      </c>
      <c r="H22" s="252">
        <f t="shared" ca="1" si="4"/>
        <v>12.085852272685562</v>
      </c>
      <c r="I22" s="252">
        <f t="shared" ca="1" si="0"/>
        <v>7.1920052097542948</v>
      </c>
    </row>
    <row r="23" spans="1:10" x14ac:dyDescent="0.25">
      <c r="A23" t="str">
        <f>'RAW DATA INPUTS &gt;&gt;&gt;'!D25</f>
        <v>P3 No Thermal Before 2030, 4Hr LiIon</v>
      </c>
      <c r="B23" s="250">
        <f ca="1">IFERROR(NPV($M$1,INDIRECT(CONCATENATE("'Emissions Data for Em Reduction'!E",MATCH($A23,'Emissions Data for Em Reduction'!$C$1:$C$35,0),":AB",MATCH($A23,'Emissions Data for Em Reduction'!$C$1:$C$35,0)))),"--")</f>
        <v>38.423523269825125</v>
      </c>
      <c r="C23" s="250">
        <f ca="1">IFERROR(NPV($M$1,INDIRECT(CONCATENATE("'ChartData Emissions Annual Mkt'!E",MATCH($A23,'ChartData Emissions Annual Mkt'!$C$1:$C$36,0),":AB",MATCH($A23,'ChartData Emissions Annual Mkt'!$C$1:$C$36,0)))),"--")</f>
        <v>67.001122157954882</v>
      </c>
      <c r="D23" s="247">
        <f>'All Sensitivity Table'!B26</f>
        <v>19.555108773976823</v>
      </c>
      <c r="E23" s="251">
        <f t="shared" ca="1" si="1"/>
        <v>-2.4274713642427983</v>
      </c>
      <c r="F23" s="251">
        <f t="shared" ca="1" si="2"/>
        <v>-13.134137211145159</v>
      </c>
      <c r="G23" s="247">
        <f t="shared" si="3"/>
        <v>4.0265707474714727</v>
      </c>
      <c r="H23" s="252" t="str">
        <f t="shared" ca="1" si="4"/>
        <v>higher cost, more emissions</v>
      </c>
      <c r="I23" s="252" t="str">
        <f t="shared" ca="1" si="0"/>
        <v>higher cost, more emissions</v>
      </c>
    </row>
    <row r="24" spans="1:10" x14ac:dyDescent="0.25">
      <c r="A24" t="str">
        <f>'RAW DATA INPUTS &gt;&gt;&gt;'!D26</f>
        <v>Q Fuel switching, gas to electric</v>
      </c>
      <c r="B24" s="250">
        <f ca="1">IFERROR(NPV($M$1,INDIRECT(CONCATENATE("'Emissions Data for Em Reduction'!E",MATCH($A24,'Emissions Data for Em Reduction'!$C$1:$C$35,0),":AB",MATCH($A24,'Emissions Data for Em Reduction'!$C$1:$C$35,0)))),"--")</f>
        <v>39.838652123971016</v>
      </c>
      <c r="C24" s="250">
        <f ca="1">IFERROR(NPV($M$1,INDIRECT(CONCATENATE("'ChartData Emissions Annual Mkt'!E",MATCH($A24,'ChartData Emissions Annual Mkt'!$C$1:$C$36,0),":AB",MATCH($A24,'ChartData Emissions Annual Mkt'!$C$1:$C$36,0)))),"--")</f>
        <v>61.346884823689216</v>
      </c>
      <c r="D24" s="247">
        <f>'All Sensitivity Table'!B27</f>
        <v>13.531748499947573</v>
      </c>
      <c r="E24" s="251">
        <f t="shared" ca="1" si="1"/>
        <v>-3.8426002183886894</v>
      </c>
      <c r="F24" s="251">
        <f t="shared" ca="1" si="2"/>
        <v>-7.4798998768794931</v>
      </c>
      <c r="G24" s="247">
        <f t="shared" si="3"/>
        <v>-1.9967895265577766</v>
      </c>
      <c r="H24" s="252">
        <f t="shared" ca="1" si="4"/>
        <v>0.5196453997483732</v>
      </c>
      <c r="I24" s="252">
        <f t="shared" ca="1" si="0"/>
        <v>0.26695404476333828</v>
      </c>
      <c r="J24" t="s">
        <v>416</v>
      </c>
    </row>
    <row r="25" spans="1:10" x14ac:dyDescent="0.25">
      <c r="A25" t="str">
        <f>'RAW DATA INPUTS &gt;&gt;&gt;'!D27</f>
        <v>R Temperature sensitivity on load</v>
      </c>
      <c r="B25" s="250">
        <f ca="1">IFERROR(NPV($M$1,INDIRECT(CONCATENATE("'Emissions Data for Em Reduction'!E",MATCH($A25,'Emissions Data for Em Reduction'!$C$1:$C$35,0),":AB",MATCH($A25,'Emissions Data for Em Reduction'!$C$1:$C$35,0)))),"--")</f>
        <v>31.633399772764538</v>
      </c>
      <c r="C25" s="250">
        <f ca="1">IFERROR(NPV($M$1,INDIRECT(CONCATENATE("'ChartData Emissions Annual Mkt'!E",MATCH($A25,'ChartData Emissions Annual Mkt'!$C$1:$C$36,0),":AB",MATCH($A25,'ChartData Emissions Annual Mkt'!$C$1:$C$36,0)))),"--")</f>
        <v>49.95035230389675</v>
      </c>
      <c r="D25" s="247">
        <f>'All Sensitivity Table'!B28</f>
        <v>9.294429195235665</v>
      </c>
      <c r="E25" s="251">
        <f t="shared" ca="1" si="1"/>
        <v>4.3626521328177894</v>
      </c>
      <c r="F25" s="251">
        <f t="shared" ca="1" si="2"/>
        <v>3.9166326429129725</v>
      </c>
      <c r="G25" s="247">
        <f t="shared" si="3"/>
        <v>-6.2341088312696851</v>
      </c>
      <c r="H25" s="252" t="str">
        <f t="shared" ca="1" si="4"/>
        <v>lower cost, fewer emissions</v>
      </c>
      <c r="I25" s="252" t="str">
        <f t="shared" ca="1" si="0"/>
        <v>lower cost, fewer emissions</v>
      </c>
      <c r="J25" t="s">
        <v>417</v>
      </c>
    </row>
    <row r="26" spans="1:10" x14ac:dyDescent="0.25">
      <c r="A26" t="str">
        <f>'RAW DATA INPUTS &gt;&gt;&gt;'!D28</f>
        <v>S SCGHG Only, No CETA</v>
      </c>
      <c r="B26" s="250">
        <f ca="1">IFERROR(NPV($M$1,INDIRECT(CONCATENATE("'Emissions Data for Em Reduction'!E",MATCH($A26,'Emissions Data for Em Reduction'!$C$1:$C$35,0),":AB",MATCH($A26,'Emissions Data for Em Reduction'!$C$1:$C$35,0)))),"--")</f>
        <v>44.677775967233089</v>
      </c>
      <c r="C26" s="250">
        <f ca="1">IFERROR(NPV($M$1,INDIRECT(CONCATENATE("'ChartData Emissions Annual Mkt'!E",MATCH($A26,'ChartData Emissions Annual Mkt'!$C$1:$C$36,0),":AB",MATCH($A26,'ChartData Emissions Annual Mkt'!$C$1:$C$36,0)))),"--")</f>
        <v>83.255226861215945</v>
      </c>
      <c r="D26" s="247">
        <f>'All Sensitivity Table'!B29</f>
        <v>9.3210229804055142</v>
      </c>
      <c r="E26" s="251">
        <f t="shared" ca="1" si="1"/>
        <v>-8.6817240616507618</v>
      </c>
      <c r="F26" s="251">
        <f t="shared" ca="1" si="2"/>
        <v>-29.388241914406223</v>
      </c>
      <c r="G26" s="247">
        <f t="shared" si="3"/>
        <v>-6.2075150460998358</v>
      </c>
      <c r="H26" s="252">
        <f t="shared" ca="1" si="4"/>
        <v>0.71500948452392132</v>
      </c>
      <c r="I26" s="252">
        <f t="shared" ca="1" si="0"/>
        <v>0.21122444357778644</v>
      </c>
    </row>
    <row r="27" spans="1:10" x14ac:dyDescent="0.25">
      <c r="A27" t="str">
        <f>'RAW DATA INPUTS &gt;&gt;&gt;'!D29</f>
        <v>T No CETA</v>
      </c>
      <c r="B27" s="250">
        <f ca="1">IFERROR(NPV($M$1,INDIRECT(CONCATENATE("'Emissions Data for Em Reduction'!E",MATCH($A27,'Emissions Data for Em Reduction'!$C$1:$C$35,0),":AB",MATCH($A27,'Emissions Data for Em Reduction'!$C$1:$C$35,0)))),"--")</f>
        <v>46.886687630104973</v>
      </c>
      <c r="C27" s="250">
        <f ca="1">IFERROR(NPV($M$1,INDIRECT(CONCATENATE("'ChartData Emissions Annual Mkt'!E",MATCH($A27,'ChartData Emissions Annual Mkt'!$C$1:$C$36,0),":AB",MATCH($A27,'ChartData Emissions Annual Mkt'!$C$1:$C$36,0)))),"--")</f>
        <v>86.428907255435561</v>
      </c>
      <c r="D27" s="247">
        <f>'All Sensitivity Table'!B30</f>
        <v>16.064625401940898</v>
      </c>
      <c r="E27" s="251">
        <f t="shared" ca="1" si="1"/>
        <v>-10.890635724522646</v>
      </c>
      <c r="F27" s="251">
        <f t="shared" ca="1" si="2"/>
        <v>-32.561922308625839</v>
      </c>
      <c r="G27" s="247">
        <f t="shared" si="3"/>
        <v>0.53608737543554774</v>
      </c>
      <c r="H27" s="252" t="str">
        <f t="shared" ca="1" si="4"/>
        <v>higher cost, more emissions</v>
      </c>
      <c r="I27" s="252" t="str">
        <f t="shared" ca="1" si="0"/>
        <v>higher cost, more emissions</v>
      </c>
    </row>
    <row r="28" spans="1:10" x14ac:dyDescent="0.25">
      <c r="A28" t="str">
        <f>'RAW DATA INPUTS &gt;&gt;&gt;'!D31</f>
        <v>V1 Balanced portfolio</v>
      </c>
      <c r="B28" s="250">
        <f ca="1">IFERROR(NPV($M$1,INDIRECT(CONCATENATE("'Emissions Data for Em Reduction'!E",MATCH($A28,'Emissions Data for Em Reduction'!$C$1:$C$35,0),":AB",MATCH($A28,'Emissions Data for Em Reduction'!$C$1:$C$35,0)))),"--")</f>
        <v>35.895935591547889</v>
      </c>
      <c r="C28" s="250">
        <f ca="1">IFERROR(NPV($M$1,INDIRECT(CONCATENATE("'ChartData Emissions Annual Mkt'!E",MATCH($A28,'ChartData Emissions Annual Mkt'!$C$1:$C$36,0),":AB",MATCH($A28,'ChartData Emissions Annual Mkt'!$C$1:$C$36,0)))),"--")</f>
        <v>53.666955056961847</v>
      </c>
      <c r="D28" s="247">
        <f>'All Sensitivity Table'!B31</f>
        <v>16.605307123059319</v>
      </c>
      <c r="E28" s="251">
        <f t="shared" ca="1" si="1"/>
        <v>0.10011631403443744</v>
      </c>
      <c r="F28" s="251">
        <f t="shared" ca="1" si="2"/>
        <v>0.20002988984787606</v>
      </c>
      <c r="G28" s="247">
        <f t="shared" si="3"/>
        <v>1.0767690965539689</v>
      </c>
      <c r="H28" s="252">
        <f t="shared" ca="1" si="4"/>
        <v>10.755181180397713</v>
      </c>
      <c r="I28" s="252">
        <f t="shared" ca="1" si="0"/>
        <v>5.3830409913881283</v>
      </c>
    </row>
    <row r="29" spans="1:10" x14ac:dyDescent="0.25">
      <c r="A29" t="str">
        <f>'RAW DATA INPUTS &gt;&gt;&gt;'!D32</f>
        <v>V2 Balanced portfolio + MT Wind and PSH</v>
      </c>
      <c r="B29" s="250">
        <f ca="1">IFERROR(NPV($M$1,INDIRECT(CONCATENATE("'Emissions Data for Em Reduction'!E",MATCH($A29,'Emissions Data for Em Reduction'!$C$1:$C$35,0),":AB",MATCH($A29,'Emissions Data for Em Reduction'!$C$1:$C$35,0)))),"--")</f>
        <v>35.890295324557059</v>
      </c>
      <c r="C29" s="250">
        <f ca="1">IFERROR(NPV($M$1,INDIRECT(CONCATENATE("'ChartData Emissions Annual Mkt'!E",MATCH($A29,'ChartData Emissions Annual Mkt'!$C$1:$C$36,0),":AB",MATCH($A29,'ChartData Emissions Annual Mkt'!$C$1:$C$36,0)))),"--")</f>
        <v>54.043744824643973</v>
      </c>
      <c r="D29" s="247">
        <f>'All Sensitivity Table'!B32</f>
        <v>16.260813641227461</v>
      </c>
      <c r="E29" s="251">
        <f t="shared" ca="1" si="1"/>
        <v>0.1057565810252683</v>
      </c>
      <c r="F29" s="251">
        <f t="shared" ca="1" si="2"/>
        <v>-0.17675987783425029</v>
      </c>
      <c r="G29" s="247">
        <f t="shared" si="3"/>
        <v>0.732275614722111</v>
      </c>
      <c r="H29" s="252">
        <f t="shared" ca="1" si="4"/>
        <v>6.9241611975631967</v>
      </c>
      <c r="I29" s="252" t="str">
        <f t="shared" ca="1" si="0"/>
        <v>higher cost, more emissions</v>
      </c>
    </row>
    <row r="30" spans="1:10" x14ac:dyDescent="0.25">
      <c r="A30" t="str">
        <f>'RAW DATA INPUTS &gt;&gt;&gt;'!D33</f>
        <v>V3 Balanced portfolio + 6 Year DSR</v>
      </c>
      <c r="B30" s="250">
        <f ca="1">IFERROR(NPV($M$1,INDIRECT(CONCATENATE("'Emissions Data for Em Reduction'!E",MATCH($A30,'Emissions Data for Em Reduction'!$C$1:$C$35,0),":AB",MATCH($A30,'Emissions Data for Em Reduction'!$C$1:$C$35,0)))),"--")</f>
        <v>35.957394891997865</v>
      </c>
      <c r="C30" s="250">
        <f ca="1">IFERROR(NPV($M$1,INDIRECT(CONCATENATE("'ChartData Emissions Annual Mkt'!E",MATCH($A30,'ChartData Emissions Annual Mkt'!$C$1:$C$36,0),":AB",MATCH($A30,'ChartData Emissions Annual Mkt'!$C$1:$C$36,0)))),"--")</f>
        <v>53.408497755224026</v>
      </c>
      <c r="D30" s="247">
        <f>'All Sensitivity Table'!B33</f>
        <v>16.095450472721019</v>
      </c>
      <c r="E30" s="251">
        <f t="shared" ca="1" si="1"/>
        <v>3.8657013584462163E-2</v>
      </c>
      <c r="F30" s="251">
        <f t="shared" ca="1" si="2"/>
        <v>0.45848719158569651</v>
      </c>
      <c r="G30" s="247">
        <f t="shared" si="3"/>
        <v>0.56691244621566916</v>
      </c>
      <c r="H30" s="252">
        <f t="shared" ca="1" si="4"/>
        <v>14.665189926713182</v>
      </c>
      <c r="I30" s="252">
        <f t="shared" ca="1" si="0"/>
        <v>1.2364848061621514</v>
      </c>
    </row>
    <row r="31" spans="1:10" x14ac:dyDescent="0.25">
      <c r="A31" t="str">
        <f>'RAW DATA INPUTS &gt;&gt;&gt;'!D34</f>
        <v>W Preferred Portfolio (BP with Biodiesel)</v>
      </c>
      <c r="B31" s="250">
        <f ca="1">IFERROR(NPV($M$1,INDIRECT(CONCATENATE("'Emissions Data for Em Reduction'!E",MATCH($A31,'Emissions Data for Em Reduction'!$C$1:$C$35,0),":AB",MATCH($A31,'Emissions Data for Em Reduction'!$C$1:$C$35,0)))),"--")</f>
        <v>34.838315351903454</v>
      </c>
      <c r="C31" s="250">
        <f ca="1">IFERROR(NPV($M$1,INDIRECT(CONCATENATE("'ChartData Emissions Annual Mkt'!E",MATCH($A31,'ChartData Emissions Annual Mkt'!$C$1:$C$36,0),":AB",MATCH($A31,'ChartData Emissions Annual Mkt'!$C$1:$C$36,0)))),"--")</f>
        <v>52.77371134878598</v>
      </c>
      <c r="D31" s="247">
        <f>'All Sensitivity Table'!B34</f>
        <v>17.206375939954874</v>
      </c>
      <c r="E31" s="251">
        <f ca="1">IFERROR($B$2-B31,"--")</f>
        <v>1.1577365536788733</v>
      </c>
      <c r="F31" s="251">
        <f t="shared" ca="1" si="2"/>
        <v>1.0932735980237425</v>
      </c>
      <c r="G31" s="247">
        <f t="shared" si="3"/>
        <v>1.6778379134495243</v>
      </c>
      <c r="H31" s="252">
        <f t="shared" ca="1" si="4"/>
        <v>1.4492398189535907</v>
      </c>
      <c r="I31" s="252">
        <f t="shared" ca="1" si="0"/>
        <v>1.5346916970120474</v>
      </c>
    </row>
    <row r="32" spans="1:10" x14ac:dyDescent="0.25">
      <c r="A32" t="str">
        <f>'RAW DATA INPUTS &gt;&gt;&gt;'!D35</f>
        <v>X Balanced Portfolio with Reduced Market Reliance</v>
      </c>
      <c r="B32" s="250">
        <f ca="1">IFERROR(NPV($M$1,INDIRECT(CONCATENATE("'Emissions Data for Em Reduction'!E",MATCH($A32,'Emissions Data for Em Reduction'!$C$1:$C$35,0),":AB",MATCH($A32,'Emissions Data for Em Reduction'!$C$1:$C$35,0)))),"--")</f>
        <v>41.884651165774727</v>
      </c>
      <c r="C32" s="250">
        <f ca="1">IFERROR(NPV($M$1,INDIRECT(CONCATENATE("'ChartData Emissions Annual Mkt'!E",MATCH($A32,'ChartData Emissions Annual Mkt'!$C$1:$C$36,0),":AB",MATCH($A32,'ChartData Emissions Annual Mkt'!$C$1:$C$36,0)))),"--")</f>
        <v>56.133617597307278</v>
      </c>
      <c r="D32" s="247">
        <f>'All Sensitivity Table'!B35</f>
        <v>17.302100466321853</v>
      </c>
      <c r="E32" s="251">
        <f t="shared" ca="1" si="1"/>
        <v>-5.8885992601924002</v>
      </c>
      <c r="F32" s="251">
        <f t="shared" ca="1" si="2"/>
        <v>-2.2666326504975558</v>
      </c>
      <c r="G32" s="247">
        <f t="shared" si="3"/>
        <v>1.7735624398165033</v>
      </c>
      <c r="H32" s="252" t="str">
        <f t="shared" ca="1" si="4"/>
        <v>higher cost, more emissions</v>
      </c>
      <c r="I32" s="252" t="str">
        <f t="shared" ca="1" si="0"/>
        <v>higher cost, more emissions</v>
      </c>
      <c r="J32" t="s">
        <v>418</v>
      </c>
    </row>
    <row r="33" spans="1:10" x14ac:dyDescent="0.25">
      <c r="A33" t="str">
        <f>'RAW DATA INPUTS &gt;&gt;&gt;'!D37</f>
        <v>Z No DSR</v>
      </c>
      <c r="B33" s="250">
        <f ca="1">IFERROR(NPV($M$1,INDIRECT(CONCATENATE("'Emissions Data for Em Reduction'!E",MATCH($A33,'Emissions Data for Em Reduction'!$C$1:$C$35,0),":AB",MATCH($A33,'Emissions Data for Em Reduction'!$C$1:$C$35,0)))),"--")</f>
        <v>36.658299070886805</v>
      </c>
      <c r="C33" s="250">
        <f ca="1">IFERROR(NPV($M$1,INDIRECT(CONCATENATE("'ChartData Emissions Annual Mkt'!E",MATCH($A33,'ChartData Emissions Annual Mkt'!$C$1:$C$36,0),":AB",MATCH($A33,'ChartData Emissions Annual Mkt'!$C$1:$C$36,0)))),"--")</f>
        <v>57.450082837314262</v>
      </c>
      <c r="D33" s="247">
        <f>'All Sensitivity Table'!B37</f>
        <v>15.835075107759263</v>
      </c>
      <c r="E33" s="251">
        <f t="shared" ca="1" si="1"/>
        <v>-0.66224716530447836</v>
      </c>
      <c r="F33" s="251">
        <f t="shared" ca="1" si="2"/>
        <v>-3.5830978905045399</v>
      </c>
      <c r="G33" s="247">
        <f t="shared" si="3"/>
        <v>0.30653708125391255</v>
      </c>
      <c r="H33" s="252" t="str">
        <f t="shared" ca="1" si="4"/>
        <v>higher cost, more emissions</v>
      </c>
      <c r="I33" s="252" t="str">
        <f t="shared" ca="1" si="0"/>
        <v>higher cost, more emissions</v>
      </c>
    </row>
    <row r="34" spans="1:10" x14ac:dyDescent="0.25">
      <c r="A34" t="str">
        <f>'RAW DATA INPUTS &gt;&gt;&gt;'!D38</f>
        <v>AA MT Wind + PHSE</v>
      </c>
      <c r="B34" s="250">
        <f ca="1">IFERROR(NPV($M$1,INDIRECT(CONCATENATE("'Emissions Data for Em Reduction'!E",MATCH($A34,'Emissions Data for Em Reduction'!$C$1:$C$35,0),":AB",MATCH($A34,'Emissions Data for Em Reduction'!$C$1:$C$35,0)))),"--")</f>
        <v>35.738742692771879</v>
      </c>
      <c r="C34" s="250">
        <f ca="1">IFERROR(NPV($M$1,INDIRECT(CONCATENATE("'ChartData Emissions Annual Mkt'!E",MATCH($A34,'ChartData Emissions Annual Mkt'!$C$1:$C$36,0),":AB",MATCH($A34,'ChartData Emissions Annual Mkt'!$C$1:$C$36,0)))),"--")</f>
        <v>54.376270240563919</v>
      </c>
      <c r="D34" s="247">
        <f>'All Sensitivity Table'!B38</f>
        <v>0</v>
      </c>
      <c r="E34" s="251">
        <f t="shared" ca="1" si="1"/>
        <v>0.25730921281044772</v>
      </c>
      <c r="F34" s="251">
        <f t="shared" ca="1" si="2"/>
        <v>-0.50928529375419629</v>
      </c>
      <c r="G34" s="247">
        <f t="shared" si="3"/>
        <v>-15.52853802650535</v>
      </c>
      <c r="H34" s="252" t="str">
        <f t="shared" ca="1" si="4"/>
        <v>lower cost, fewer emissions</v>
      </c>
      <c r="I34" s="252">
        <f t="shared" ca="1" si="0"/>
        <v>30.490843181503905</v>
      </c>
    </row>
    <row r="35" spans="1:10" x14ac:dyDescent="0.25">
      <c r="A35" t="str">
        <f>'RAW DATA INPUTS &gt;&gt;&gt;'!D39</f>
        <v>WX BP, Market Reliance, Biodiesel</v>
      </c>
      <c r="B35" s="250">
        <f ca="1">IFERROR(NPV($M$1,INDIRECT(CONCATENATE("'Emissions Data for Em Reduction'!E",MATCH($A35,'Emissions Data for Em Reduction'!$C$1:$C$35,0),":AB",MATCH($A35,'Emissions Data for Em Reduction'!$C$1:$C$35,0)))),"--")</f>
        <v>39.095033403897169</v>
      </c>
      <c r="C35" s="250">
        <f ca="1">IFERROR(NPV($M$1,INDIRECT(CONCATENATE("'ChartData Emissions Annual Mkt'!E",MATCH($A35,'ChartData Emissions Annual Mkt'!$C$1:$C$36,0),":AB",MATCH($A35,'ChartData Emissions Annual Mkt'!$C$1:$C$36,0)))),"--")</f>
        <v>53.547917386450727</v>
      </c>
      <c r="D35" s="247">
        <f>'All Sensitivity Table'!$B$36</f>
        <v>17.541985333090881</v>
      </c>
      <c r="E35" s="251">
        <f t="shared" ca="1" si="1"/>
        <v>-3.098981498314842</v>
      </c>
      <c r="F35" s="251">
        <f t="shared" ca="1" si="2"/>
        <v>0.31906756035899519</v>
      </c>
      <c r="G35" s="247">
        <f t="shared" si="3"/>
        <v>2.0134473065855314</v>
      </c>
      <c r="H35" s="252" t="str">
        <f t="shared" ca="1" si="4"/>
        <v>higher cost, more emissions</v>
      </c>
      <c r="I35" s="252">
        <f t="shared" ca="1" si="0"/>
        <v>6.310410573610568</v>
      </c>
      <c r="J35" t="s">
        <v>419</v>
      </c>
    </row>
  </sheetData>
  <conditionalFormatting sqref="H2:I35">
    <cfRule type="containsText" dxfId="1" priority="253" operator="containsText" text="lower">
      <formula>NOT(ISERROR(SEARCH("lower",H2)))</formula>
    </cfRule>
    <cfRule type="containsText" dxfId="0" priority="254" operator="containsText" text="higher">
      <formula>NOT(ISERROR(SEARCH("higher",H2)))</formula>
    </cfRule>
    <cfRule type="colorScale" priority="255">
      <colorScale>
        <cfvo type="min"/>
        <cfvo type="percentile" val="50"/>
        <cfvo type="max"/>
        <color rgb="FF63BE7B"/>
        <color rgb="FFFFEB84"/>
        <color rgb="FFF8696B"/>
      </colorScale>
    </cfRule>
  </conditionalFormatting>
  <conditionalFormatting sqref="E2:E35">
    <cfRule type="colorScale" priority="259">
      <colorScale>
        <cfvo type="min"/>
        <cfvo type="percentile" val="50"/>
        <cfvo type="max"/>
        <color rgb="FFF8696B"/>
        <color rgb="FFFFEB84"/>
        <color rgb="FF63BE7B"/>
      </colorScale>
    </cfRule>
  </conditionalFormatting>
  <conditionalFormatting sqref="F2:F35">
    <cfRule type="colorScale" priority="261">
      <colorScale>
        <cfvo type="min"/>
        <cfvo type="percentile" val="50"/>
        <cfvo type="max"/>
        <color rgb="FFF8696B"/>
        <color rgb="FFFFEB84"/>
        <color rgb="FF63BE7B"/>
      </colorScale>
    </cfRule>
  </conditionalFormatting>
  <conditionalFormatting sqref="G2:G35">
    <cfRule type="colorScale" priority="263">
      <colorScale>
        <cfvo type="min"/>
        <cfvo type="percentile" val="50"/>
        <cfvo type="max"/>
        <color rgb="FF63BE7B"/>
        <color rgb="FFFFEB84"/>
        <color rgb="FFF8696B"/>
      </colorScale>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tabColor rgb="FF92D050"/>
  </sheetPr>
  <dimension ref="A1:AD42"/>
  <sheetViews>
    <sheetView workbookViewId="0"/>
  </sheetViews>
  <sheetFormatPr defaultRowHeight="15" x14ac:dyDescent="0.25"/>
  <cols>
    <col min="1" max="1" width="17" customWidth="1"/>
  </cols>
  <sheetData>
    <row r="1" spans="1:30" x14ac:dyDescent="0.25">
      <c r="A1" s="126" t="s">
        <v>324</v>
      </c>
      <c r="D1" s="157">
        <v>2021</v>
      </c>
      <c r="E1" s="157">
        <v>2022</v>
      </c>
      <c r="F1" s="157">
        <v>2023</v>
      </c>
      <c r="G1" s="157">
        <v>2024</v>
      </c>
      <c r="H1" s="157">
        <v>2025</v>
      </c>
      <c r="I1" s="157">
        <v>2026</v>
      </c>
      <c r="J1" s="157">
        <v>2027</v>
      </c>
      <c r="K1" s="157">
        <v>2028</v>
      </c>
      <c r="L1" s="157">
        <v>2029</v>
      </c>
      <c r="M1" s="157">
        <v>2030</v>
      </c>
      <c r="N1" s="157">
        <v>2031</v>
      </c>
      <c r="O1" s="157">
        <v>2032</v>
      </c>
      <c r="P1" s="157">
        <v>2033</v>
      </c>
      <c r="Q1" s="157">
        <v>2034</v>
      </c>
      <c r="R1" s="157">
        <v>2035</v>
      </c>
      <c r="S1" s="157">
        <v>2036</v>
      </c>
      <c r="T1" s="157">
        <v>2037</v>
      </c>
      <c r="U1" s="157">
        <v>2038</v>
      </c>
      <c r="V1" s="157">
        <v>2039</v>
      </c>
      <c r="W1" s="157">
        <v>2040</v>
      </c>
      <c r="X1" s="157">
        <v>2041</v>
      </c>
      <c r="Y1" s="157">
        <v>2042</v>
      </c>
      <c r="Z1" s="157">
        <v>2043</v>
      </c>
      <c r="AA1" s="157">
        <v>2044</v>
      </c>
      <c r="AB1" s="157">
        <v>2045</v>
      </c>
      <c r="AC1" s="157">
        <v>2046</v>
      </c>
      <c r="AD1" s="157">
        <v>2047</v>
      </c>
    </row>
    <row r="2" spans="1:30" x14ac:dyDescent="0.25">
      <c r="C2" s="131" t="str">
        <f>'ChartData Emissions Annual Mkt'!C38</f>
        <v>1 Mid</v>
      </c>
      <c r="D2" s="287">
        <f>'ChartData Emissions Annual Mkt'!D38</f>
        <v>6.5486885006806963</v>
      </c>
      <c r="E2" s="287">
        <f>'ChartData Emissions Annual Mkt'!E38</f>
        <v>6.7499606607802889</v>
      </c>
      <c r="F2" s="287">
        <f>'ChartData Emissions Annual Mkt'!F38</f>
        <v>6.7330792886897326</v>
      </c>
      <c r="G2" s="287">
        <f>'ChartData Emissions Annual Mkt'!G38</f>
        <v>6.6713557717803393</v>
      </c>
      <c r="H2" s="287">
        <f>'ChartData Emissions Annual Mkt'!H38</f>
        <v>6.3409331751234319</v>
      </c>
      <c r="I2" s="287">
        <f>'ChartData Emissions Annual Mkt'!I38</f>
        <v>2.3521195524642406</v>
      </c>
      <c r="J2" s="287">
        <f>'ChartData Emissions Annual Mkt'!J38</f>
        <v>2.4449120394384916</v>
      </c>
      <c r="K2" s="287">
        <f>'ChartData Emissions Annual Mkt'!K38</f>
        <v>2.1929333963457323</v>
      </c>
      <c r="L2" s="287">
        <f>'ChartData Emissions Annual Mkt'!L38</f>
        <v>1.9091793981194896</v>
      </c>
      <c r="M2" s="287">
        <f>'ChartData Emissions Annual Mkt'!M38</f>
        <v>1.7648707439018203</v>
      </c>
      <c r="N2" s="287">
        <f>'ChartData Emissions Annual Mkt'!N38</f>
        <v>1.7171111350592345</v>
      </c>
      <c r="O2" s="287">
        <f>'ChartData Emissions Annual Mkt'!O38</f>
        <v>1.6113028044948765</v>
      </c>
      <c r="P2" s="287">
        <f>'ChartData Emissions Annual Mkt'!P38</f>
        <v>1.5017565891466094</v>
      </c>
      <c r="Q2" s="287">
        <f>'ChartData Emissions Annual Mkt'!Q38</f>
        <v>1.5235814460427859</v>
      </c>
      <c r="R2" s="287">
        <f>'ChartData Emissions Annual Mkt'!R38</f>
        <v>1.4371622667882424</v>
      </c>
      <c r="S2" s="287">
        <f>'ChartData Emissions Annual Mkt'!S38</f>
        <v>1.4823873623872543</v>
      </c>
      <c r="T2" s="287">
        <f>'ChartData Emissions Annual Mkt'!T38</f>
        <v>1.4186670666947439</v>
      </c>
      <c r="U2" s="287">
        <f>'ChartData Emissions Annual Mkt'!U38</f>
        <v>1.3975625937579326</v>
      </c>
      <c r="V2" s="287">
        <f>'ChartData Emissions Annual Mkt'!V38</f>
        <v>1.2922221145571964</v>
      </c>
      <c r="W2" s="287">
        <f>'ChartData Emissions Annual Mkt'!W38</f>
        <v>1.1526697700398623</v>
      </c>
      <c r="X2" s="287">
        <f>'ChartData Emissions Annual Mkt'!X38</f>
        <v>0.99772577903044346</v>
      </c>
      <c r="Y2" s="287">
        <f>'ChartData Emissions Annual Mkt'!Y38</f>
        <v>1.0319031903057438</v>
      </c>
      <c r="Z2" s="287">
        <f>'ChartData Emissions Annual Mkt'!Z38</f>
        <v>0.9835325607530081</v>
      </c>
      <c r="AA2" s="287">
        <f>'ChartData Emissions Annual Mkt'!AA38</f>
        <v>0.87904908945889271</v>
      </c>
      <c r="AB2" s="287">
        <f>'ChartData Emissions Annual Mkt'!AB38</f>
        <v>0.78042947453100231</v>
      </c>
      <c r="AC2" s="287">
        <f>'ChartData Emissions Annual Mkt'!AC38</f>
        <v>0.84914569485887337</v>
      </c>
      <c r="AD2" s="287">
        <f>'ChartData Emissions Annual Mkt'!AD38</f>
        <v>0.8393997216130471</v>
      </c>
    </row>
    <row r="3" spans="1:30" x14ac:dyDescent="0.25">
      <c r="C3" s="131" t="str">
        <f>'ChartData Emissions Annual Mkt'!C39</f>
        <v>2 Low</v>
      </c>
      <c r="D3" s="287">
        <f>'ChartData Emissions Annual Mkt'!D39</f>
        <v>6.3463551579072597</v>
      </c>
      <c r="E3" s="287">
        <f>'ChartData Emissions Annual Mkt'!E39</f>
        <v>6.9215984361709149</v>
      </c>
      <c r="F3" s="287">
        <f>'ChartData Emissions Annual Mkt'!F39</f>
        <v>7.3984045340408384</v>
      </c>
      <c r="G3" s="287">
        <f>'ChartData Emissions Annual Mkt'!G39</f>
        <v>7.2540454886551693</v>
      </c>
      <c r="H3" s="287">
        <f>'ChartData Emissions Annual Mkt'!H39</f>
        <v>6.0211240517285125</v>
      </c>
      <c r="I3" s="287">
        <f>'ChartData Emissions Annual Mkt'!I39</f>
        <v>1.8255549635970532</v>
      </c>
      <c r="J3" s="287">
        <f>'ChartData Emissions Annual Mkt'!J39</f>
        <v>2.048524192758804</v>
      </c>
      <c r="K3" s="287">
        <f>'ChartData Emissions Annual Mkt'!K39</f>
        <v>1.8548827166582327</v>
      </c>
      <c r="L3" s="287">
        <f>'ChartData Emissions Annual Mkt'!L39</f>
        <v>1.8408696315179272</v>
      </c>
      <c r="M3" s="287">
        <f>'ChartData Emissions Annual Mkt'!M39</f>
        <v>1.7278287077690078</v>
      </c>
      <c r="N3" s="287">
        <f>'ChartData Emissions Annual Mkt'!N39</f>
        <v>1.4611885911139222</v>
      </c>
      <c r="O3" s="287">
        <f>'ChartData Emissions Annual Mkt'!O39</f>
        <v>1.2331165769558141</v>
      </c>
      <c r="P3" s="287">
        <f>'ChartData Emissions Annual Mkt'!P39</f>
        <v>1.0573137307481719</v>
      </c>
      <c r="Q3" s="287">
        <f>'ChartData Emissions Annual Mkt'!Q39</f>
        <v>0.9675678503396612</v>
      </c>
      <c r="R3" s="287">
        <f>'ChartData Emissions Annual Mkt'!R39</f>
        <v>0.90664385955957583</v>
      </c>
      <c r="S3" s="287">
        <f>'ChartData Emissions Annual Mkt'!S39</f>
        <v>0.84231759598607892</v>
      </c>
      <c r="T3" s="287">
        <f>'ChartData Emissions Annual Mkt'!T39</f>
        <v>0.8103494706369796</v>
      </c>
      <c r="U3" s="287">
        <f>'ChartData Emissions Annual Mkt'!U39</f>
        <v>0.81843415267283226</v>
      </c>
      <c r="V3" s="287">
        <f>'ChartData Emissions Annual Mkt'!V39</f>
        <v>0.77653978253281775</v>
      </c>
      <c r="W3" s="287">
        <f>'ChartData Emissions Annual Mkt'!W39</f>
        <v>0.76926949153274715</v>
      </c>
      <c r="X3" s="287">
        <f>'ChartData Emissions Annual Mkt'!X39</f>
        <v>0.82726782500417251</v>
      </c>
      <c r="Y3" s="287">
        <f>'ChartData Emissions Annual Mkt'!Y39</f>
        <v>0.85216839038565284</v>
      </c>
      <c r="Z3" s="287">
        <f>'ChartData Emissions Annual Mkt'!Z39</f>
        <v>0.81108311111981313</v>
      </c>
      <c r="AA3" s="287">
        <f>'ChartData Emissions Annual Mkt'!AA39</f>
        <v>0.79650718373240625</v>
      </c>
      <c r="AB3" s="287">
        <f>'ChartData Emissions Annual Mkt'!AB39</f>
        <v>0.73124678450132408</v>
      </c>
      <c r="AC3" s="287">
        <f>'ChartData Emissions Annual Mkt'!AC39</f>
        <v>0.88210199520213195</v>
      </c>
      <c r="AD3" s="287">
        <f>'ChartData Emissions Annual Mkt'!AD39</f>
        <v>0.73164542279852429</v>
      </c>
    </row>
    <row r="4" spans="1:30" x14ac:dyDescent="0.25">
      <c r="C4" s="131" t="str">
        <f>'ChartData Emissions Annual Mkt'!C40</f>
        <v>3 High</v>
      </c>
      <c r="D4" s="287">
        <f>'ChartData Emissions Annual Mkt'!D40</f>
        <v>6.4647833268525723</v>
      </c>
      <c r="E4" s="287">
        <f>'ChartData Emissions Annual Mkt'!E40</f>
        <v>6.7270663346084145</v>
      </c>
      <c r="F4" s="287">
        <f>'ChartData Emissions Annual Mkt'!F40</f>
        <v>6.7971269996272321</v>
      </c>
      <c r="G4" s="287">
        <f>'ChartData Emissions Annual Mkt'!G40</f>
        <v>6.6040090437571415</v>
      </c>
      <c r="H4" s="287">
        <f>'ChartData Emissions Annual Mkt'!H40</f>
        <v>6.3882297167354603</v>
      </c>
      <c r="I4" s="287">
        <f>'ChartData Emissions Annual Mkt'!I40</f>
        <v>2.7042973659408038</v>
      </c>
      <c r="J4" s="287">
        <f>'ChartData Emissions Annual Mkt'!J40</f>
        <v>2.937036342172866</v>
      </c>
      <c r="K4" s="287">
        <f>'ChartData Emissions Annual Mkt'!K40</f>
        <v>2.7108242352129208</v>
      </c>
      <c r="L4" s="287">
        <f>'ChartData Emissions Annual Mkt'!L40</f>
        <v>2.3109715192132398</v>
      </c>
      <c r="M4" s="287">
        <f>'ChartData Emissions Annual Mkt'!M40</f>
        <v>2.2267644113594223</v>
      </c>
      <c r="N4" s="287">
        <f>'ChartData Emissions Annual Mkt'!N40</f>
        <v>2.1636210403326714</v>
      </c>
      <c r="O4" s="287">
        <f>'ChartData Emissions Annual Mkt'!O40</f>
        <v>2.0720496798173969</v>
      </c>
      <c r="P4" s="287">
        <f>'ChartData Emissions Annual Mkt'!P40</f>
        <v>1.9525392198205591</v>
      </c>
      <c r="Q4" s="287">
        <f>'ChartData Emissions Annual Mkt'!Q40</f>
        <v>1.9950602973046945</v>
      </c>
      <c r="R4" s="287">
        <f>'ChartData Emissions Annual Mkt'!R40</f>
        <v>2.0160510447531892</v>
      </c>
      <c r="S4" s="287">
        <f>'ChartData Emissions Annual Mkt'!S40</f>
        <v>1.8724479533816722</v>
      </c>
      <c r="T4" s="287">
        <f>'ChartData Emissions Annual Mkt'!T40</f>
        <v>1.8128250478484915</v>
      </c>
      <c r="U4" s="287">
        <f>'ChartData Emissions Annual Mkt'!U40</f>
        <v>1.5214226483926443</v>
      </c>
      <c r="V4" s="287">
        <f>'ChartData Emissions Annual Mkt'!V40</f>
        <v>1.4654514859176639</v>
      </c>
      <c r="W4" s="287">
        <f>'ChartData Emissions Annual Mkt'!W40</f>
        <v>1.2030048023786275</v>
      </c>
      <c r="X4" s="287">
        <f>'ChartData Emissions Annual Mkt'!X40</f>
        <v>1.1281845552509713</v>
      </c>
      <c r="Y4" s="287">
        <f>'ChartData Emissions Annual Mkt'!Y40</f>
        <v>1.165389846515589</v>
      </c>
      <c r="Z4" s="287">
        <f>'ChartData Emissions Annual Mkt'!Z40</f>
        <v>1.0836940574619327</v>
      </c>
      <c r="AA4" s="287">
        <f>'ChartData Emissions Annual Mkt'!AA40</f>
        <v>0.99256932308407042</v>
      </c>
      <c r="AB4" s="287">
        <f>'ChartData Emissions Annual Mkt'!AB40</f>
        <v>0.9620598616629501</v>
      </c>
      <c r="AC4" s="287">
        <f>'ChartData Emissions Annual Mkt'!AC40</f>
        <v>1.0190045955606437</v>
      </c>
      <c r="AD4" s="287">
        <f>'ChartData Emissions Annual Mkt'!AD40</f>
        <v>0.97267400100368606</v>
      </c>
    </row>
    <row r="5" spans="1:30" x14ac:dyDescent="0.25">
      <c r="C5" s="131" t="str">
        <f>'ChartData Emissions Annual Mkt'!C41</f>
        <v>A Renewable Overgeneration</v>
      </c>
      <c r="D5" s="287">
        <f>'ChartData Emissions Annual Mkt'!D41</f>
        <v>6.0520312600112369</v>
      </c>
      <c r="E5" s="287">
        <f>'ChartData Emissions Annual Mkt'!E41</f>
        <v>6.019904678320108</v>
      </c>
      <c r="F5" s="287">
        <f>'ChartData Emissions Annual Mkt'!F41</f>
        <v>5.7086054063568028</v>
      </c>
      <c r="G5" s="287">
        <f>'ChartData Emissions Annual Mkt'!G41</f>
        <v>5.6063706508507023</v>
      </c>
      <c r="H5" s="287">
        <f>'ChartData Emissions Annual Mkt'!H41</f>
        <v>5.2702245747601655</v>
      </c>
      <c r="I5" s="287">
        <f>'ChartData Emissions Annual Mkt'!I41</f>
        <v>1.9181591678415102</v>
      </c>
      <c r="J5" s="287">
        <f>'ChartData Emissions Annual Mkt'!J41</f>
        <v>1.8080870962577351</v>
      </c>
      <c r="K5" s="287">
        <f>'ChartData Emissions Annual Mkt'!K41</f>
        <v>1.6606643182564564</v>
      </c>
      <c r="L5" s="287">
        <f>'ChartData Emissions Annual Mkt'!L41</f>
        <v>1.3773501036640434</v>
      </c>
      <c r="M5" s="287">
        <f>'ChartData Emissions Annual Mkt'!M41</f>
        <v>1.1431037334417964</v>
      </c>
      <c r="N5" s="287">
        <f>'ChartData Emissions Annual Mkt'!N41</f>
        <v>1.0526695083196342</v>
      </c>
      <c r="O5" s="287">
        <f>'ChartData Emissions Annual Mkt'!O41</f>
        <v>0.93179242287583319</v>
      </c>
      <c r="P5" s="287">
        <f>'ChartData Emissions Annual Mkt'!P41</f>
        <v>0.8120531455625839</v>
      </c>
      <c r="Q5" s="287">
        <f>'ChartData Emissions Annual Mkt'!Q41</f>
        <v>0.69927772740174587</v>
      </c>
      <c r="R5" s="287">
        <f>'ChartData Emissions Annual Mkt'!R41</f>
        <v>0.63013319476048468</v>
      </c>
      <c r="S5" s="287">
        <f>'ChartData Emissions Annual Mkt'!S41</f>
        <v>0.49683164162592175</v>
      </c>
      <c r="T5" s="287">
        <f>'ChartData Emissions Annual Mkt'!T41</f>
        <v>0.39540133540973299</v>
      </c>
      <c r="U5" s="287">
        <f>'ChartData Emissions Annual Mkt'!U41</f>
        <v>0.3730376922759493</v>
      </c>
      <c r="V5" s="287">
        <f>'ChartData Emissions Annual Mkt'!V41</f>
        <v>0.30759217981847109</v>
      </c>
      <c r="W5" s="287">
        <f>'ChartData Emissions Annual Mkt'!W41</f>
        <v>0.27518047738049667</v>
      </c>
      <c r="X5" s="287">
        <f>'ChartData Emissions Annual Mkt'!X41</f>
        <v>0.28841302795616341</v>
      </c>
      <c r="Y5" s="287">
        <f>'ChartData Emissions Annual Mkt'!Y41</f>
        <v>0.27689747347266924</v>
      </c>
      <c r="Z5" s="287">
        <f>'ChartData Emissions Annual Mkt'!Z41</f>
        <v>0.30770171630295406</v>
      </c>
      <c r="AA5" s="287">
        <f>'ChartData Emissions Annual Mkt'!AA41</f>
        <v>0.31411450095146498</v>
      </c>
      <c r="AB5" s="287">
        <f>'ChartData Emissions Annual Mkt'!AB41</f>
        <v>0.39204845460536841</v>
      </c>
      <c r="AC5" s="287">
        <f>'ChartData Emissions Annual Mkt'!AC41</f>
        <v>0.36277544678404028</v>
      </c>
      <c r="AD5" s="287">
        <f>'ChartData Emissions Annual Mkt'!AD41</f>
        <v>0.41001335125318961</v>
      </c>
    </row>
    <row r="6" spans="1:30" x14ac:dyDescent="0.25">
      <c r="C6" s="131" t="str">
        <f>'ChartData Emissions Annual Mkt'!C42</f>
        <v>B Market Reliance</v>
      </c>
      <c r="D6" s="287">
        <f>'ChartData Emissions Annual Mkt'!D42</f>
        <v>6.5486885006806981</v>
      </c>
      <c r="E6" s="287">
        <f>'ChartData Emissions Annual Mkt'!E42</f>
        <v>6.7499606607802889</v>
      </c>
      <c r="F6" s="287">
        <f>'ChartData Emissions Annual Mkt'!F42</f>
        <v>6.7338790797053587</v>
      </c>
      <c r="G6" s="287">
        <f>'ChartData Emissions Annual Mkt'!G42</f>
        <v>6.6430826471137312</v>
      </c>
      <c r="H6" s="287">
        <f>'ChartData Emissions Annual Mkt'!H42</f>
        <v>6.3983796310662733</v>
      </c>
      <c r="I6" s="287">
        <f>'ChartData Emissions Annual Mkt'!I42</f>
        <v>3.0315784596908033</v>
      </c>
      <c r="J6" s="287">
        <f>'ChartData Emissions Annual Mkt'!J42</f>
        <v>3.2395457225439603</v>
      </c>
      <c r="K6" s="287">
        <f>'ChartData Emissions Annual Mkt'!K42</f>
        <v>2.9088603167558897</v>
      </c>
      <c r="L6" s="287">
        <f>'ChartData Emissions Annual Mkt'!L42</f>
        <v>2.6071341219204869</v>
      </c>
      <c r="M6" s="287">
        <f>'ChartData Emissions Annual Mkt'!M42</f>
        <v>2.4639796675780481</v>
      </c>
      <c r="N6" s="287">
        <f>'ChartData Emissions Annual Mkt'!N42</f>
        <v>2.3982866453052365</v>
      </c>
      <c r="O6" s="287">
        <f>'ChartData Emissions Annual Mkt'!O42</f>
        <v>2.146831775879773</v>
      </c>
      <c r="P6" s="287">
        <f>'ChartData Emissions Annual Mkt'!P42</f>
        <v>2.091920203253113</v>
      </c>
      <c r="Q6" s="287">
        <f>'ChartData Emissions Annual Mkt'!Q42</f>
        <v>2.0049835072199</v>
      </c>
      <c r="R6" s="287">
        <f>'ChartData Emissions Annual Mkt'!R42</f>
        <v>1.9909433216546413</v>
      </c>
      <c r="S6" s="287">
        <f>'ChartData Emissions Annual Mkt'!S42</f>
        <v>1.8318572006222673</v>
      </c>
      <c r="T6" s="287">
        <f>'ChartData Emissions Annual Mkt'!T42</f>
        <v>1.7276732839739781</v>
      </c>
      <c r="U6" s="287">
        <f>'ChartData Emissions Annual Mkt'!U42</f>
        <v>1.6779405980399547</v>
      </c>
      <c r="V6" s="287">
        <f>'ChartData Emissions Annual Mkt'!V42</f>
        <v>1.5352776342164491</v>
      </c>
      <c r="W6" s="287">
        <f>'ChartData Emissions Annual Mkt'!W42</f>
        <v>1.393359631995589</v>
      </c>
      <c r="X6" s="287">
        <f>'ChartData Emissions Annual Mkt'!X42</f>
        <v>1.3747265280933545</v>
      </c>
      <c r="Y6" s="287">
        <f>'ChartData Emissions Annual Mkt'!Y42</f>
        <v>1.3792159304226492</v>
      </c>
      <c r="Z6" s="287">
        <f>'ChartData Emissions Annual Mkt'!Z42</f>
        <v>1.2158778493075715</v>
      </c>
      <c r="AA6" s="287">
        <f>'ChartData Emissions Annual Mkt'!AA42</f>
        <v>1.0865121876220534</v>
      </c>
      <c r="AB6" s="287">
        <f>'ChartData Emissions Annual Mkt'!AB42</f>
        <v>1.0099707333977448</v>
      </c>
      <c r="AC6" s="287">
        <f>'ChartData Emissions Annual Mkt'!AC42</f>
        <v>1.0006280971230073</v>
      </c>
      <c r="AD6" s="287">
        <f>'ChartData Emissions Annual Mkt'!AD42</f>
        <v>1.0243418180895199</v>
      </c>
    </row>
    <row r="7" spans="1:30" x14ac:dyDescent="0.25">
      <c r="C7" s="131" t="str">
        <f>'ChartData Emissions Annual Mkt'!C43</f>
        <v>C Distributed Transmission</v>
      </c>
      <c r="D7" s="287">
        <f>'ChartData Emissions Annual Mkt'!D43</f>
        <v>6.5486885006806963</v>
      </c>
      <c r="E7" s="287">
        <f>'ChartData Emissions Annual Mkt'!E43</f>
        <v>6.7496488814834139</v>
      </c>
      <c r="F7" s="287">
        <f>'ChartData Emissions Annual Mkt'!F43</f>
        <v>6.732833431267859</v>
      </c>
      <c r="G7" s="287">
        <f>'ChartData Emissions Annual Mkt'!G43</f>
        <v>6.6725884225792722</v>
      </c>
      <c r="H7" s="287">
        <f>'ChartData Emissions Annual Mkt'!H43</f>
        <v>6.3238121375204575</v>
      </c>
      <c r="I7" s="287">
        <f>'ChartData Emissions Annual Mkt'!I43</f>
        <v>2.4218103278548657</v>
      </c>
      <c r="J7" s="287">
        <f>'ChartData Emissions Annual Mkt'!J43</f>
        <v>2.5178552640478657</v>
      </c>
      <c r="K7" s="287">
        <f>'ChartData Emissions Annual Mkt'!K43</f>
        <v>2.2430447332597954</v>
      </c>
      <c r="L7" s="287">
        <f>'ChartData Emissions Annual Mkt'!L43</f>
        <v>1.9625543746819896</v>
      </c>
      <c r="M7" s="287">
        <f>'ChartData Emissions Annual Mkt'!M43</f>
        <v>1.7723899626518205</v>
      </c>
      <c r="N7" s="287">
        <f>'ChartData Emissions Annual Mkt'!N43</f>
        <v>1.7259504514654842</v>
      </c>
      <c r="O7" s="287">
        <f>'ChartData Emissions Annual Mkt'!O43</f>
        <v>1.5832071511745645</v>
      </c>
      <c r="P7" s="287">
        <f>'ChartData Emissions Annual Mkt'!P43</f>
        <v>1.4980304836778597</v>
      </c>
      <c r="Q7" s="287">
        <f>'ChartData Emissions Annual Mkt'!Q43</f>
        <v>1.4899477790505991</v>
      </c>
      <c r="R7" s="287">
        <f>'ChartData Emissions Annual Mkt'!R43</f>
        <v>1.4088948251944626</v>
      </c>
      <c r="S7" s="287">
        <f>'ChartData Emissions Annual Mkt'!S43</f>
        <v>1.3098988349710974</v>
      </c>
      <c r="T7" s="287">
        <f>'ChartData Emissions Annual Mkt'!T43</f>
        <v>1.2004991938783125</v>
      </c>
      <c r="U7" s="287">
        <f>'ChartData Emissions Annual Mkt'!U43</f>
        <v>1.1854712972733574</v>
      </c>
      <c r="V7" s="287">
        <f>'ChartData Emissions Annual Mkt'!V43</f>
        <v>1.0549432651460973</v>
      </c>
      <c r="W7" s="287">
        <f>'ChartData Emissions Annual Mkt'!W43</f>
        <v>0.89972811310242129</v>
      </c>
      <c r="X7" s="287">
        <f>'ChartData Emissions Annual Mkt'!X43</f>
        <v>0.95178697983748561</v>
      </c>
      <c r="Y7" s="287">
        <f>'ChartData Emissions Annual Mkt'!Y43</f>
        <v>1.0030978173256138</v>
      </c>
      <c r="Z7" s="287">
        <f>'ChartData Emissions Annual Mkt'!Z43</f>
        <v>1.1055039139971605</v>
      </c>
      <c r="AA7" s="287">
        <f>'ChartData Emissions Annual Mkt'!AA43</f>
        <v>1.0225761394912494</v>
      </c>
      <c r="AB7" s="287">
        <f>'ChartData Emissions Annual Mkt'!AB43</f>
        <v>1.004109882708095</v>
      </c>
      <c r="AC7" s="287">
        <f>'ChartData Emissions Annual Mkt'!AC43</f>
        <v>1.0436273255135242</v>
      </c>
      <c r="AD7" s="287">
        <f>'ChartData Emissions Annual Mkt'!AD43</f>
        <v>1.0158084303158741</v>
      </c>
    </row>
    <row r="8" spans="1:30" x14ac:dyDescent="0.25">
      <c r="C8" s="131" t="str">
        <f>'ChartData Emissions Annual Mkt'!C44</f>
        <v>D Transmission/build constraints - time delayed (option 2)</v>
      </c>
      <c r="D8" s="287">
        <f>'ChartData Emissions Annual Mkt'!D44</f>
        <v>6.5486885006806963</v>
      </c>
      <c r="E8" s="287">
        <f>'ChartData Emissions Annual Mkt'!E44</f>
        <v>6.7496491920302892</v>
      </c>
      <c r="F8" s="287">
        <f>'ChartData Emissions Annual Mkt'!F44</f>
        <v>6.7330146070491086</v>
      </c>
      <c r="G8" s="287">
        <f>'ChartData Emissions Annual Mkt'!G44</f>
        <v>6.6719021628136481</v>
      </c>
      <c r="H8" s="287">
        <f>'ChartData Emissions Annual Mkt'!H44</f>
        <v>6.3022918493956297</v>
      </c>
      <c r="I8" s="287">
        <f>'ChartData Emissions Annual Mkt'!I44</f>
        <v>2.3386062653548656</v>
      </c>
      <c r="J8" s="287">
        <f>'ChartData Emissions Annual Mkt'!J44</f>
        <v>2.5679166390478669</v>
      </c>
      <c r="K8" s="287">
        <f>'ChartData Emissions Annual Mkt'!K44</f>
        <v>2.2909440106035461</v>
      </c>
      <c r="L8" s="287">
        <f>'ChartData Emissions Annual Mkt'!L44</f>
        <v>1.9842481295648022</v>
      </c>
      <c r="M8" s="287">
        <f>'ChartData Emissions Annual Mkt'!M44</f>
        <v>1.8007666892143206</v>
      </c>
      <c r="N8" s="287">
        <f>'ChartData Emissions Annual Mkt'!N44</f>
        <v>1.7096227317389219</v>
      </c>
      <c r="O8" s="287">
        <f>'ChartData Emissions Annual Mkt'!O44</f>
        <v>1.5650215457058143</v>
      </c>
      <c r="P8" s="287">
        <f>'ChartData Emissions Annual Mkt'!P44</f>
        <v>1.4694107248887966</v>
      </c>
      <c r="Q8" s="287">
        <f>'ChartData Emissions Annual Mkt'!Q44</f>
        <v>1.4843746413552863</v>
      </c>
      <c r="R8" s="287">
        <f>'ChartData Emissions Annual Mkt'!R44</f>
        <v>1.4193318474400509</v>
      </c>
      <c r="S8" s="287">
        <f>'ChartData Emissions Annual Mkt'!S44</f>
        <v>1.3704266224407733</v>
      </c>
      <c r="T8" s="287">
        <f>'ChartData Emissions Annual Mkt'!T44</f>
        <v>1.3368313591947862</v>
      </c>
      <c r="U8" s="287">
        <f>'ChartData Emissions Annual Mkt'!U44</f>
        <v>1.362368800523035</v>
      </c>
      <c r="V8" s="287">
        <f>'ChartData Emissions Annual Mkt'!V44</f>
        <v>1.2332601450001359</v>
      </c>
      <c r="W8" s="287">
        <f>'ChartData Emissions Annual Mkt'!W44</f>
        <v>1.1231955159585987</v>
      </c>
      <c r="X8" s="287">
        <f>'ChartData Emissions Annual Mkt'!X44</f>
        <v>0.98214358638024768</v>
      </c>
      <c r="Y8" s="287">
        <f>'ChartData Emissions Annual Mkt'!Y44</f>
        <v>1.0744033818686836</v>
      </c>
      <c r="Z8" s="287">
        <f>'ChartData Emissions Annual Mkt'!Z44</f>
        <v>1.0359939452447089</v>
      </c>
      <c r="AA8" s="287">
        <f>'ChartData Emissions Annual Mkt'!AA44</f>
        <v>0.86268609417881437</v>
      </c>
      <c r="AB8" s="287">
        <f>'ChartData Emissions Annual Mkt'!AB44</f>
        <v>0.72219481281525422</v>
      </c>
      <c r="AC8" s="287">
        <f>'ChartData Emissions Annual Mkt'!AC44</f>
        <v>0.86564335484060329</v>
      </c>
      <c r="AD8" s="287">
        <f>'ChartData Emissions Annual Mkt'!AD44</f>
        <v>0.81387072240407821</v>
      </c>
    </row>
    <row r="9" spans="1:30" x14ac:dyDescent="0.25">
      <c r="C9" s="131" t="str">
        <f>'ChartData Emissions Annual Mkt'!C45</f>
        <v>F 6-Yr DSR Ramp</v>
      </c>
      <c r="D9" s="287">
        <f>'ChartData Emissions Annual Mkt'!D45</f>
        <v>6.5486885006806963</v>
      </c>
      <c r="E9" s="287">
        <f>'ChartData Emissions Annual Mkt'!E45</f>
        <v>6.7398697779677876</v>
      </c>
      <c r="F9" s="287">
        <f>'ChartData Emissions Annual Mkt'!F45</f>
        <v>6.7271817828303577</v>
      </c>
      <c r="G9" s="287">
        <f>'ChartData Emissions Annual Mkt'!G45</f>
        <v>6.6600186336008909</v>
      </c>
      <c r="H9" s="287">
        <f>'ChartData Emissions Annual Mkt'!H45</f>
        <v>6.2543450241308634</v>
      </c>
      <c r="I9" s="287">
        <f>'ChartData Emissions Annual Mkt'!I45</f>
        <v>2.3239985856673648</v>
      </c>
      <c r="J9" s="287">
        <f>'ChartData Emissions Annual Mkt'!J45</f>
        <v>2.4484558714697413</v>
      </c>
      <c r="K9" s="287">
        <f>'ChartData Emissions Annual Mkt'!K45</f>
        <v>2.1797100955644826</v>
      </c>
      <c r="L9" s="287">
        <f>'ChartData Emissions Annual Mkt'!L45</f>
        <v>1.9096304860101143</v>
      </c>
      <c r="M9" s="287">
        <f>'ChartData Emissions Annual Mkt'!M45</f>
        <v>1.7239118269096332</v>
      </c>
      <c r="N9" s="287">
        <f>'ChartData Emissions Annual Mkt'!N45</f>
        <v>1.6967234875982973</v>
      </c>
      <c r="O9" s="287">
        <f>'ChartData Emissions Annual Mkt'!O45</f>
        <v>1.5730825291042518</v>
      </c>
      <c r="P9" s="287">
        <f>'ChartData Emissions Annual Mkt'!P45</f>
        <v>1.4718851164903592</v>
      </c>
      <c r="Q9" s="287">
        <f>'ChartData Emissions Annual Mkt'!Q45</f>
        <v>1.5003733327615367</v>
      </c>
      <c r="R9" s="287">
        <f>'ChartData Emissions Annual Mkt'!R45</f>
        <v>1.5018311954991803</v>
      </c>
      <c r="S9" s="287">
        <f>'ChartData Emissions Annual Mkt'!S45</f>
        <v>1.4933888643403794</v>
      </c>
      <c r="T9" s="287">
        <f>'ChartData Emissions Annual Mkt'!T45</f>
        <v>1.4054715659335304</v>
      </c>
      <c r="U9" s="287">
        <f>'ChartData Emissions Annual Mkt'!U45</f>
        <v>1.4110299829145276</v>
      </c>
      <c r="V9" s="287">
        <f>'ChartData Emissions Annual Mkt'!V45</f>
        <v>1.25612987045373</v>
      </c>
      <c r="W9" s="287">
        <f>'ChartData Emissions Annual Mkt'!W45</f>
        <v>1.0676111721624633</v>
      </c>
      <c r="X9" s="287">
        <f>'ChartData Emissions Annual Mkt'!X45</f>
        <v>0.94648595131764424</v>
      </c>
      <c r="Y9" s="287">
        <f>'ChartData Emissions Annual Mkt'!Y45</f>
        <v>1.0031374002597839</v>
      </c>
      <c r="Z9" s="287">
        <f>'ChartData Emissions Annual Mkt'!Z45</f>
        <v>0.93303264933251007</v>
      </c>
      <c r="AA9" s="287">
        <f>'ChartData Emissions Annual Mkt'!AA45</f>
        <v>0.86029165933835272</v>
      </c>
      <c r="AB9" s="287">
        <f>'ChartData Emissions Annual Mkt'!AB45</f>
        <v>0.77621794263919774</v>
      </c>
      <c r="AC9" s="287">
        <f>'ChartData Emissions Annual Mkt'!AC45</f>
        <v>0.77905831622419019</v>
      </c>
      <c r="AD9" s="287">
        <f>'ChartData Emissions Annual Mkt'!AD45</f>
        <v>0.76508607356135117</v>
      </c>
    </row>
    <row r="10" spans="1:30" x14ac:dyDescent="0.25">
      <c r="C10" s="131" t="str">
        <f>'ChartData Emissions Annual Mkt'!C46</f>
        <v>G NEI DSR</v>
      </c>
      <c r="D10" s="287">
        <f>'ChartData Emissions Annual Mkt'!D46</f>
        <v>6.5486885006806963</v>
      </c>
      <c r="E10" s="287">
        <f>'ChartData Emissions Annual Mkt'!E46</f>
        <v>6.7499152935927889</v>
      </c>
      <c r="F10" s="287">
        <f>'ChartData Emissions Annual Mkt'!F46</f>
        <v>6.7330688199397333</v>
      </c>
      <c r="G10" s="287">
        <f>'ChartData Emissions Annual Mkt'!G46</f>
        <v>6.6734412123699736</v>
      </c>
      <c r="H10" s="287">
        <f>'ChartData Emissions Annual Mkt'!H46</f>
        <v>6.3221942782746314</v>
      </c>
      <c r="I10" s="287">
        <f>'ChartData Emissions Annual Mkt'!I46</f>
        <v>2.3624753512923657</v>
      </c>
      <c r="J10" s="287">
        <f>'ChartData Emissions Annual Mkt'!J46</f>
        <v>2.4277209320166167</v>
      </c>
      <c r="K10" s="287">
        <f>'ChartData Emissions Annual Mkt'!K46</f>
        <v>2.2264207313066695</v>
      </c>
      <c r="L10" s="287">
        <f>'ChartData Emissions Annual Mkt'!L46</f>
        <v>1.9231475465569894</v>
      </c>
      <c r="M10" s="287">
        <f>'ChartData Emissions Annual Mkt'!M46</f>
        <v>1.7664513874565078</v>
      </c>
      <c r="N10" s="287">
        <f>'ChartData Emissions Annual Mkt'!N46</f>
        <v>1.728965921192047</v>
      </c>
      <c r="O10" s="287">
        <f>'ChartData Emissions Annual Mkt'!O46</f>
        <v>1.6038170925808146</v>
      </c>
      <c r="P10" s="287">
        <f>'ChartData Emissions Annual Mkt'!P46</f>
        <v>1.4901808030137969</v>
      </c>
      <c r="Q10" s="287">
        <f>'ChartData Emissions Annual Mkt'!Q46</f>
        <v>1.526163883542786</v>
      </c>
      <c r="R10" s="287">
        <f>'ChartData Emissions Annual Mkt'!R46</f>
        <v>1.4952542660995745</v>
      </c>
      <c r="S10" s="287">
        <f>'ChartData Emissions Annual Mkt'!S46</f>
        <v>1.4992204740032735</v>
      </c>
      <c r="T10" s="287">
        <f>'ChartData Emissions Annual Mkt'!T46</f>
        <v>1.388181216026277</v>
      </c>
      <c r="U10" s="287">
        <f>'ChartData Emissions Annual Mkt'!U46</f>
        <v>1.4039145288129651</v>
      </c>
      <c r="V10" s="287">
        <f>'ChartData Emissions Annual Mkt'!V46</f>
        <v>1.2346697288525315</v>
      </c>
      <c r="W10" s="287">
        <f>'ChartData Emissions Annual Mkt'!W46</f>
        <v>1.1184492205220122</v>
      </c>
      <c r="X10" s="287">
        <f>'ChartData Emissions Annual Mkt'!X46</f>
        <v>0.97867308103069428</v>
      </c>
      <c r="Y10" s="287">
        <f>'ChartData Emissions Annual Mkt'!Y46</f>
        <v>1.1225235531553999</v>
      </c>
      <c r="Z10" s="287">
        <f>'ChartData Emissions Annual Mkt'!Z46</f>
        <v>0.98877076400356767</v>
      </c>
      <c r="AA10" s="287">
        <f>'ChartData Emissions Annual Mkt'!AA46</f>
        <v>0.94759807414715969</v>
      </c>
      <c r="AB10" s="287">
        <f>'ChartData Emissions Annual Mkt'!AB46</f>
        <v>0.78784646420294036</v>
      </c>
      <c r="AC10" s="287">
        <f>'ChartData Emissions Annual Mkt'!AC46</f>
        <v>0.81161898975543645</v>
      </c>
      <c r="AD10" s="287">
        <f>'ChartData Emissions Annual Mkt'!AD46</f>
        <v>0.77539002909237875</v>
      </c>
    </row>
    <row r="11" spans="1:30" x14ac:dyDescent="0.25">
      <c r="C11" s="131" t="str">
        <f>'ChartData Emissions Annual Mkt'!C47</f>
        <v>H Social Discount DSR</v>
      </c>
      <c r="D11" s="287">
        <f>'ChartData Emissions Annual Mkt'!D47</f>
        <v>6.5486885006806963</v>
      </c>
      <c r="E11" s="287">
        <f>'ChartData Emissions Annual Mkt'!E47</f>
        <v>6.7496068639052886</v>
      </c>
      <c r="F11" s="287">
        <f>'ChartData Emissions Annual Mkt'!F47</f>
        <v>6.7307624449397334</v>
      </c>
      <c r="G11" s="287">
        <f>'ChartData Emissions Annual Mkt'!G47</f>
        <v>6.6654539745940404</v>
      </c>
      <c r="H11" s="287">
        <f>'ChartData Emissions Annual Mkt'!H47</f>
        <v>6.308838471525533</v>
      </c>
      <c r="I11" s="287">
        <f>'ChartData Emissions Annual Mkt'!I47</f>
        <v>2.4560319196517404</v>
      </c>
      <c r="J11" s="287">
        <f>'ChartData Emissions Annual Mkt'!J47</f>
        <v>2.5344201185400537</v>
      </c>
      <c r="K11" s="287">
        <f>'ChartData Emissions Annual Mkt'!K47</f>
        <v>2.2952865662676079</v>
      </c>
      <c r="L11" s="287">
        <f>'ChartData Emissions Annual Mkt'!L47</f>
        <v>2.0327399684319896</v>
      </c>
      <c r="M11" s="287">
        <f>'ChartData Emissions Annual Mkt'!M47</f>
        <v>1.8525347565971331</v>
      </c>
      <c r="N11" s="287">
        <f>'ChartData Emissions Annual Mkt'!N47</f>
        <v>1.7303508108404844</v>
      </c>
      <c r="O11" s="287">
        <f>'ChartData Emissions Annual Mkt'!O47</f>
        <v>1.5978204783230017</v>
      </c>
      <c r="P11" s="287">
        <f>'ChartData Emissions Annual Mkt'!P47</f>
        <v>1.5182722717637969</v>
      </c>
      <c r="Q11" s="287">
        <f>'ChartData Emissions Annual Mkt'!Q47</f>
        <v>1.5162319559880368</v>
      </c>
      <c r="R11" s="287">
        <f>'ChartData Emissions Annual Mkt'!R47</f>
        <v>1.5304451218562183</v>
      </c>
      <c r="S11" s="287">
        <f>'ChartData Emissions Annual Mkt'!S47</f>
        <v>1.5305669147208547</v>
      </c>
      <c r="T11" s="287">
        <f>'ChartData Emissions Annual Mkt'!T47</f>
        <v>1.4363643437689291</v>
      </c>
      <c r="U11" s="287">
        <f>'ChartData Emissions Annual Mkt'!U47</f>
        <v>1.4251582915750227</v>
      </c>
      <c r="V11" s="287">
        <f>'ChartData Emissions Annual Mkt'!V47</f>
        <v>1.2968265649025479</v>
      </c>
      <c r="W11" s="287">
        <f>'ChartData Emissions Annual Mkt'!W47</f>
        <v>1.1403712905522865</v>
      </c>
      <c r="X11" s="287">
        <f>'ChartData Emissions Annual Mkt'!X47</f>
        <v>0.93830777420392342</v>
      </c>
      <c r="Y11" s="287">
        <f>'ChartData Emissions Annual Mkt'!Y47</f>
        <v>0.96047174472828556</v>
      </c>
      <c r="Z11" s="287">
        <f>'ChartData Emissions Annual Mkt'!Z47</f>
        <v>0.93370541480703895</v>
      </c>
      <c r="AA11" s="287">
        <f>'ChartData Emissions Annual Mkt'!AA47</f>
        <v>0.82162189664036012</v>
      </c>
      <c r="AB11" s="287">
        <f>'ChartData Emissions Annual Mkt'!AB47</f>
        <v>0.73226607119421794</v>
      </c>
      <c r="AC11" s="287">
        <f>'ChartData Emissions Annual Mkt'!AC47</f>
        <v>0.79212904408935936</v>
      </c>
      <c r="AD11" s="287">
        <f>'ChartData Emissions Annual Mkt'!AD47</f>
        <v>0.79012816339727476</v>
      </c>
    </row>
    <row r="12" spans="1:30" x14ac:dyDescent="0.25">
      <c r="C12" s="131" t="str">
        <f>'ChartData Emissions Annual Mkt'!C48</f>
        <v>I SCGHG Dispatch Cost - LTCE Model</v>
      </c>
      <c r="D12" s="287">
        <f>'ChartData Emissions Annual Mkt'!D48</f>
        <v>6.5486885006806963</v>
      </c>
      <c r="E12" s="287">
        <f>'ChartData Emissions Annual Mkt'!E48</f>
        <v>6.7499606607802889</v>
      </c>
      <c r="F12" s="287">
        <f>'ChartData Emissions Annual Mkt'!F48</f>
        <v>6.7330778336116079</v>
      </c>
      <c r="G12" s="287">
        <f>'ChartData Emissions Annual Mkt'!G48</f>
        <v>6.6713557717803393</v>
      </c>
      <c r="H12" s="287">
        <f>'ChartData Emissions Annual Mkt'!H48</f>
        <v>6.2518773700255785</v>
      </c>
      <c r="I12" s="287">
        <f>'ChartData Emissions Annual Mkt'!I48</f>
        <v>2.3854317682845529</v>
      </c>
      <c r="J12" s="287">
        <f>'ChartData Emissions Annual Mkt'!J48</f>
        <v>2.5740507806494284</v>
      </c>
      <c r="K12" s="287">
        <f>'ChartData Emissions Annual Mkt'!K48</f>
        <v>2.239051663923858</v>
      </c>
      <c r="L12" s="287">
        <f>'ChartData Emissions Annual Mkt'!L48</f>
        <v>2.008884779955427</v>
      </c>
      <c r="M12" s="287">
        <f>'ChartData Emissions Annual Mkt'!M48</f>
        <v>1.7969154997611951</v>
      </c>
      <c r="N12" s="287">
        <f>'ChartData Emissions Annual Mkt'!N48</f>
        <v>1.7074982112311095</v>
      </c>
      <c r="O12" s="287">
        <f>'ChartData Emissions Annual Mkt'!O48</f>
        <v>1.573704949026127</v>
      </c>
      <c r="P12" s="287">
        <f>'ChartData Emissions Annual Mkt'!P48</f>
        <v>1.4834155793809842</v>
      </c>
      <c r="Q12" s="287">
        <f>'ChartData Emissions Annual Mkt'!Q48</f>
        <v>1.4972621940896615</v>
      </c>
      <c r="R12" s="287">
        <f>'ChartData Emissions Annual Mkt'!R48</f>
        <v>1.4221316088730118</v>
      </c>
      <c r="S12" s="287">
        <f>'ChartData Emissions Annual Mkt'!S48</f>
        <v>1.3833231609274852</v>
      </c>
      <c r="T12" s="287">
        <f>'ChartData Emissions Annual Mkt'!T48</f>
        <v>1.3942621339394545</v>
      </c>
      <c r="U12" s="287">
        <f>'ChartData Emissions Annual Mkt'!U48</f>
        <v>1.3656821766145821</v>
      </c>
      <c r="V12" s="287">
        <f>'ChartData Emissions Annual Mkt'!V48</f>
        <v>1.2572870557321738</v>
      </c>
      <c r="W12" s="287">
        <f>'ChartData Emissions Annual Mkt'!W48</f>
        <v>1.1711083868815437</v>
      </c>
      <c r="X12" s="287">
        <f>'ChartData Emissions Annual Mkt'!X48</f>
        <v>1.0309672368422298</v>
      </c>
      <c r="Y12" s="287">
        <f>'ChartData Emissions Annual Mkt'!Y48</f>
        <v>1.0983841554789118</v>
      </c>
      <c r="Z12" s="287">
        <f>'ChartData Emissions Annual Mkt'!Z48</f>
        <v>0.94807663908490114</v>
      </c>
      <c r="AA12" s="287">
        <f>'ChartData Emissions Annual Mkt'!AA48</f>
        <v>0.78948599271312769</v>
      </c>
      <c r="AB12" s="287">
        <f>'ChartData Emissions Annual Mkt'!AB48</f>
        <v>0.70307059660707538</v>
      </c>
      <c r="AC12" s="287">
        <f>'ChartData Emissions Annual Mkt'!AC48</f>
        <v>0.79257483568426035</v>
      </c>
      <c r="AD12" s="287">
        <f>'ChartData Emissions Annual Mkt'!AD48</f>
        <v>0.79496215571584039</v>
      </c>
    </row>
    <row r="13" spans="1:30" x14ac:dyDescent="0.25">
      <c r="C13" s="131" t="str">
        <f>'ChartData Emissions Annual Mkt'!C49</f>
        <v>J SCGHG Dispatch Cost - LTCE and Hourly Models</v>
      </c>
      <c r="D13" s="287">
        <f>'ChartData Emissions Annual Mkt'!D49</f>
        <v>7.2524847448213219</v>
      </c>
      <c r="E13" s="287">
        <f>'ChartData Emissions Annual Mkt'!E49</f>
        <v>7.0436332369521644</v>
      </c>
      <c r="F13" s="287">
        <f>'ChartData Emissions Annual Mkt'!F49</f>
        <v>6.8193314460959646</v>
      </c>
      <c r="G13" s="287">
        <f>'ChartData Emissions Annual Mkt'!G49</f>
        <v>6.8832303243838941</v>
      </c>
      <c r="H13" s="287">
        <f>'ChartData Emissions Annual Mkt'!H49</f>
        <v>6.4297938566120063</v>
      </c>
      <c r="I13" s="287">
        <f>'ChartData Emissions Annual Mkt'!I49</f>
        <v>0.76443913766931848</v>
      </c>
      <c r="J13" s="287">
        <f>'ChartData Emissions Annual Mkt'!J49</f>
        <v>0.75197237854981935</v>
      </c>
      <c r="K13" s="287">
        <f>'ChartData Emissions Annual Mkt'!K49</f>
        <v>0.80768018565237343</v>
      </c>
      <c r="L13" s="287">
        <f>'ChartData Emissions Annual Mkt'!L49</f>
        <v>0.76654800847105209</v>
      </c>
      <c r="M13" s="287">
        <f>'ChartData Emissions Annual Mkt'!M49</f>
        <v>0.75923641821822674</v>
      </c>
      <c r="N13" s="287">
        <f>'ChartData Emissions Annual Mkt'!N49</f>
        <v>0.77127095000064072</v>
      </c>
      <c r="O13" s="287">
        <f>'ChartData Emissions Annual Mkt'!O49</f>
        <v>0.78653295097925202</v>
      </c>
      <c r="P13" s="287">
        <f>'ChartData Emissions Annual Mkt'!P49</f>
        <v>0.80344823856067182</v>
      </c>
      <c r="Q13" s="287">
        <f>'ChartData Emissions Annual Mkt'!Q49</f>
        <v>0.79078864428497386</v>
      </c>
      <c r="R13" s="287">
        <f>'ChartData Emissions Annual Mkt'!R49</f>
        <v>0.85003721796011789</v>
      </c>
      <c r="S13" s="287">
        <f>'ChartData Emissions Annual Mkt'!S49</f>
        <v>0.85725565242631685</v>
      </c>
      <c r="T13" s="287">
        <f>'ChartData Emissions Annual Mkt'!T49</f>
        <v>0.79675144844317436</v>
      </c>
      <c r="U13" s="287">
        <f>'ChartData Emissions Annual Mkt'!U49</f>
        <v>0.88720719496677813</v>
      </c>
      <c r="V13" s="287">
        <f>'ChartData Emissions Annual Mkt'!V49</f>
        <v>0.77274294061529125</v>
      </c>
      <c r="W13" s="287">
        <f>'ChartData Emissions Annual Mkt'!W49</f>
        <v>0.73361927739827526</v>
      </c>
      <c r="X13" s="287">
        <f>'ChartData Emissions Annual Mkt'!X49</f>
        <v>0.58098768000757661</v>
      </c>
      <c r="Y13" s="287">
        <f>'ChartData Emissions Annual Mkt'!Y49</f>
        <v>0.50595664227227011</v>
      </c>
      <c r="Z13" s="287">
        <f>'ChartData Emissions Annual Mkt'!Z49</f>
        <v>0.46904166740230813</v>
      </c>
      <c r="AA13" s="287">
        <f>'ChartData Emissions Annual Mkt'!AA49</f>
        <v>0.39286441981540055</v>
      </c>
      <c r="AB13" s="287">
        <f>'ChartData Emissions Annual Mkt'!AB49</f>
        <v>0.39377378320639989</v>
      </c>
      <c r="AC13" s="287">
        <f>'ChartData Emissions Annual Mkt'!AC49</f>
        <v>0.43391910898419273</v>
      </c>
      <c r="AD13" s="287">
        <f>'ChartData Emissions Annual Mkt'!AD49</f>
        <v>0.43230871759242628</v>
      </c>
    </row>
    <row r="14" spans="1:30" x14ac:dyDescent="0.25">
      <c r="C14" s="131" t="str">
        <f>'ChartData Emissions Annual Mkt'!C50</f>
        <v>K AR5 Upstream Emissions</v>
      </c>
      <c r="D14" s="287">
        <f>'ChartData Emissions Annual Mkt'!D50</f>
        <v>6.8324415534150722</v>
      </c>
      <c r="E14" s="287">
        <f>'ChartData Emissions Annual Mkt'!E50</f>
        <v>7.0315901685927891</v>
      </c>
      <c r="F14" s="287">
        <f>'ChartData Emissions Annual Mkt'!F50</f>
        <v>7.0107186675959827</v>
      </c>
      <c r="G14" s="287">
        <f>'ChartData Emissions Annual Mkt'!G50</f>
        <v>6.9301902500657029</v>
      </c>
      <c r="H14" s="287">
        <f>'ChartData Emissions Annual Mkt'!H50</f>
        <v>6.6130282343285449</v>
      </c>
      <c r="I14" s="287">
        <f>'ChartData Emissions Annual Mkt'!I50</f>
        <v>2.3676988571517401</v>
      </c>
      <c r="J14" s="287">
        <f>'ChartData Emissions Annual Mkt'!J50</f>
        <v>2.4523350921728655</v>
      </c>
      <c r="K14" s="287">
        <f>'ChartData Emissions Annual Mkt'!K50</f>
        <v>2.2067758309160452</v>
      </c>
      <c r="L14" s="287">
        <f>'ChartData Emissions Annual Mkt'!L50</f>
        <v>1.9224637535882394</v>
      </c>
      <c r="M14" s="287">
        <f>'ChartData Emissions Annual Mkt'!M50</f>
        <v>1.7830847819877578</v>
      </c>
      <c r="N14" s="287">
        <f>'ChartData Emissions Annual Mkt'!N50</f>
        <v>1.7368364045904845</v>
      </c>
      <c r="O14" s="287">
        <f>'ChartData Emissions Annual Mkt'!O50</f>
        <v>1.6066242214870645</v>
      </c>
      <c r="P14" s="287">
        <f>'ChartData Emissions Annual Mkt'!P50</f>
        <v>1.4755313674669222</v>
      </c>
      <c r="Q14" s="287">
        <f>'ChartData Emissions Annual Mkt'!Q50</f>
        <v>1.504057474363099</v>
      </c>
      <c r="R14" s="287">
        <f>'ChartData Emissions Annual Mkt'!R50</f>
        <v>1.4315615525181762</v>
      </c>
      <c r="S14" s="287">
        <f>'ChartData Emissions Annual Mkt'!S50</f>
        <v>1.4942609779095235</v>
      </c>
      <c r="T14" s="287">
        <f>'ChartData Emissions Annual Mkt'!T50</f>
        <v>1.434102366935929</v>
      </c>
      <c r="U14" s="287">
        <f>'ChartData Emissions Annual Mkt'!U50</f>
        <v>1.4066550701626193</v>
      </c>
      <c r="V14" s="287">
        <f>'ChartData Emissions Annual Mkt'!V50</f>
        <v>1.2996425454849061</v>
      </c>
      <c r="W14" s="287">
        <f>'ChartData Emissions Annual Mkt'!W50</f>
        <v>1.2112951646839925</v>
      </c>
      <c r="X14" s="287">
        <f>'ChartData Emissions Annual Mkt'!X50</f>
        <v>1.0980213919258337</v>
      </c>
      <c r="Y14" s="287">
        <f>'ChartData Emissions Annual Mkt'!Y50</f>
        <v>1.1069524649015363</v>
      </c>
      <c r="Z14" s="287">
        <f>'ChartData Emissions Annual Mkt'!Z50</f>
        <v>1.1239941279667627</v>
      </c>
      <c r="AA14" s="287">
        <f>'ChartData Emissions Annual Mkt'!AA50</f>
        <v>0.9199795190604203</v>
      </c>
      <c r="AB14" s="287">
        <f>'ChartData Emissions Annual Mkt'!AB50</f>
        <v>0.7921953223048428</v>
      </c>
      <c r="AC14" s="287">
        <f>'ChartData Emissions Annual Mkt'!AC50</f>
        <v>0.94937756183655653</v>
      </c>
      <c r="AD14" s="287">
        <f>'ChartData Emissions Annual Mkt'!AD50</f>
        <v>0.8819198178295804</v>
      </c>
    </row>
    <row r="15" spans="1:30" x14ac:dyDescent="0.25">
      <c r="C15" s="131" t="str">
        <f>'ChartData Emissions Annual Mkt'!C51</f>
        <v>L SCGHG Federal CO2 Tax as Fixed Cost</v>
      </c>
      <c r="D15" s="287">
        <f>'ChartData Emissions Annual Mkt'!D51</f>
        <v>6.1709722184541356</v>
      </c>
      <c r="E15" s="287">
        <f>'ChartData Emissions Annual Mkt'!E51</f>
        <v>7.2198365338271646</v>
      </c>
      <c r="F15" s="287">
        <f>'ChartData Emissions Annual Mkt'!F51</f>
        <v>7.2005547691584821</v>
      </c>
      <c r="G15" s="287">
        <f>'ChartData Emissions Annual Mkt'!G51</f>
        <v>7.1956319186521451</v>
      </c>
      <c r="H15" s="287">
        <f>'ChartData Emissions Annual Mkt'!H51</f>
        <v>6.5720090625475898</v>
      </c>
      <c r="I15" s="287">
        <f>'ChartData Emissions Annual Mkt'!I51</f>
        <v>1.1935045187728348</v>
      </c>
      <c r="J15" s="287">
        <f>'ChartData Emissions Annual Mkt'!J51</f>
        <v>1.265423362680679</v>
      </c>
      <c r="K15" s="287">
        <f>'ChartData Emissions Annual Mkt'!K51</f>
        <v>1.1395555740801075</v>
      </c>
      <c r="L15" s="287">
        <f>'ChartData Emissions Annual Mkt'!L51</f>
        <v>0.91900108464292707</v>
      </c>
      <c r="M15" s="287">
        <f>'ChartData Emissions Annual Mkt'!M51</f>
        <v>0.8412412507377578</v>
      </c>
      <c r="N15" s="287">
        <f>'ChartData Emissions Annual Mkt'!N51</f>
        <v>0.77035813945376597</v>
      </c>
      <c r="O15" s="287">
        <f>'ChartData Emissions Annual Mkt'!O51</f>
        <v>0.73757306572534542</v>
      </c>
      <c r="P15" s="287">
        <f>'ChartData Emissions Annual Mkt'!P51</f>
        <v>0.76973264627551519</v>
      </c>
      <c r="Q15" s="287">
        <f>'ChartData Emissions Annual Mkt'!Q51</f>
        <v>0.78124215551544274</v>
      </c>
      <c r="R15" s="287">
        <f>'ChartData Emissions Annual Mkt'!R51</f>
        <v>0.71976946376597351</v>
      </c>
      <c r="S15" s="287">
        <f>'ChartData Emissions Annual Mkt'!S51</f>
        <v>0.76409368729467242</v>
      </c>
      <c r="T15" s="287">
        <f>'ChartData Emissions Annual Mkt'!T51</f>
        <v>0.7191240329158306</v>
      </c>
      <c r="U15" s="287">
        <f>'ChartData Emissions Annual Mkt'!U51</f>
        <v>0.74285307867043859</v>
      </c>
      <c r="V15" s="287">
        <f>'ChartData Emissions Annual Mkt'!V51</f>
        <v>0.7034693861510446</v>
      </c>
      <c r="W15" s="287">
        <f>'ChartData Emissions Annual Mkt'!W51</f>
        <v>0.63403616959638764</v>
      </c>
      <c r="X15" s="287">
        <f>'ChartData Emissions Annual Mkt'!X51</f>
        <v>0.49087194343823115</v>
      </c>
      <c r="Y15" s="287">
        <f>'ChartData Emissions Annual Mkt'!Y51</f>
        <v>0.55459893421604978</v>
      </c>
      <c r="Z15" s="287">
        <f>'ChartData Emissions Annual Mkt'!Z51</f>
        <v>0.50511135449899736</v>
      </c>
      <c r="AA15" s="287">
        <f>'ChartData Emissions Annual Mkt'!AA51</f>
        <v>0.4665461402377642</v>
      </c>
      <c r="AB15" s="287">
        <f>'ChartData Emissions Annual Mkt'!AB51</f>
        <v>0.43357671812802767</v>
      </c>
      <c r="AC15" s="287">
        <f>'ChartData Emissions Annual Mkt'!AC51</f>
        <v>0.5848062335477453</v>
      </c>
      <c r="AD15" s="287">
        <f>'ChartData Emissions Annual Mkt'!AD51</f>
        <v>0.57361493594542989</v>
      </c>
    </row>
    <row r="16" spans="1:30" x14ac:dyDescent="0.25">
      <c r="C16" s="131" t="str">
        <f>'ChartData Emissions Annual Mkt'!C52</f>
        <v>M Alternative Fuel for Peakers - Biodiesel</v>
      </c>
      <c r="D16" s="287">
        <f>'ChartData Emissions Annual Mkt'!D52</f>
        <v>6.5486885006806963</v>
      </c>
      <c r="E16" s="287">
        <f>'ChartData Emissions Annual Mkt'!E52</f>
        <v>6.7496491920302892</v>
      </c>
      <c r="F16" s="287">
        <f>'ChartData Emissions Annual Mkt'!F52</f>
        <v>6.7328358687678573</v>
      </c>
      <c r="G16" s="287">
        <f>'ChartData Emissions Annual Mkt'!G52</f>
        <v>6.6615110808665161</v>
      </c>
      <c r="H16" s="287">
        <f>'ChartData Emissions Annual Mkt'!H52</f>
        <v>6.3264152271008891</v>
      </c>
      <c r="I16" s="287">
        <f>'ChartData Emissions Annual Mkt'!I52</f>
        <v>2.2396615602767409</v>
      </c>
      <c r="J16" s="287">
        <f>'ChartData Emissions Annual Mkt'!J52</f>
        <v>2.3247597581884909</v>
      </c>
      <c r="K16" s="287">
        <f>'ChartData Emissions Annual Mkt'!K52</f>
        <v>2.0852281033769833</v>
      </c>
      <c r="L16" s="287">
        <f>'ChartData Emissions Annual Mkt'!L52</f>
        <v>1.8272349528069893</v>
      </c>
      <c r="M16" s="287">
        <f>'ChartData Emissions Annual Mkt'!M52</f>
        <v>1.6707570358940078</v>
      </c>
      <c r="N16" s="287">
        <f>'ChartData Emissions Annual Mkt'!N52</f>
        <v>1.5278810969732968</v>
      </c>
      <c r="O16" s="287">
        <f>'ChartData Emissions Annual Mkt'!O52</f>
        <v>1.4314472371120646</v>
      </c>
      <c r="P16" s="287">
        <f>'ChartData Emissions Annual Mkt'!P52</f>
        <v>1.351380692662234</v>
      </c>
      <c r="Q16" s="287">
        <f>'ChartData Emissions Annual Mkt'!Q52</f>
        <v>1.3258976755349736</v>
      </c>
      <c r="R16" s="287">
        <f>'ChartData Emissions Annual Mkt'!R52</f>
        <v>1.2724566837804299</v>
      </c>
      <c r="S16" s="287">
        <f>'ChartData Emissions Annual Mkt'!S52</f>
        <v>1.3129773213716291</v>
      </c>
      <c r="T16" s="287">
        <f>'ChartData Emissions Annual Mkt'!T52</f>
        <v>1.244021803423643</v>
      </c>
      <c r="U16" s="287">
        <f>'ChartData Emissions Annual Mkt'!U52</f>
        <v>1.2250017461188834</v>
      </c>
      <c r="V16" s="287">
        <f>'ChartData Emissions Annual Mkt'!V52</f>
        <v>1.091414144238215</v>
      </c>
      <c r="W16" s="287">
        <f>'ChartData Emissions Annual Mkt'!W52</f>
        <v>0.96930465998351689</v>
      </c>
      <c r="X16" s="287">
        <f>'ChartData Emissions Annual Mkt'!X52</f>
        <v>0.96005530218004931</v>
      </c>
      <c r="Y16" s="287">
        <f>'ChartData Emissions Annual Mkt'!Y52</f>
        <v>0.92087610602868186</v>
      </c>
      <c r="Z16" s="287">
        <f>'ChartData Emissions Annual Mkt'!Z52</f>
        <v>0.79814966071506799</v>
      </c>
      <c r="AA16" s="287">
        <f>'ChartData Emissions Annual Mkt'!AA52</f>
        <v>0.71082113186249596</v>
      </c>
      <c r="AB16" s="287">
        <f>'ChartData Emissions Annual Mkt'!AB52</f>
        <v>0.62079932985252029</v>
      </c>
      <c r="AC16" s="287">
        <f>'ChartData Emissions Annual Mkt'!AC52</f>
        <v>0.7952462996473344</v>
      </c>
      <c r="AD16" s="287">
        <f>'ChartData Emissions Annual Mkt'!AD52</f>
        <v>0.71916361685047403</v>
      </c>
    </row>
    <row r="17" spans="3:30" x14ac:dyDescent="0.25">
      <c r="C17" s="131" t="str">
        <f>'ChartData Emissions Annual Mkt'!C53</f>
        <v>N1 100% Renewable by 2030 Batteries</v>
      </c>
      <c r="D17" s="287">
        <f>'ChartData Emissions Annual Mkt'!D53</f>
        <v>6.5486885006806963</v>
      </c>
      <c r="E17" s="287">
        <f>'ChartData Emissions Annual Mkt'!E53</f>
        <v>6.7495920631240391</v>
      </c>
      <c r="F17" s="287">
        <f>'ChartData Emissions Annual Mkt'!F53</f>
        <v>6.7298150601741069</v>
      </c>
      <c r="G17" s="287">
        <f>'ChartData Emissions Annual Mkt'!G53</f>
        <v>6.6184593157357217</v>
      </c>
      <c r="H17" s="287">
        <f>'ChartData Emissions Annual Mkt'!H53</f>
        <v>5.6176414508465546</v>
      </c>
      <c r="I17" s="287">
        <f>'ChartData Emissions Annual Mkt'!I53</f>
        <v>2.1314251393783032</v>
      </c>
      <c r="J17" s="287">
        <f>'ChartData Emissions Annual Mkt'!J53</f>
        <v>2.2313434574072413</v>
      </c>
      <c r="K17" s="287">
        <f>'ChartData Emissions Annual Mkt'!K53</f>
        <v>1.9394827163137163</v>
      </c>
      <c r="L17" s="287">
        <f>'ChartData Emissions Annual Mkt'!L53</f>
        <v>1.5706333921045839</v>
      </c>
      <c r="M17" s="287">
        <f>'ChartData Emissions Annual Mkt'!M53</f>
        <v>1.1127603539334618E-2</v>
      </c>
      <c r="N17" s="287">
        <f>'ChartData Emissions Annual Mkt'!N53</f>
        <v>1.1351594679529509E-2</v>
      </c>
      <c r="O17" s="287">
        <f>'ChartData Emissions Annual Mkt'!O53</f>
        <v>1.1966260667443551E-2</v>
      </c>
      <c r="P17" s="287">
        <f>'ChartData Emissions Annual Mkt'!P53</f>
        <v>1.0896759329258154E-2</v>
      </c>
      <c r="Q17" s="287">
        <f>'ChartData Emissions Annual Mkt'!Q53</f>
        <v>1.0624593478708144E-2</v>
      </c>
      <c r="R17" s="287">
        <f>'ChartData Emissions Annual Mkt'!R53</f>
        <v>1.1545708542518573E-2</v>
      </c>
      <c r="S17" s="287">
        <f>'ChartData Emissions Annual Mkt'!S53</f>
        <v>1.2212560977467701E-2</v>
      </c>
      <c r="T17" s="287">
        <f>'ChartData Emissions Annual Mkt'!T53</f>
        <v>1.096400201974701E-2</v>
      </c>
      <c r="U17" s="287">
        <f>'ChartData Emissions Annual Mkt'!U53</f>
        <v>1.1873423398005567E-3</v>
      </c>
      <c r="V17" s="287">
        <f>'ChartData Emissions Annual Mkt'!V53</f>
        <v>1.0438117345166198E-3</v>
      </c>
      <c r="W17" s="287">
        <f>'ChartData Emissions Annual Mkt'!W53</f>
        <v>2.1883609619470779E-3</v>
      </c>
      <c r="X17" s="287">
        <f>'ChartData Emissions Annual Mkt'!X53</f>
        <v>1.2763118208964919E-3</v>
      </c>
      <c r="Y17" s="287">
        <f>'ChartData Emissions Annual Mkt'!Y53</f>
        <v>1.5125301022476112E-3</v>
      </c>
      <c r="Z17" s="287">
        <f>'ChartData Emissions Annual Mkt'!Z53</f>
        <v>8.8138155924588624E-4</v>
      </c>
      <c r="AA17" s="287">
        <f>'ChartData Emissions Annual Mkt'!AA53</f>
        <v>1.7812336659819294E-3</v>
      </c>
      <c r="AB17" s="287">
        <f>'ChartData Emissions Annual Mkt'!AB53</f>
        <v>7.2715549838586746E-4</v>
      </c>
      <c r="AC17" s="287">
        <f>'ChartData Emissions Annual Mkt'!AC53</f>
        <v>1.7632636447380001E-3</v>
      </c>
      <c r="AD17" s="287">
        <f>'ChartData Emissions Annual Mkt'!AD53</f>
        <v>1.8203123467357418E-3</v>
      </c>
    </row>
    <row r="18" spans="3:30" x14ac:dyDescent="0.25">
      <c r="C18" s="131" t="str">
        <f>'ChartData Emissions Annual Mkt'!C54</f>
        <v>N2 100% Renewable by 2030 PSH</v>
      </c>
      <c r="D18" s="287">
        <f>'ChartData Emissions Annual Mkt'!D54</f>
        <v>6.5486885006806963</v>
      </c>
      <c r="E18" s="287">
        <f>'ChartData Emissions Annual Mkt'!E54</f>
        <v>6.7497871607802873</v>
      </c>
      <c r="F18" s="287">
        <f>'ChartData Emissions Annual Mkt'!F54</f>
        <v>6.7335863511897331</v>
      </c>
      <c r="G18" s="287">
        <f>'ChartData Emissions Annual Mkt'!G54</f>
        <v>6.6078306492258907</v>
      </c>
      <c r="H18" s="287">
        <f>'ChartData Emissions Annual Mkt'!H54</f>
        <v>6.2901914349621411</v>
      </c>
      <c r="I18" s="287">
        <f>'ChartData Emissions Annual Mkt'!I54</f>
        <v>0.32077834692781615</v>
      </c>
      <c r="J18" s="287">
        <f>'ChartData Emissions Annual Mkt'!J54</f>
        <v>0.23764279662033794</v>
      </c>
      <c r="K18" s="287">
        <f>'ChartData Emissions Annual Mkt'!K54</f>
        <v>0.36084776268360269</v>
      </c>
      <c r="L18" s="287">
        <f>'ChartData Emissions Annual Mkt'!L54</f>
        <v>0.3069111618657675</v>
      </c>
      <c r="M18" s="287">
        <f>'ChartData Emissions Annual Mkt'!M54</f>
        <v>2.9999712323220656E-2</v>
      </c>
      <c r="N18" s="287">
        <f>'ChartData Emissions Annual Mkt'!N54</f>
        <v>3.021254887850075E-2</v>
      </c>
      <c r="O18" s="287">
        <f>'ChartData Emissions Annual Mkt'!O54</f>
        <v>2.6504874366495929E-2</v>
      </c>
      <c r="P18" s="287">
        <f>'ChartData Emissions Annual Mkt'!P54</f>
        <v>2.5486080476738532E-2</v>
      </c>
      <c r="Q18" s="287">
        <f>'ChartData Emissions Annual Mkt'!Q54</f>
        <v>2.6095288658723931E-2</v>
      </c>
      <c r="R18" s="287">
        <f>'ChartData Emissions Annual Mkt'!R54</f>
        <v>2.561251039583734E-2</v>
      </c>
      <c r="S18" s="287">
        <f>'ChartData Emissions Annual Mkt'!S54</f>
        <v>2.5393928137953214E-2</v>
      </c>
      <c r="T18" s="287">
        <f>'ChartData Emissions Annual Mkt'!T54</f>
        <v>2.4581411275302389E-2</v>
      </c>
      <c r="U18" s="287">
        <f>'ChartData Emissions Annual Mkt'!U54</f>
        <v>1.3890404925934463E-2</v>
      </c>
      <c r="V18" s="287">
        <f>'ChartData Emissions Annual Mkt'!V54</f>
        <v>1.3577361510828667E-2</v>
      </c>
      <c r="W18" s="287">
        <f>'ChartData Emissions Annual Mkt'!W54</f>
        <v>1.4060629009895687E-2</v>
      </c>
      <c r="X18" s="287">
        <f>'ChartData Emissions Annual Mkt'!X54</f>
        <v>1.2653514251118103E-2</v>
      </c>
      <c r="Y18" s="287">
        <f>'ChartData Emissions Annual Mkt'!Y54</f>
        <v>1.2987982447573154E-2</v>
      </c>
      <c r="Z18" s="287">
        <f>'ChartData Emissions Annual Mkt'!Z54</f>
        <v>7.1740916099994889E-3</v>
      </c>
      <c r="AA18" s="287">
        <f>'ChartData Emissions Annual Mkt'!AA54</f>
        <v>3.7642923098283321E-3</v>
      </c>
      <c r="AB18" s="287">
        <f>'ChartData Emissions Annual Mkt'!AB54</f>
        <v>3.5702160803916527E-3</v>
      </c>
      <c r="AC18" s="287">
        <f>'ChartData Emissions Annual Mkt'!AC54</f>
        <v>3.7106983679355832E-3</v>
      </c>
      <c r="AD18" s="287">
        <f>'ChartData Emissions Annual Mkt'!AD54</f>
        <v>2.7301674516849728E-3</v>
      </c>
    </row>
    <row r="19" spans="3:30" x14ac:dyDescent="0.25">
      <c r="C19" s="131" t="str">
        <f>'ChartData Emissions Annual Mkt'!C55</f>
        <v>O1 100% Renewable by 2045 Batteries</v>
      </c>
      <c r="D19" s="287">
        <f>'ChartData Emissions Annual Mkt'!D55</f>
        <v>6.5486885006806963</v>
      </c>
      <c r="E19" s="287">
        <f>'ChartData Emissions Annual Mkt'!E55</f>
        <v>6.749592109999039</v>
      </c>
      <c r="F19" s="287">
        <f>'ChartData Emissions Annual Mkt'!F55</f>
        <v>6.7298159742366082</v>
      </c>
      <c r="G19" s="287">
        <f>'ChartData Emissions Annual Mkt'!G55</f>
        <v>6.6603978074290158</v>
      </c>
      <c r="H19" s="287">
        <f>'ChartData Emissions Annual Mkt'!H55</f>
        <v>6.3038254708553083</v>
      </c>
      <c r="I19" s="287">
        <f>'ChartData Emissions Annual Mkt'!I55</f>
        <v>2.2354970134017407</v>
      </c>
      <c r="J19" s="287">
        <f>'ChartData Emissions Annual Mkt'!J55</f>
        <v>2.3313364124853657</v>
      </c>
      <c r="K19" s="287">
        <f>'ChartData Emissions Annual Mkt'!K55</f>
        <v>2.0656085135332325</v>
      </c>
      <c r="L19" s="287">
        <f>'ChartData Emissions Annual Mkt'!L55</f>
        <v>1.7597568727288644</v>
      </c>
      <c r="M19" s="287">
        <f>'ChartData Emissions Annual Mkt'!M55</f>
        <v>1.6513407702690082</v>
      </c>
      <c r="N19" s="287">
        <f>'ChartData Emissions Annual Mkt'!N55</f>
        <v>1.502567436817047</v>
      </c>
      <c r="O19" s="287">
        <f>'ChartData Emissions Annual Mkt'!O55</f>
        <v>1.3866820652370642</v>
      </c>
      <c r="P19" s="287">
        <f>'ChartData Emissions Annual Mkt'!P55</f>
        <v>1.2900349827012969</v>
      </c>
      <c r="Q19" s="287">
        <f>'ChartData Emissions Annual Mkt'!Q55</f>
        <v>1.2509656892068488</v>
      </c>
      <c r="R19" s="287">
        <f>'ChartData Emissions Annual Mkt'!R55</f>
        <v>1.166608044820661</v>
      </c>
      <c r="S19" s="287">
        <f>'ChartData Emissions Annual Mkt'!S55</f>
        <v>1.1310185554587351</v>
      </c>
      <c r="T19" s="287">
        <f>'ChartData Emissions Annual Mkt'!T55</f>
        <v>1.0053766926114585</v>
      </c>
      <c r="U19" s="287">
        <f>'ChartData Emissions Annual Mkt'!U55</f>
        <v>0.70854395414485505</v>
      </c>
      <c r="V19" s="287">
        <f>'ChartData Emissions Annual Mkt'!V55</f>
        <v>0.44222446515000513</v>
      </c>
      <c r="W19" s="287">
        <f>'ChartData Emissions Annual Mkt'!W55</f>
        <v>0.31901627176125147</v>
      </c>
      <c r="X19" s="287">
        <f>'ChartData Emissions Annual Mkt'!X55</f>
        <v>0.18177385617635511</v>
      </c>
      <c r="Y19" s="287">
        <f>'ChartData Emissions Annual Mkt'!Y55</f>
        <v>5.2786875235359743E-2</v>
      </c>
      <c r="Z19" s="287">
        <f>'ChartData Emissions Annual Mkt'!Z55</f>
        <v>2.8480674091000635E-2</v>
      </c>
      <c r="AA19" s="287">
        <f>'ChartData Emissions Annual Mkt'!AA55</f>
        <v>1.8257165248523055E-3</v>
      </c>
      <c r="AB19" s="287">
        <f>'ChartData Emissions Annual Mkt'!AB55</f>
        <v>8.1973403715163151E-4</v>
      </c>
      <c r="AC19" s="287">
        <f>'ChartData Emissions Annual Mkt'!AC55</f>
        <v>1.7874883623816284E-3</v>
      </c>
      <c r="AD19" s="287">
        <f>'ChartData Emissions Annual Mkt'!AD55</f>
        <v>1.8720735346293704E-3</v>
      </c>
    </row>
    <row r="20" spans="3:30" x14ac:dyDescent="0.25">
      <c r="C20" s="131" t="str">
        <f>'ChartData Emissions Annual Mkt'!C56</f>
        <v>O2 100% Renewable by 2045 PSH</v>
      </c>
      <c r="D20" s="287">
        <f>'ChartData Emissions Annual Mkt'!D56</f>
        <v>6.5486885006806963</v>
      </c>
      <c r="E20" s="287">
        <f>'ChartData Emissions Annual Mkt'!E56</f>
        <v>6.749649379530287</v>
      </c>
      <c r="F20" s="287">
        <f>'ChartData Emissions Annual Mkt'!F56</f>
        <v>6.7327522769709827</v>
      </c>
      <c r="G20" s="287">
        <f>'ChartData Emissions Annual Mkt'!G56</f>
        <v>6.6723533014855221</v>
      </c>
      <c r="H20" s="287">
        <f>'ChartData Emissions Annual Mkt'!H56</f>
        <v>5.475491008191641</v>
      </c>
      <c r="I20" s="287">
        <f>'ChartData Emissions Annual Mkt'!I56</f>
        <v>1.6650005038302076</v>
      </c>
      <c r="J20" s="287">
        <f>'ChartData Emissions Annual Mkt'!J56</f>
        <v>1.6424289070972478</v>
      </c>
      <c r="K20" s="287">
        <f>'ChartData Emissions Annual Mkt'!K56</f>
        <v>1.963539431789513</v>
      </c>
      <c r="L20" s="287">
        <f>'ChartData Emissions Annual Mkt'!L56</f>
        <v>1.6393245704519446</v>
      </c>
      <c r="M20" s="287">
        <f>'ChartData Emissions Annual Mkt'!M56</f>
        <v>1.5695730791502882</v>
      </c>
      <c r="N20" s="287">
        <f>'ChartData Emissions Annual Mkt'!N56</f>
        <v>1.4461951119092644</v>
      </c>
      <c r="O20" s="287">
        <f>'ChartData Emissions Annual Mkt'!O56</f>
        <v>1.3618688777370644</v>
      </c>
      <c r="P20" s="287">
        <f>'ChartData Emissions Annual Mkt'!P56</f>
        <v>1.2223545979356718</v>
      </c>
      <c r="Q20" s="287">
        <f>'ChartData Emissions Annual Mkt'!Q56</f>
        <v>1.2289453063943485</v>
      </c>
      <c r="R20" s="287">
        <f>'ChartData Emissions Annual Mkt'!R56</f>
        <v>1.1617742752894111</v>
      </c>
      <c r="S20" s="287">
        <f>'ChartData Emissions Annual Mkt'!S56</f>
        <v>1.11119067850561</v>
      </c>
      <c r="T20" s="287">
        <f>'ChartData Emissions Annual Mkt'!T56</f>
        <v>1.036756641830209</v>
      </c>
      <c r="U20" s="287">
        <f>'ChartData Emissions Annual Mkt'!U56</f>
        <v>0.71482885453548017</v>
      </c>
      <c r="V20" s="287">
        <f>'ChartData Emissions Annual Mkt'!V56</f>
        <v>0.45395334405625509</v>
      </c>
      <c r="W20" s="287">
        <f>'ChartData Emissions Annual Mkt'!W56</f>
        <v>0.31008552708940718</v>
      </c>
      <c r="X20" s="287">
        <f>'ChartData Emissions Annual Mkt'!X56</f>
        <v>0.17858187180135499</v>
      </c>
      <c r="Y20" s="287">
        <f>'ChartData Emissions Annual Mkt'!Y56</f>
        <v>4.4113134745425331E-2</v>
      </c>
      <c r="Z20" s="287">
        <f>'ChartData Emissions Annual Mkt'!Z56</f>
        <v>2.4651523150715615E-2</v>
      </c>
      <c r="AA20" s="287">
        <f>'ChartData Emissions Annual Mkt'!AA56</f>
        <v>2.0206470359271922E-3</v>
      </c>
      <c r="AB20" s="287">
        <f>'ChartData Emissions Annual Mkt'!AB56</f>
        <v>9.2208600946075414E-4</v>
      </c>
      <c r="AC20" s="287">
        <f>'ChartData Emissions Annual Mkt'!AC56</f>
        <v>1.658013888898191E-3</v>
      </c>
      <c r="AD20" s="287">
        <f>'ChartData Emissions Annual Mkt'!AD56</f>
        <v>1.3013870568230335E-3</v>
      </c>
    </row>
    <row r="21" spans="3:30" x14ac:dyDescent="0.25">
      <c r="C21" s="131" t="str">
        <f>'ChartData Emissions Annual Mkt'!C57</f>
        <v>P1 No Thermal Before 2030, 2Hr LiIon</v>
      </c>
      <c r="D21" s="287">
        <f>'ChartData Emissions Annual Mkt'!D57</f>
        <v>6.5486885006806963</v>
      </c>
      <c r="E21" s="287">
        <f>'ChartData Emissions Annual Mkt'!E57</f>
        <v>6.7499153170302879</v>
      </c>
      <c r="F21" s="287">
        <f>'ChartData Emissions Annual Mkt'!F57</f>
        <v>6.7332492496272334</v>
      </c>
      <c r="G21" s="287">
        <f>'ChartData Emissions Annual Mkt'!G57</f>
        <v>6.6727667475262233</v>
      </c>
      <c r="H21" s="287">
        <f>'ChartData Emissions Annual Mkt'!H57</f>
        <v>6.2830290749178914</v>
      </c>
      <c r="I21" s="287">
        <f>'ChartData Emissions Annual Mkt'!I57</f>
        <v>3.1338710341387515</v>
      </c>
      <c r="J21" s="287">
        <f>'ChartData Emissions Annual Mkt'!J57</f>
        <v>2.6898131572272823</v>
      </c>
      <c r="K21" s="287">
        <f>'ChartData Emissions Annual Mkt'!K57</f>
        <v>2.2975714866478794</v>
      </c>
      <c r="L21" s="287">
        <f>'ChartData Emissions Annual Mkt'!L57</f>
        <v>1.951242577001445</v>
      </c>
      <c r="M21" s="287">
        <f>'ChartData Emissions Annual Mkt'!M57</f>
        <v>1.9266928286958178</v>
      </c>
      <c r="N21" s="287">
        <f>'ChartData Emissions Annual Mkt'!N57</f>
        <v>1.877454748864317</v>
      </c>
      <c r="O21" s="287">
        <f>'ChartData Emissions Annual Mkt'!O57</f>
        <v>1.9068876059428543</v>
      </c>
      <c r="P21" s="287">
        <f>'ChartData Emissions Annual Mkt'!P57</f>
        <v>1.8647607812580573</v>
      </c>
      <c r="Q21" s="287">
        <f>'ChartData Emissions Annual Mkt'!Q57</f>
        <v>1.6819278242015145</v>
      </c>
      <c r="R21" s="287">
        <f>'ChartData Emissions Annual Mkt'!R57</f>
        <v>1.6470919198989029</v>
      </c>
      <c r="S21" s="287">
        <f>'ChartData Emissions Annual Mkt'!S57</f>
        <v>1.5794546412522577</v>
      </c>
      <c r="T21" s="287">
        <f>'ChartData Emissions Annual Mkt'!T57</f>
        <v>1.509936746298159</v>
      </c>
      <c r="U21" s="287">
        <f>'ChartData Emissions Annual Mkt'!U57</f>
        <v>1.2682845966121365</v>
      </c>
      <c r="V21" s="287">
        <f>'ChartData Emissions Annual Mkt'!V57</f>
        <v>1.3056414337757345</v>
      </c>
      <c r="W21" s="287">
        <f>'ChartData Emissions Annual Mkt'!W57</f>
        <v>1.3064082327257664</v>
      </c>
      <c r="X21" s="287">
        <f>'ChartData Emissions Annual Mkt'!X57</f>
        <v>1.3076227647948357</v>
      </c>
      <c r="Y21" s="287">
        <f>'ChartData Emissions Annual Mkt'!Y57</f>
        <v>1.2776206586414816</v>
      </c>
      <c r="Z21" s="287">
        <f>'ChartData Emissions Annual Mkt'!Z57</f>
        <v>1.3420884839445582</v>
      </c>
      <c r="AA21" s="287">
        <f>'ChartData Emissions Annual Mkt'!AA57</f>
        <v>1.3237597874165399</v>
      </c>
      <c r="AB21" s="287">
        <f>'ChartData Emissions Annual Mkt'!AB57</f>
        <v>1.2877602842085674</v>
      </c>
      <c r="AC21" s="287">
        <f>'ChartData Emissions Annual Mkt'!AC57</f>
        <v>1.3254116313820958</v>
      </c>
      <c r="AD21" s="287">
        <f>'ChartData Emissions Annual Mkt'!AD57</f>
        <v>1.3245052436050715</v>
      </c>
    </row>
    <row r="22" spans="3:30" x14ac:dyDescent="0.25">
      <c r="C22" s="131" t="str">
        <f>'ChartData Emissions Annual Mkt'!C58</f>
        <v>P2 No Thermal Before 2030, PHES</v>
      </c>
      <c r="D22" s="287">
        <f>'ChartData Emissions Annual Mkt'!D58</f>
        <v>6.5486885006806963</v>
      </c>
      <c r="E22" s="287">
        <f>'ChartData Emissions Annual Mkt'!E58</f>
        <v>6.7495922349990396</v>
      </c>
      <c r="F22" s="287">
        <f>'ChartData Emissions Annual Mkt'!F58</f>
        <v>6.7298154800959837</v>
      </c>
      <c r="G22" s="287">
        <f>'ChartData Emissions Annual Mkt'!G58</f>
        <v>6.6668642468569663</v>
      </c>
      <c r="H22" s="287">
        <f>'ChartData Emissions Annual Mkt'!H58</f>
        <v>5.8887569711203867</v>
      </c>
      <c r="I22" s="287">
        <f>'ChartData Emissions Annual Mkt'!I58</f>
        <v>2.1961712770736161</v>
      </c>
      <c r="J22" s="287">
        <f>'ChartData Emissions Annual Mkt'!J58</f>
        <v>2.2910955277197411</v>
      </c>
      <c r="K22" s="287">
        <f>'ChartData Emissions Annual Mkt'!K58</f>
        <v>1.9973661815019828</v>
      </c>
      <c r="L22" s="287">
        <f>'ChartData Emissions Annual Mkt'!L58</f>
        <v>1.6998439924445494</v>
      </c>
      <c r="M22" s="287">
        <f>'ChartData Emissions Annual Mkt'!M58</f>
        <v>1.5951450166502879</v>
      </c>
      <c r="N22" s="287">
        <f>'ChartData Emissions Annual Mkt'!N58</f>
        <v>1.4681135412522484</v>
      </c>
      <c r="O22" s="287">
        <f>'ChartData Emissions Annual Mkt'!O58</f>
        <v>1.3772238617675481</v>
      </c>
      <c r="P22" s="287">
        <f>'ChartData Emissions Annual Mkt'!P58</f>
        <v>1.3463218680989677</v>
      </c>
      <c r="Q22" s="287">
        <f>'ChartData Emissions Annual Mkt'!Q58</f>
        <v>1.2847394330029578</v>
      </c>
      <c r="R22" s="287">
        <f>'ChartData Emissions Annual Mkt'!R58</f>
        <v>1.2481633520933322</v>
      </c>
      <c r="S22" s="287">
        <f>'ChartData Emissions Annual Mkt'!S58</f>
        <v>1.2374785231751864</v>
      </c>
      <c r="T22" s="287">
        <f>'ChartData Emissions Annual Mkt'!T58</f>
        <v>1.1694099009068013</v>
      </c>
      <c r="U22" s="287">
        <f>'ChartData Emissions Annual Mkt'!U58</f>
        <v>1.1641245729409642</v>
      </c>
      <c r="V22" s="287">
        <f>'ChartData Emissions Annual Mkt'!V58</f>
        <v>1.0919224882429888</v>
      </c>
      <c r="W22" s="287">
        <f>'ChartData Emissions Annual Mkt'!W58</f>
        <v>0.97272406517534482</v>
      </c>
      <c r="X22" s="287">
        <f>'ChartData Emissions Annual Mkt'!X58</f>
        <v>0.85985334210123687</v>
      </c>
      <c r="Y22" s="287">
        <f>'ChartData Emissions Annual Mkt'!Y58</f>
        <v>0.89223874470626918</v>
      </c>
      <c r="Z22" s="287">
        <f>'ChartData Emissions Annual Mkt'!Z58</f>
        <v>0.76679471044908576</v>
      </c>
      <c r="AA22" s="287">
        <f>'ChartData Emissions Annual Mkt'!AA58</f>
        <v>0.64502960024258127</v>
      </c>
      <c r="AB22" s="287">
        <f>'ChartData Emissions Annual Mkt'!AB58</f>
        <v>0.61538567390442211</v>
      </c>
      <c r="AC22" s="287">
        <f>'ChartData Emissions Annual Mkt'!AC58</f>
        <v>0.74331991392404873</v>
      </c>
      <c r="AD22" s="287">
        <f>'ChartData Emissions Annual Mkt'!AD58</f>
        <v>0.67166607069493844</v>
      </c>
    </row>
    <row r="23" spans="3:30" x14ac:dyDescent="0.25">
      <c r="C23" s="131" t="str">
        <f>'ChartData Emissions Annual Mkt'!C59</f>
        <v>P3 No Thermal Before 2030, 4Hr LiIon</v>
      </c>
      <c r="D23" s="287">
        <f>'ChartData Emissions Annual Mkt'!D59</f>
        <v>6.5486885006806963</v>
      </c>
      <c r="E23" s="287">
        <f>'ChartData Emissions Annual Mkt'!E59</f>
        <v>6.7499153170302879</v>
      </c>
      <c r="F23" s="287">
        <f>'ChartData Emissions Annual Mkt'!F59</f>
        <v>6.7332477965022335</v>
      </c>
      <c r="G23" s="287">
        <f>'ChartData Emissions Annual Mkt'!G59</f>
        <v>6.6727041850262232</v>
      </c>
      <c r="H23" s="287">
        <f>'ChartData Emissions Annual Mkt'!H59</f>
        <v>6.1798522218141496</v>
      </c>
      <c r="I23" s="287">
        <f>'ChartData Emissions Annual Mkt'!I59</f>
        <v>2.4570832751204903</v>
      </c>
      <c r="J23" s="287">
        <f>'ChartData Emissions Annual Mkt'!J59</f>
        <v>3.1718239697272828</v>
      </c>
      <c r="K23" s="287">
        <f>'ChartData Emissions Annual Mkt'!K59</f>
        <v>2.4392262360434098</v>
      </c>
      <c r="L23" s="287">
        <f>'ChartData Emissions Annual Mkt'!L59</f>
        <v>1.9149372096128703</v>
      </c>
      <c r="M23" s="287">
        <f>'ChartData Emissions Annual Mkt'!M59</f>
        <v>1.8855339689515578</v>
      </c>
      <c r="N23" s="287">
        <f>'ChartData Emissions Annual Mkt'!N59</f>
        <v>1.8794089867763071</v>
      </c>
      <c r="O23" s="287">
        <f>'ChartData Emissions Annual Mkt'!O59</f>
        <v>1.8014233069250944</v>
      </c>
      <c r="P23" s="287">
        <f>'ChartData Emissions Annual Mkt'!P59</f>
        <v>1.8058540964229088</v>
      </c>
      <c r="Q23" s="287">
        <f>'ChartData Emissions Annual Mkt'!Q59</f>
        <v>1.7840230758915436</v>
      </c>
      <c r="R23" s="287">
        <f>'ChartData Emissions Annual Mkt'!R59</f>
        <v>1.8188097710265865</v>
      </c>
      <c r="S23" s="287">
        <f>'ChartData Emissions Annual Mkt'!S59</f>
        <v>1.7814934787412553</v>
      </c>
      <c r="T23" s="287">
        <f>'ChartData Emissions Annual Mkt'!T59</f>
        <v>1.7479004171138235</v>
      </c>
      <c r="U23" s="287">
        <f>'ChartData Emissions Annual Mkt'!U59</f>
        <v>1.6964806233607566</v>
      </c>
      <c r="V23" s="287">
        <f>'ChartData Emissions Annual Mkt'!V59</f>
        <v>1.702307758746846</v>
      </c>
      <c r="W23" s="287">
        <f>'ChartData Emissions Annual Mkt'!W59</f>
        <v>1.6338744881192255</v>
      </c>
      <c r="X23" s="287">
        <f>'ChartData Emissions Annual Mkt'!X59</f>
        <v>1.5856782426514595</v>
      </c>
      <c r="Y23" s="287">
        <f>'ChartData Emissions Annual Mkt'!Y59</f>
        <v>1.4645603713015651</v>
      </c>
      <c r="Z23" s="287">
        <f>'ChartData Emissions Annual Mkt'!Z59</f>
        <v>1.5035922080023387</v>
      </c>
      <c r="AA23" s="287">
        <f>'ChartData Emissions Annual Mkt'!AA59</f>
        <v>1.4513002162318016</v>
      </c>
      <c r="AB23" s="287">
        <f>'ChartData Emissions Annual Mkt'!AB59</f>
        <v>1.4417220566868041</v>
      </c>
      <c r="AC23" s="287">
        <f>'ChartData Emissions Annual Mkt'!AC59</f>
        <v>1.8143693127568992</v>
      </c>
      <c r="AD23" s="287">
        <f>'ChartData Emissions Annual Mkt'!AD59</f>
        <v>1.7876055360679328</v>
      </c>
    </row>
    <row r="24" spans="3:30" x14ac:dyDescent="0.25">
      <c r="C24" s="131" t="str">
        <f>'ChartData Emissions Annual Mkt'!C60</f>
        <v>Q Fuel switching, gas to electric</v>
      </c>
      <c r="D24" s="287">
        <f>'ChartData Emissions Annual Mkt'!D60</f>
        <v>6.5583681422822604</v>
      </c>
      <c r="E24" s="287">
        <f>'ChartData Emissions Annual Mkt'!E60</f>
        <v>6.7652011178115394</v>
      </c>
      <c r="F24" s="287">
        <f>'ChartData Emissions Annual Mkt'!F60</f>
        <v>6.7492119351741096</v>
      </c>
      <c r="G24" s="287">
        <f>'ChartData Emissions Annual Mkt'!G60</f>
        <v>6.6143934714915158</v>
      </c>
      <c r="H24" s="287">
        <f>'ChartData Emissions Annual Mkt'!H60</f>
        <v>6.2124310750590226</v>
      </c>
      <c r="I24" s="287">
        <f>'ChartData Emissions Annual Mkt'!I60</f>
        <v>2.4944986540267409</v>
      </c>
      <c r="J24" s="287">
        <f>'ChartData Emissions Annual Mkt'!J60</f>
        <v>2.8315059554541158</v>
      </c>
      <c r="K24" s="287">
        <f>'ChartData Emissions Annual Mkt'!K60</f>
        <v>2.5136531922441696</v>
      </c>
      <c r="L24" s="287">
        <f>'ChartData Emissions Annual Mkt'!L60</f>
        <v>2.3151210172601147</v>
      </c>
      <c r="M24" s="287">
        <f>'ChartData Emissions Annual Mkt'!M60</f>
        <v>2.0379659163156965</v>
      </c>
      <c r="N24" s="287">
        <f>'ChartData Emissions Annual Mkt'!N60</f>
        <v>2.0001045282131473</v>
      </c>
      <c r="O24" s="287">
        <f>'ChartData Emissions Annual Mkt'!O60</f>
        <v>1.9842308067669605</v>
      </c>
      <c r="P24" s="287">
        <f>'ChartData Emissions Annual Mkt'!P60</f>
        <v>2.0696416266068463</v>
      </c>
      <c r="Q24" s="287">
        <f>'ChartData Emissions Annual Mkt'!Q60</f>
        <v>2.1154028533284337</v>
      </c>
      <c r="R24" s="287">
        <f>'ChartData Emissions Annual Mkt'!R60</f>
        <v>2.0724327640847946</v>
      </c>
      <c r="S24" s="287">
        <f>'ChartData Emissions Annual Mkt'!S60</f>
        <v>1.920997442631261</v>
      </c>
      <c r="T24" s="287">
        <f>'ChartData Emissions Annual Mkt'!T60</f>
        <v>1.939002984992078</v>
      </c>
      <c r="U24" s="287">
        <f>'ChartData Emissions Annual Mkt'!U60</f>
        <v>1.9620889699767776</v>
      </c>
      <c r="V24" s="287">
        <f>'ChartData Emissions Annual Mkt'!V60</f>
        <v>1.9529147162877165</v>
      </c>
      <c r="W24" s="287">
        <f>'ChartData Emissions Annual Mkt'!W60</f>
        <v>1.8891613943849253</v>
      </c>
      <c r="X24" s="287">
        <f>'ChartData Emissions Annual Mkt'!X60</f>
        <v>1.8178469488455904</v>
      </c>
      <c r="Y24" s="287">
        <f>'ChartData Emissions Annual Mkt'!Y60</f>
        <v>1.9100134315410338</v>
      </c>
      <c r="Z24" s="287">
        <f>'ChartData Emissions Annual Mkt'!Z60</f>
        <v>1.905271264081096</v>
      </c>
      <c r="AA24" s="287">
        <f>'ChartData Emissions Annual Mkt'!AA60</f>
        <v>1.7794227024729876</v>
      </c>
      <c r="AB24" s="287">
        <f>'ChartData Emissions Annual Mkt'!AB60</f>
        <v>1.7890813789444275</v>
      </c>
      <c r="AC24" s="287">
        <f>'ChartData Emissions Annual Mkt'!AC60</f>
        <v>1.6980303968362978</v>
      </c>
      <c r="AD24" s="287">
        <f>'ChartData Emissions Annual Mkt'!AD60</f>
        <v>1.7209682252746481</v>
      </c>
    </row>
    <row r="25" spans="3:30" x14ac:dyDescent="0.25">
      <c r="C25" s="131" t="str">
        <f>'ChartData Emissions Annual Mkt'!C61</f>
        <v>R Temperature sensitivity on load</v>
      </c>
      <c r="D25" s="287">
        <f>'ChartData Emissions Annual Mkt'!D61</f>
        <v>6.5458409166963216</v>
      </c>
      <c r="E25" s="287">
        <f>'ChartData Emissions Annual Mkt'!E61</f>
        <v>6.7086499146865393</v>
      </c>
      <c r="F25" s="287">
        <f>'ChartData Emissions Annual Mkt'!F61</f>
        <v>6.3159301363459832</v>
      </c>
      <c r="G25" s="287">
        <f>'ChartData Emissions Annual Mkt'!G61</f>
        <v>6.2335745420446953</v>
      </c>
      <c r="H25" s="287">
        <f>'ChartData Emissions Annual Mkt'!H61</f>
        <v>5.9511617209258096</v>
      </c>
      <c r="I25" s="287">
        <f>'ChartData Emissions Annual Mkt'!I61</f>
        <v>1.877556134495491</v>
      </c>
      <c r="J25" s="287">
        <f>'ChartData Emissions Annual Mkt'!J61</f>
        <v>1.9352442406103663</v>
      </c>
      <c r="K25" s="287">
        <f>'ChartData Emissions Annual Mkt'!K61</f>
        <v>1.6915720506426077</v>
      </c>
      <c r="L25" s="287">
        <f>'ChartData Emissions Annual Mkt'!L61</f>
        <v>1.4588927008538648</v>
      </c>
      <c r="M25" s="287">
        <f>'ChartData Emissions Annual Mkt'!M61</f>
        <v>1.358199090581508</v>
      </c>
      <c r="N25" s="287">
        <f>'ChartData Emissions Annual Mkt'!N61</f>
        <v>1.2900208020514219</v>
      </c>
      <c r="O25" s="287">
        <f>'ChartData Emissions Annual Mkt'!O61</f>
        <v>1.1788091726589391</v>
      </c>
      <c r="P25" s="287">
        <f>'ChartData Emissions Annual Mkt'!P61</f>
        <v>1.1515266575059844</v>
      </c>
      <c r="Q25" s="287">
        <f>'ChartData Emissions Annual Mkt'!Q61</f>
        <v>1.1107683610818488</v>
      </c>
      <c r="R25" s="287">
        <f>'ChartData Emissions Annual Mkt'!R61</f>
        <v>1.0285684013306144</v>
      </c>
      <c r="S25" s="287">
        <f>'ChartData Emissions Annual Mkt'!S61</f>
        <v>1.0690272878806104</v>
      </c>
      <c r="T25" s="287">
        <f>'ChartData Emissions Annual Mkt'!T61</f>
        <v>0.97105943530110417</v>
      </c>
      <c r="U25" s="287">
        <f>'ChartData Emissions Annual Mkt'!U61</f>
        <v>0.99678114388376993</v>
      </c>
      <c r="V25" s="287">
        <f>'ChartData Emissions Annual Mkt'!V61</f>
        <v>0.97658421228495795</v>
      </c>
      <c r="W25" s="287">
        <f>'ChartData Emissions Annual Mkt'!W61</f>
        <v>0.86652170633036163</v>
      </c>
      <c r="X25" s="287">
        <f>'ChartData Emissions Annual Mkt'!X61</f>
        <v>0.74161030488083202</v>
      </c>
      <c r="Y25" s="287">
        <f>'ChartData Emissions Annual Mkt'!Y61</f>
        <v>0.73786515803102426</v>
      </c>
      <c r="Z25" s="287">
        <f>'ChartData Emissions Annual Mkt'!Z61</f>
        <v>0.69086039830946855</v>
      </c>
      <c r="AA25" s="287">
        <f>'ChartData Emissions Annual Mkt'!AA61</f>
        <v>0.58237176215810171</v>
      </c>
      <c r="AB25" s="287">
        <f>'ChartData Emissions Annual Mkt'!AB61</f>
        <v>0.54921568598686732</v>
      </c>
      <c r="AC25" s="287">
        <f>'ChartData Emissions Annual Mkt'!AC61</f>
        <v>0.51951572036653326</v>
      </c>
      <c r="AD25" s="287">
        <f>'ChartData Emissions Annual Mkt'!AD61</f>
        <v>0.47022799441020546</v>
      </c>
    </row>
    <row r="26" spans="3:30" x14ac:dyDescent="0.25">
      <c r="C26" s="131" t="str">
        <f>'ChartData Emissions Annual Mkt'!C62</f>
        <v>S SCGHG Only, No CETA</v>
      </c>
      <c r="D26" s="287">
        <f>'ChartData Emissions Annual Mkt'!D62</f>
        <v>6.5486885006806963</v>
      </c>
      <c r="E26" s="287">
        <f>'ChartData Emissions Annual Mkt'!E62</f>
        <v>6.7497568014052884</v>
      </c>
      <c r="F26" s="287">
        <f>'ChartData Emissions Annual Mkt'!F62</f>
        <v>6.7334815816584825</v>
      </c>
      <c r="G26" s="287">
        <f>'ChartData Emissions Annual Mkt'!G62</f>
        <v>6.6800747175852653</v>
      </c>
      <c r="H26" s="287">
        <f>'ChartData Emissions Annual Mkt'!H62</f>
        <v>6.4063434388683902</v>
      </c>
      <c r="I26" s="287">
        <f>'ChartData Emissions Annual Mkt'!I62</f>
        <v>2.5788230270736148</v>
      </c>
      <c r="J26" s="287">
        <f>'ChartData Emissions Annual Mkt'!J62</f>
        <v>2.9795133158056788</v>
      </c>
      <c r="K26" s="287">
        <f>'ChartData Emissions Annual Mkt'!K62</f>
        <v>2.7387221160722959</v>
      </c>
      <c r="L26" s="287">
        <f>'ChartData Emissions Annual Mkt'!L62</f>
        <v>2.5347966490960521</v>
      </c>
      <c r="M26" s="287">
        <f>'ChartData Emissions Annual Mkt'!M62</f>
        <v>2.4406818981986951</v>
      </c>
      <c r="N26" s="287">
        <f>'ChartData Emissions Annual Mkt'!N62</f>
        <v>2.4634240432623598</v>
      </c>
      <c r="O26" s="287">
        <f>'ChartData Emissions Annual Mkt'!O62</f>
        <v>2.4644009304714389</v>
      </c>
      <c r="P26" s="287">
        <f>'ChartData Emissions Annual Mkt'!P62</f>
        <v>2.4449818899278588</v>
      </c>
      <c r="Q26" s="287">
        <f>'ChartData Emissions Annual Mkt'!Q62</f>
        <v>2.3836107780740372</v>
      </c>
      <c r="R26" s="287">
        <f>'ChartData Emissions Annual Mkt'!R62</f>
        <v>2.5192962372034735</v>
      </c>
      <c r="S26" s="287">
        <f>'ChartData Emissions Annual Mkt'!S62</f>
        <v>2.6710150515524846</v>
      </c>
      <c r="T26" s="287">
        <f>'ChartData Emissions Annual Mkt'!T62</f>
        <v>2.7221289933927091</v>
      </c>
      <c r="U26" s="287">
        <f>'ChartData Emissions Annual Mkt'!U62</f>
        <v>2.8778987305120429</v>
      </c>
      <c r="V26" s="287">
        <f>'ChartData Emissions Annual Mkt'!V62</f>
        <v>2.9161863733531304</v>
      </c>
      <c r="W26" s="287">
        <f>'ChartData Emissions Annual Mkt'!W62</f>
        <v>2.9489783266065643</v>
      </c>
      <c r="X26" s="287">
        <f>'ChartData Emissions Annual Mkt'!X62</f>
        <v>3.1408176814286541</v>
      </c>
      <c r="Y26" s="287">
        <f>'ChartData Emissions Annual Mkt'!Y62</f>
        <v>3.2794789456329436</v>
      </c>
      <c r="Z26" s="287">
        <f>'ChartData Emissions Annual Mkt'!Z62</f>
        <v>3.4173293762320407</v>
      </c>
      <c r="AA26" s="287">
        <f>'ChartData Emissions Annual Mkt'!AA62</f>
        <v>3.4179872444007744</v>
      </c>
      <c r="AB26" s="287">
        <f>'ChartData Emissions Annual Mkt'!AB62</f>
        <v>3.4056044031008694</v>
      </c>
      <c r="AC26" s="287">
        <f>'ChartData Emissions Annual Mkt'!AC62</f>
        <v>3.726994625902182</v>
      </c>
      <c r="AD26" s="287">
        <f>'ChartData Emissions Annual Mkt'!AD62</f>
        <v>3.693835334260684</v>
      </c>
    </row>
    <row r="27" spans="3:30" x14ac:dyDescent="0.25">
      <c r="C27" s="131" t="str">
        <f>'ChartData Emissions Annual Mkt'!C63</f>
        <v>T No CETA</v>
      </c>
      <c r="D27" s="287">
        <f>'ChartData Emissions Annual Mkt'!D63</f>
        <v>6.5486885006806963</v>
      </c>
      <c r="E27" s="287">
        <f>'ChartData Emissions Annual Mkt'!E63</f>
        <v>6.7491543639052889</v>
      </c>
      <c r="F27" s="287">
        <f>'ChartData Emissions Annual Mkt'!F63</f>
        <v>6.7347676929866092</v>
      </c>
      <c r="G27" s="287">
        <f>'ChartData Emissions Annual Mkt'!G63</f>
        <v>6.6798108035227663</v>
      </c>
      <c r="H27" s="287">
        <f>'ChartData Emissions Annual Mkt'!H63</f>
        <v>6.4065718451183908</v>
      </c>
      <c r="I27" s="287">
        <f>'ChartData Emissions Annual Mkt'!I63</f>
        <v>2.620526968479866</v>
      </c>
      <c r="J27" s="287">
        <f>'ChartData Emissions Annual Mkt'!J63</f>
        <v>3.0394154886572413</v>
      </c>
      <c r="K27" s="287">
        <f>'ChartData Emissions Annual Mkt'!K63</f>
        <v>2.9005445438066713</v>
      </c>
      <c r="L27" s="287">
        <f>'ChartData Emissions Annual Mkt'!L63</f>
        <v>2.7331811383538653</v>
      </c>
      <c r="M27" s="287">
        <f>'ChartData Emissions Annual Mkt'!M63</f>
        <v>2.6046804636283833</v>
      </c>
      <c r="N27" s="287">
        <f>'ChartData Emissions Annual Mkt'!N63</f>
        <v>2.5937778079107972</v>
      </c>
      <c r="O27" s="287">
        <f>'ChartData Emissions Annual Mkt'!O63</f>
        <v>2.7602165906276888</v>
      </c>
      <c r="P27" s="287">
        <f>'ChartData Emissions Annual Mkt'!P63</f>
        <v>2.698495819615359</v>
      </c>
      <c r="Q27" s="287">
        <f>'ChartData Emissions Annual Mkt'!Q63</f>
        <v>2.694635344480286</v>
      </c>
      <c r="R27" s="287">
        <f>'ChartData Emissions Annual Mkt'!R63</f>
        <v>2.8945771405237855</v>
      </c>
      <c r="S27" s="287">
        <f>'ChartData Emissions Annual Mkt'!S63</f>
        <v>3.100463154091547</v>
      </c>
      <c r="T27" s="287">
        <f>'ChartData Emissions Annual Mkt'!T63</f>
        <v>3.1250257150723968</v>
      </c>
      <c r="U27" s="287">
        <f>'ChartData Emissions Annual Mkt'!U63</f>
        <v>3.2624321582464173</v>
      </c>
      <c r="V27" s="287">
        <f>'ChartData Emissions Annual Mkt'!V63</f>
        <v>3.2809559231578183</v>
      </c>
      <c r="W27" s="287">
        <f>'ChartData Emissions Annual Mkt'!W63</f>
        <v>3.3101024584425023</v>
      </c>
      <c r="X27" s="287">
        <f>'ChartData Emissions Annual Mkt'!X63</f>
        <v>3.5465288757645919</v>
      </c>
      <c r="Y27" s="287">
        <f>'ChartData Emissions Annual Mkt'!Y63</f>
        <v>3.7472265677032546</v>
      </c>
      <c r="Z27" s="287">
        <f>'ChartData Emissions Annual Mkt'!Z63</f>
        <v>4.043574416271106</v>
      </c>
      <c r="AA27" s="287">
        <f>'ChartData Emissions Annual Mkt'!AA63</f>
        <v>4.076148621353898</v>
      </c>
      <c r="AB27" s="287">
        <f>'ChartData Emissions Annual Mkt'!AB63</f>
        <v>3.9643414812258699</v>
      </c>
      <c r="AC27" s="287">
        <f>'ChartData Emissions Annual Mkt'!AC63</f>
        <v>4.3593996356678062</v>
      </c>
      <c r="AD27" s="287">
        <f>'ChartData Emissions Annual Mkt'!AD63</f>
        <v>4.2661061404130294</v>
      </c>
    </row>
    <row r="28" spans="3:30" x14ac:dyDescent="0.25">
      <c r="C28" s="131" t="str">
        <f>'ChartData Emissions Annual Mkt'!C64</f>
        <v>V1 Balanced portfolio</v>
      </c>
      <c r="D28" s="287">
        <f>'ChartData Emissions Annual Mkt'!D64</f>
        <v>6.5486885006806963</v>
      </c>
      <c r="E28" s="287">
        <f>'ChartData Emissions Annual Mkt'!E64</f>
        <v>6.7499603189834136</v>
      </c>
      <c r="F28" s="287">
        <f>'ChartData Emissions Annual Mkt'!F64</f>
        <v>6.7328966617366097</v>
      </c>
      <c r="G28" s="287">
        <f>'ChartData Emissions Annual Mkt'!G64</f>
        <v>6.6721050237334651</v>
      </c>
      <c r="H28" s="287">
        <f>'ChartData Emissions Annual Mkt'!H64</f>
        <v>6.3446676893497358</v>
      </c>
      <c r="I28" s="287">
        <f>'ChartData Emissions Annual Mkt'!I64</f>
        <v>2.37682024387049</v>
      </c>
      <c r="J28" s="287">
        <f>'ChartData Emissions Annual Mkt'!J64</f>
        <v>2.4359251058447411</v>
      </c>
      <c r="K28" s="287">
        <f>'ChartData Emissions Annual Mkt'!K64</f>
        <v>2.2084561463457337</v>
      </c>
      <c r="L28" s="287">
        <f>'ChartData Emissions Annual Mkt'!L64</f>
        <v>1.9276505739007395</v>
      </c>
      <c r="M28" s="287">
        <f>'ChartData Emissions Annual Mkt'!M64</f>
        <v>1.7614717028861953</v>
      </c>
      <c r="N28" s="287">
        <f>'ChartData Emissions Annual Mkt'!N64</f>
        <v>1.6282137688482969</v>
      </c>
      <c r="O28" s="287">
        <f>'ChartData Emissions Annual Mkt'!O64</f>
        <v>1.6113807175808141</v>
      </c>
      <c r="P28" s="287">
        <f>'ChartData Emissions Annual Mkt'!P64</f>
        <v>1.4842875696153597</v>
      </c>
      <c r="Q28" s="287">
        <f>'ChartData Emissions Annual Mkt'!Q64</f>
        <v>1.4951690749490361</v>
      </c>
      <c r="R28" s="287">
        <f>'ChartData Emissions Annual Mkt'!R64</f>
        <v>1.4072385350550358</v>
      </c>
      <c r="S28" s="287">
        <f>'ChartData Emissions Annual Mkt'!S64</f>
        <v>1.4117513951896046</v>
      </c>
      <c r="T28" s="287">
        <f>'ChartData Emissions Annual Mkt'!T64</f>
        <v>1.3579076827237704</v>
      </c>
      <c r="U28" s="287">
        <f>'ChartData Emissions Annual Mkt'!U64</f>
        <v>1.4075477885117795</v>
      </c>
      <c r="V28" s="287">
        <f>'ChartData Emissions Annual Mkt'!V64</f>
        <v>1.2784760013904923</v>
      </c>
      <c r="W28" s="287">
        <f>'ChartData Emissions Annual Mkt'!W64</f>
        <v>1.0953808803406782</v>
      </c>
      <c r="X28" s="287">
        <f>'ChartData Emissions Annual Mkt'!X64</f>
        <v>1.0290426502541286</v>
      </c>
      <c r="Y28" s="287">
        <f>'ChartData Emissions Annual Mkt'!Y64</f>
        <v>1.0828110607821819</v>
      </c>
      <c r="Z28" s="287">
        <f>'ChartData Emissions Annual Mkt'!Z64</f>
        <v>0.99639470543926789</v>
      </c>
      <c r="AA28" s="287">
        <f>'ChartData Emissions Annual Mkt'!AA64</f>
        <v>0.81479160538053841</v>
      </c>
      <c r="AB28" s="287">
        <f>'ChartData Emissions Annual Mkt'!AB64</f>
        <v>0.76187797707803639</v>
      </c>
      <c r="AC28" s="287">
        <f>'ChartData Emissions Annual Mkt'!AC64</f>
        <v>0.85417300433376875</v>
      </c>
      <c r="AD28" s="287">
        <f>'ChartData Emissions Annual Mkt'!AD64</f>
        <v>0.80502898888767827</v>
      </c>
    </row>
    <row r="29" spans="3:30" x14ac:dyDescent="0.25">
      <c r="C29" s="131" t="str">
        <f>'ChartData Emissions Annual Mkt'!C65</f>
        <v>V2 Balanced portfolio + MT Wind and PSH</v>
      </c>
      <c r="D29" s="287">
        <f>'ChartData Emissions Annual Mkt'!D65</f>
        <v>6.5486885006806963</v>
      </c>
      <c r="E29" s="287">
        <f>'ChartData Emissions Annual Mkt'!E65</f>
        <v>6.7499603189834136</v>
      </c>
      <c r="F29" s="287">
        <f>'ChartData Emissions Annual Mkt'!F65</f>
        <v>6.7328966617366097</v>
      </c>
      <c r="G29" s="287">
        <f>'ChartData Emissions Annual Mkt'!G65</f>
        <v>6.6721050237334651</v>
      </c>
      <c r="H29" s="287">
        <f>'ChartData Emissions Annual Mkt'!H65</f>
        <v>6.4410287861144981</v>
      </c>
      <c r="I29" s="287">
        <f>'ChartData Emissions Annual Mkt'!I65</f>
        <v>2.3596770055892411</v>
      </c>
      <c r="J29" s="287">
        <f>'ChartData Emissions Annual Mkt'!J65</f>
        <v>2.4210483128759903</v>
      </c>
      <c r="K29" s="287">
        <f>'ChartData Emissions Annual Mkt'!K65</f>
        <v>2.1532918201738576</v>
      </c>
      <c r="L29" s="287">
        <f>'ChartData Emissions Annual Mkt'!L65</f>
        <v>1.8914857897210524</v>
      </c>
      <c r="M29" s="287">
        <f>'ChartData Emissions Annual Mkt'!M65</f>
        <v>1.7262095056205704</v>
      </c>
      <c r="N29" s="287">
        <f>'ChartData Emissions Annual Mkt'!N65</f>
        <v>1.607351946582672</v>
      </c>
      <c r="O29" s="287">
        <f>'ChartData Emissions Annual Mkt'!O65</f>
        <v>1.4976026785183143</v>
      </c>
      <c r="P29" s="287">
        <f>'ChartData Emissions Annual Mkt'!P65</f>
        <v>1.4131406125841091</v>
      </c>
      <c r="Q29" s="287">
        <f>'ChartData Emissions Annual Mkt'!Q65</f>
        <v>1.3619231071755988</v>
      </c>
      <c r="R29" s="287">
        <f>'ChartData Emissions Annual Mkt'!R65</f>
        <v>1.3648907401331609</v>
      </c>
      <c r="S29" s="287">
        <f>'ChartData Emissions Annual Mkt'!S65</f>
        <v>1.3832454529196729</v>
      </c>
      <c r="T29" s="287">
        <f>'ChartData Emissions Annual Mkt'!T65</f>
        <v>1.3481770595041669</v>
      </c>
      <c r="U29" s="287">
        <f>'ChartData Emissions Annual Mkt'!U65</f>
        <v>1.3596425238308205</v>
      </c>
      <c r="V29" s="287">
        <f>'ChartData Emissions Annual Mkt'!V65</f>
        <v>1.3282704069535647</v>
      </c>
      <c r="W29" s="287">
        <f>'ChartData Emissions Annual Mkt'!W65</f>
        <v>1.2329642970449712</v>
      </c>
      <c r="X29" s="287">
        <f>'ChartData Emissions Annual Mkt'!X65</f>
        <v>1.1898762960819069</v>
      </c>
      <c r="Y29" s="287">
        <f>'ChartData Emissions Annual Mkt'!Y65</f>
        <v>1.1523220778416823</v>
      </c>
      <c r="Z29" s="287">
        <f>'ChartData Emissions Annual Mkt'!Z65</f>
        <v>1.1162007366712268</v>
      </c>
      <c r="AA29" s="287">
        <f>'ChartData Emissions Annual Mkt'!AA65</f>
        <v>1.1030461269759273</v>
      </c>
      <c r="AB29" s="287">
        <f>'ChartData Emissions Annual Mkt'!AB65</f>
        <v>0.83742131879660597</v>
      </c>
      <c r="AC29" s="287">
        <f>'ChartData Emissions Annual Mkt'!AC65</f>
        <v>0.92102512789368474</v>
      </c>
      <c r="AD29" s="287">
        <f>'ChartData Emissions Annual Mkt'!AD65</f>
        <v>0.78218589566461594</v>
      </c>
    </row>
    <row r="30" spans="3:30" x14ac:dyDescent="0.25">
      <c r="C30" s="131" t="str">
        <f>'ChartData Emissions Annual Mkt'!C66</f>
        <v>V3 Balanced portfolio + 6 Year DSR</v>
      </c>
      <c r="D30" s="287">
        <f>'ChartData Emissions Annual Mkt'!D66</f>
        <v>6.5486885006806981</v>
      </c>
      <c r="E30" s="287">
        <f>'ChartData Emissions Annual Mkt'!E66</f>
        <v>6.7398695142959131</v>
      </c>
      <c r="F30" s="287">
        <f>'ChartData Emissions Annual Mkt'!F66</f>
        <v>6.7271638082209826</v>
      </c>
      <c r="G30" s="287">
        <f>'ChartData Emissions Annual Mkt'!G66</f>
        <v>6.6598378367258908</v>
      </c>
      <c r="H30" s="287">
        <f>'ChartData Emissions Annual Mkt'!H66</f>
        <v>6.3482695390887063</v>
      </c>
      <c r="I30" s="287">
        <f>'ChartData Emissions Annual Mkt'!I66</f>
        <v>2.3338970798079903</v>
      </c>
      <c r="J30" s="287">
        <f>'ChartData Emissions Annual Mkt'!J66</f>
        <v>2.444670447641617</v>
      </c>
      <c r="K30" s="287">
        <f>'ChartData Emissions Annual Mkt'!K66</f>
        <v>2.1943372869707325</v>
      </c>
      <c r="L30" s="287">
        <f>'ChartData Emissions Annual Mkt'!L66</f>
        <v>1.9044238356194896</v>
      </c>
      <c r="M30" s="287">
        <f>'ChartData Emissions Annual Mkt'!M66</f>
        <v>1.7468137243705704</v>
      </c>
      <c r="N30" s="287">
        <f>'ChartData Emissions Annual Mkt'!N66</f>
        <v>1.687658200488922</v>
      </c>
      <c r="O30" s="287">
        <f>'ChartData Emissions Annual Mkt'!O66</f>
        <v>1.5812103210964392</v>
      </c>
      <c r="P30" s="287">
        <f>'ChartData Emissions Annual Mkt'!P66</f>
        <v>1.4845619953966094</v>
      </c>
      <c r="Q30" s="287">
        <f>'ChartData Emissions Annual Mkt'!Q66</f>
        <v>1.4926380563943491</v>
      </c>
      <c r="R30" s="287">
        <f>'ChartData Emissions Annual Mkt'!R66</f>
        <v>1.4226743582972237</v>
      </c>
      <c r="S30" s="287">
        <f>'ChartData Emissions Annual Mkt'!S66</f>
        <v>1.4407517704774988</v>
      </c>
      <c r="T30" s="287">
        <f>'ChartData Emissions Annual Mkt'!T66</f>
        <v>1.4111376228309374</v>
      </c>
      <c r="U30" s="287">
        <f>'ChartData Emissions Annual Mkt'!U66</f>
        <v>1.437351896511547</v>
      </c>
      <c r="V30" s="287">
        <f>'ChartData Emissions Annual Mkt'!V66</f>
        <v>1.3445989039109967</v>
      </c>
      <c r="W30" s="287">
        <f>'ChartData Emissions Annual Mkt'!W66</f>
        <v>1.162798544691072</v>
      </c>
      <c r="X30" s="287">
        <f>'ChartData Emissions Annual Mkt'!X66</f>
        <v>1.0848351554128846</v>
      </c>
      <c r="Y30" s="287">
        <f>'ChartData Emissions Annual Mkt'!Y66</f>
        <v>1.0938372434339958</v>
      </c>
      <c r="Z30" s="287">
        <f>'ChartData Emissions Annual Mkt'!Z66</f>
        <v>1.0144599479919614</v>
      </c>
      <c r="AA30" s="287">
        <f>'ChartData Emissions Annual Mkt'!AA66</f>
        <v>0.87044310051616214</v>
      </c>
      <c r="AB30" s="287">
        <f>'ChartData Emissions Annual Mkt'!AB66</f>
        <v>0.80059455949371872</v>
      </c>
      <c r="AC30" s="287">
        <f>'ChartData Emissions Annual Mkt'!AC66</f>
        <v>0.74627167203057598</v>
      </c>
      <c r="AD30" s="287">
        <f>'ChartData Emissions Annual Mkt'!AD66</f>
        <v>0.69991267163074977</v>
      </c>
    </row>
    <row r="31" spans="3:30" x14ac:dyDescent="0.25">
      <c r="C31" s="131" t="str">
        <f>'ChartData Emissions Annual Mkt'!C67</f>
        <v>W Preferred Portfolio (BP with Biodiesel)</v>
      </c>
      <c r="D31" s="287">
        <f>'ChartData Emissions Annual Mkt'!D67</f>
        <v>6.5486885006806963</v>
      </c>
      <c r="E31" s="287">
        <f>'ChartData Emissions Annual Mkt'!E67</f>
        <v>6.7499603189834136</v>
      </c>
      <c r="F31" s="287">
        <f>'ChartData Emissions Annual Mkt'!F67</f>
        <v>6.7328966617366097</v>
      </c>
      <c r="G31" s="287">
        <f>'ChartData Emissions Annual Mkt'!G67</f>
        <v>6.6721050237334651</v>
      </c>
      <c r="H31" s="287">
        <f>'ChartData Emissions Annual Mkt'!H67</f>
        <v>6.3446676893497358</v>
      </c>
      <c r="I31" s="287">
        <f>'ChartData Emissions Annual Mkt'!I67</f>
        <v>2.2704119391829902</v>
      </c>
      <c r="J31" s="287">
        <f>'ChartData Emissions Annual Mkt'!J67</f>
        <v>2.3426265257666161</v>
      </c>
      <c r="K31" s="287">
        <f>'ChartData Emissions Annual Mkt'!K67</f>
        <v>2.0810097342363583</v>
      </c>
      <c r="L31" s="287">
        <f>'ChartData Emissions Annual Mkt'!L67</f>
        <v>1.8237645914788647</v>
      </c>
      <c r="M31" s="287">
        <f>'ChartData Emissions Annual Mkt'!M67</f>
        <v>1.6858902214408829</v>
      </c>
      <c r="N31" s="287">
        <f>'ChartData Emissions Annual Mkt'!N67</f>
        <v>1.5422464055670471</v>
      </c>
      <c r="O31" s="287">
        <f>'ChartData Emissions Annual Mkt'!O67</f>
        <v>1.4509988386745645</v>
      </c>
      <c r="P31" s="287">
        <f>'ChartData Emissions Annual Mkt'!P67</f>
        <v>1.360545296177859</v>
      </c>
      <c r="Q31" s="287">
        <f>'ChartData Emissions Annual Mkt'!Q67</f>
        <v>1.3402067321755988</v>
      </c>
      <c r="R31" s="287">
        <f>'ChartData Emissions Annual Mkt'!R67</f>
        <v>1.2692625077112858</v>
      </c>
      <c r="S31" s="287">
        <f>'ChartData Emissions Annual Mkt'!S67</f>
        <v>1.2942388873771047</v>
      </c>
      <c r="T31" s="287">
        <f>'ChartData Emissions Annual Mkt'!T67</f>
        <v>1.2349106495206452</v>
      </c>
      <c r="U31" s="287">
        <f>'ChartData Emissions Annual Mkt'!U67</f>
        <v>1.2435438812852169</v>
      </c>
      <c r="V31" s="287">
        <f>'ChartData Emissions Annual Mkt'!V67</f>
        <v>1.1023885756092424</v>
      </c>
      <c r="W31" s="287">
        <f>'ChartData Emissions Annual Mkt'!W67</f>
        <v>0.92284536471567802</v>
      </c>
      <c r="X31" s="287">
        <f>'ChartData Emissions Annual Mkt'!X67</f>
        <v>0.83605497349631586</v>
      </c>
      <c r="Y31" s="287">
        <f>'ChartData Emissions Annual Mkt'!Y67</f>
        <v>0.91065144554780697</v>
      </c>
      <c r="Z31" s="287">
        <f>'ChartData Emissions Annual Mkt'!Z67</f>
        <v>0.79001141637676842</v>
      </c>
      <c r="AA31" s="287">
        <f>'ChartData Emissions Annual Mkt'!AA67</f>
        <v>0.63299443106413222</v>
      </c>
      <c r="AB31" s="287">
        <f>'ChartData Emissions Annual Mkt'!AB67</f>
        <v>0.61156554983194278</v>
      </c>
      <c r="AC31" s="287">
        <f>'ChartData Emissions Annual Mkt'!AC67</f>
        <v>0.72394179193142527</v>
      </c>
      <c r="AD31" s="287">
        <f>'ChartData Emissions Annual Mkt'!AD67</f>
        <v>0.69631081351141177</v>
      </c>
    </row>
    <row r="32" spans="3:30" x14ac:dyDescent="0.25">
      <c r="C32" s="131" t="str">
        <f>'ChartData Emissions Annual Mkt'!C68</f>
        <v>X Balanced Portfolio with Reduced Market Reliance</v>
      </c>
      <c r="D32" s="287">
        <f>'ChartData Emissions Annual Mkt'!D68</f>
        <v>6.5486885006806963</v>
      </c>
      <c r="E32" s="287">
        <f>'ChartData Emissions Annual Mkt'!E68</f>
        <v>6.7496488814834139</v>
      </c>
      <c r="F32" s="287">
        <f>'ChartData Emissions Annual Mkt'!F68</f>
        <v>6.7368290621272333</v>
      </c>
      <c r="G32" s="287">
        <f>'ChartData Emissions Annual Mkt'!G68</f>
        <v>6.7531361491417723</v>
      </c>
      <c r="H32" s="287">
        <f>'ChartData Emissions Annual Mkt'!H68</f>
        <v>6.4953992569397476</v>
      </c>
      <c r="I32" s="287">
        <f>'ChartData Emissions Annual Mkt'!I68</f>
        <v>3.0560757800033023</v>
      </c>
      <c r="J32" s="287">
        <f>'ChartData Emissions Annual Mkt'!J68</f>
        <v>3.3075224588720848</v>
      </c>
      <c r="K32" s="287">
        <f>'ChartData Emissions Annual Mkt'!K68</f>
        <v>3.1055829808183892</v>
      </c>
      <c r="L32" s="287">
        <f>'ChartData Emissions Annual Mkt'!L68</f>
        <v>2.728599575853865</v>
      </c>
      <c r="M32" s="287">
        <f>'ChartData Emissions Annual Mkt'!M68</f>
        <v>2.473692666753383</v>
      </c>
      <c r="N32" s="287">
        <f>'ChartData Emissions Annual Mkt'!N68</f>
        <v>2.366160591602203</v>
      </c>
      <c r="O32" s="287">
        <f>'ChartData Emissions Annual Mkt'!O68</f>
        <v>2.1913384500026893</v>
      </c>
      <c r="P32" s="287">
        <f>'ChartData Emissions Annual Mkt'!P68</f>
        <v>2.1463659397325467</v>
      </c>
      <c r="Q32" s="287">
        <f>'ChartData Emissions Annual Mkt'!Q68</f>
        <v>2.0930177253396609</v>
      </c>
      <c r="R32" s="287">
        <f>'ChartData Emissions Annual Mkt'!R68</f>
        <v>2.0498772640589422</v>
      </c>
      <c r="S32" s="287">
        <f>'ChartData Emissions Annual Mkt'!S68</f>
        <v>2.0630300919669482</v>
      </c>
      <c r="T32" s="287">
        <f>'ChartData Emissions Annual Mkt'!T68</f>
        <v>2.031866824038536</v>
      </c>
      <c r="U32" s="287">
        <f>'ChartData Emissions Annual Mkt'!U68</f>
        <v>2.1157339310899044</v>
      </c>
      <c r="V32" s="287">
        <f>'ChartData Emissions Annual Mkt'!V68</f>
        <v>1.999978341635017</v>
      </c>
      <c r="W32" s="287">
        <f>'ChartData Emissions Annual Mkt'!W68</f>
        <v>1.8406802844004062</v>
      </c>
      <c r="X32" s="287">
        <f>'ChartData Emissions Annual Mkt'!X68</f>
        <v>1.6943677865037639</v>
      </c>
      <c r="Y32" s="287">
        <f>'ChartData Emissions Annual Mkt'!Y68</f>
        <v>1.7303884022014822</v>
      </c>
      <c r="Z32" s="287">
        <f>'ChartData Emissions Annual Mkt'!Z68</f>
        <v>1.7019898927967914</v>
      </c>
      <c r="AA32" s="287">
        <f>'ChartData Emissions Annual Mkt'!AA68</f>
        <v>1.5288976876962104</v>
      </c>
      <c r="AB32" s="287">
        <f>'ChartData Emissions Annual Mkt'!AB68</f>
        <v>1.3662795426143377</v>
      </c>
      <c r="AC32" s="287">
        <f>'ChartData Emissions Annual Mkt'!AC68</f>
        <v>1.3872516883791648</v>
      </c>
      <c r="AD32" s="287">
        <f>'ChartData Emissions Annual Mkt'!AD68</f>
        <v>1.2751449772876455</v>
      </c>
    </row>
    <row r="33" spans="1:30" x14ac:dyDescent="0.25">
      <c r="C33" s="131" t="str">
        <f>'ChartData Emissions Annual Mkt'!C69</f>
        <v>Z No DSR</v>
      </c>
      <c r="D33" s="287">
        <f>'ChartData Emissions Annual Mkt'!D69</f>
        <v>6.5486885006806963</v>
      </c>
      <c r="E33" s="287">
        <f>'ChartData Emissions Annual Mkt'!E69</f>
        <v>6.7533999713271635</v>
      </c>
      <c r="F33" s="287">
        <f>'ChartData Emissions Annual Mkt'!F69</f>
        <v>6.7473966812678592</v>
      </c>
      <c r="G33" s="287">
        <f>'ChartData Emissions Annual Mkt'!G69</f>
        <v>6.6780494890696414</v>
      </c>
      <c r="H33" s="287">
        <f>'ChartData Emissions Annual Mkt'!H69</f>
        <v>5.0815100804699531</v>
      </c>
      <c r="I33" s="287">
        <f>'ChartData Emissions Annual Mkt'!I69</f>
        <v>2.4196453942611158</v>
      </c>
      <c r="J33" s="287">
        <f>'ChartData Emissions Annual Mkt'!J69</f>
        <v>2.6283250296728657</v>
      </c>
      <c r="K33" s="287">
        <f>'ChartData Emissions Annual Mkt'!K69</f>
        <v>2.3364626111894826</v>
      </c>
      <c r="L33" s="287">
        <f>'ChartData Emissions Annual Mkt'!L69</f>
        <v>2.1030392653069896</v>
      </c>
      <c r="M33" s="287">
        <f>'ChartData Emissions Annual Mkt'!M69</f>
        <v>1.9411040809955082</v>
      </c>
      <c r="N33" s="287">
        <f>'ChartData Emissions Annual Mkt'!N69</f>
        <v>1.9034090862311093</v>
      </c>
      <c r="O33" s="287">
        <f>'ChartData Emissions Annual Mkt'!O69</f>
        <v>1.7757212896599164</v>
      </c>
      <c r="P33" s="287">
        <f>'ChartData Emissions Annual Mkt'!P69</f>
        <v>1.7482512863352111</v>
      </c>
      <c r="Q33" s="287">
        <f>'ChartData Emissions Annual Mkt'!Q69</f>
        <v>1.8035562643479404</v>
      </c>
      <c r="R33" s="287">
        <f>'ChartData Emissions Annual Mkt'!R69</f>
        <v>1.7410275405129101</v>
      </c>
      <c r="S33" s="287">
        <f>'ChartData Emissions Annual Mkt'!S69</f>
        <v>1.7284376283869918</v>
      </c>
      <c r="T33" s="287">
        <f>'ChartData Emissions Annual Mkt'!T69</f>
        <v>1.5933585551959275</v>
      </c>
      <c r="U33" s="287">
        <f>'ChartData Emissions Annual Mkt'!U69</f>
        <v>1.6748704346000951</v>
      </c>
      <c r="V33" s="287">
        <f>'ChartData Emissions Annual Mkt'!V69</f>
        <v>1.4835553961155603</v>
      </c>
      <c r="W33" s="287">
        <f>'ChartData Emissions Annual Mkt'!W69</f>
        <v>1.3431890179921302</v>
      </c>
      <c r="X33" s="287">
        <f>'ChartData Emissions Annual Mkt'!X69</f>
        <v>1.2449207181337492</v>
      </c>
      <c r="Y33" s="287">
        <f>'ChartData Emissions Annual Mkt'!Y69</f>
        <v>1.2637483362526072</v>
      </c>
      <c r="Z33" s="287">
        <f>'ChartData Emissions Annual Mkt'!Z69</f>
        <v>1.1782754322086686</v>
      </c>
      <c r="AA33" s="287">
        <f>'ChartData Emissions Annual Mkt'!AA69</f>
        <v>1.1133013947361523</v>
      </c>
      <c r="AB33" s="287">
        <f>'ChartData Emissions Annual Mkt'!AB69</f>
        <v>1.0521064287420008</v>
      </c>
      <c r="AC33" s="287">
        <f>'ChartData Emissions Annual Mkt'!AC69</f>
        <v>1.0897835494945292</v>
      </c>
      <c r="AD33" s="287">
        <f>'ChartData Emissions Annual Mkt'!AD69</f>
        <v>1.0513300268168551</v>
      </c>
    </row>
    <row r="34" spans="1:30" x14ac:dyDescent="0.25">
      <c r="C34" s="131" t="str">
        <f>'ChartData Emissions Annual Mkt'!C70</f>
        <v>AA MT Wind + PHSE</v>
      </c>
      <c r="D34" s="287">
        <f>'ChartData Emissions Annual Mkt'!D70</f>
        <v>6.5486885006806963</v>
      </c>
      <c r="E34" s="287">
        <f>'ChartData Emissions Annual Mkt'!E70</f>
        <v>6.7499606607802889</v>
      </c>
      <c r="F34" s="287">
        <f>'ChartData Emissions Annual Mkt'!F70</f>
        <v>6.7328989449397323</v>
      </c>
      <c r="G34" s="287">
        <f>'ChartData Emissions Annual Mkt'!G70</f>
        <v>6.6700346550852654</v>
      </c>
      <c r="H34" s="287">
        <f>'ChartData Emissions Annual Mkt'!H70</f>
        <v>6.345404680561213</v>
      </c>
      <c r="I34" s="287">
        <f>'ChartData Emissions Annual Mkt'!I70</f>
        <v>2.3613342477767407</v>
      </c>
      <c r="J34" s="287">
        <f>'ChartData Emissions Annual Mkt'!J70</f>
        <v>2.4371910374853663</v>
      </c>
      <c r="K34" s="287">
        <f>'ChartData Emissions Annual Mkt'!K70</f>
        <v>2.1686780828691705</v>
      </c>
      <c r="L34" s="287">
        <f>'ChartData Emissions Annual Mkt'!L70</f>
        <v>1.9040482330804271</v>
      </c>
      <c r="M34" s="287">
        <f>'ChartData Emissions Annual Mkt'!M70</f>
        <v>1.7290408327690079</v>
      </c>
      <c r="N34" s="287">
        <f>'ChartData Emissions Annual Mkt'!N70</f>
        <v>1.6214449631842347</v>
      </c>
      <c r="O34" s="287">
        <f>'ChartData Emissions Annual Mkt'!O70</f>
        <v>1.5643146003933144</v>
      </c>
      <c r="P34" s="287">
        <f>'ChartData Emissions Annual Mkt'!P70</f>
        <v>1.4786318850450471</v>
      </c>
      <c r="Q34" s="287">
        <f>'ChartData Emissions Annual Mkt'!Q70</f>
        <v>1.4624645368630989</v>
      </c>
      <c r="R34" s="287">
        <f>'ChartData Emissions Annual Mkt'!R70</f>
        <v>1.4097947010706608</v>
      </c>
      <c r="S34" s="287">
        <f>'ChartData Emissions Annual Mkt'!S70</f>
        <v>1.3866421348481919</v>
      </c>
      <c r="T34" s="287">
        <f>'ChartData Emissions Annual Mkt'!T70</f>
        <v>1.304830627529513</v>
      </c>
      <c r="U34" s="287">
        <f>'ChartData Emissions Annual Mkt'!U70</f>
        <v>1.3651242103386849</v>
      </c>
      <c r="V34" s="287">
        <f>'ChartData Emissions Annual Mkt'!V70</f>
        <v>1.2787083879704499</v>
      </c>
      <c r="W34" s="287">
        <f>'ChartData Emissions Annual Mkt'!W70</f>
        <v>1.1136334331247433</v>
      </c>
      <c r="X34" s="287">
        <f>'ChartData Emissions Annual Mkt'!X70</f>
        <v>0.96728130758408848</v>
      </c>
      <c r="Y34" s="287">
        <f>'ChartData Emissions Annual Mkt'!Y70</f>
        <v>1.1075340880652791</v>
      </c>
      <c r="Z34" s="287">
        <f>'ChartData Emissions Annual Mkt'!Z70</f>
        <v>0.99392218024489609</v>
      </c>
      <c r="AA34" s="287">
        <f>'ChartData Emissions Annual Mkt'!AA70</f>
        <v>0.82710067482103566</v>
      </c>
      <c r="AB34" s="287">
        <f>'ChartData Emissions Annual Mkt'!AB70</f>
        <v>0.73661632817620171</v>
      </c>
      <c r="AC34" s="287">
        <f>'ChartData Emissions Annual Mkt'!AC70</f>
        <v>0.86275262682000231</v>
      </c>
      <c r="AD34" s="287">
        <f>'ChartData Emissions Annual Mkt'!AD70</f>
        <v>0.86387268248994764</v>
      </c>
    </row>
    <row r="35" spans="1:30" x14ac:dyDescent="0.25">
      <c r="C35" s="131" t="str">
        <f>'ChartData Emissions Annual Mkt'!C71</f>
        <v>WX BP, Market Reliance, Biodiesel</v>
      </c>
      <c r="D35" s="287">
        <f>'ChartData Emissions Annual Mkt'!D71</f>
        <v>6.5486885006806963</v>
      </c>
      <c r="E35" s="287">
        <f>'ChartData Emissions Annual Mkt'!E71</f>
        <v>6.7496488814834139</v>
      </c>
      <c r="F35" s="287">
        <f>'ChartData Emissions Annual Mkt'!F71</f>
        <v>6.7368290621272333</v>
      </c>
      <c r="G35" s="287">
        <f>'ChartData Emissions Annual Mkt'!G71</f>
        <v>6.6538202975792728</v>
      </c>
      <c r="H35" s="287">
        <f>'ChartData Emissions Annual Mkt'!H71</f>
        <v>6.3309930850530645</v>
      </c>
      <c r="I35" s="287">
        <f>'ChartData Emissions Annual Mkt'!I71</f>
        <v>2.8197548102767409</v>
      </c>
      <c r="J35" s="287">
        <f>'ChartData Emissions Annual Mkt'!J71</f>
        <v>2.9886043519384913</v>
      </c>
      <c r="K35" s="287">
        <f>'ChartData Emissions Annual Mkt'!K71</f>
        <v>2.7658677693926075</v>
      </c>
      <c r="L35" s="287">
        <f>'ChartData Emissions Annual Mkt'!L71</f>
        <v>2.3917982262444895</v>
      </c>
      <c r="M35" s="287">
        <f>'ChartData Emissions Annual Mkt'!M71</f>
        <v>2.1924302175346329</v>
      </c>
      <c r="N35" s="287">
        <f>'ChartData Emissions Annual Mkt'!N71</f>
        <v>2.0268046086920473</v>
      </c>
      <c r="O35" s="287">
        <f>'ChartData Emissions Annual Mkt'!O71</f>
        <v>1.8932328796901894</v>
      </c>
      <c r="P35" s="287">
        <f>'ChartData Emissions Annual Mkt'!P71</f>
        <v>1.8152522961778594</v>
      </c>
      <c r="Q35" s="287">
        <f>'ChartData Emissions Annual Mkt'!Q71</f>
        <v>1.7686422634255989</v>
      </c>
      <c r="R35" s="287">
        <f>'ChartData Emissions Annual Mkt'!R71</f>
        <v>1.755990078023786</v>
      </c>
      <c r="S35" s="287">
        <f>'ChartData Emissions Annual Mkt'!S71</f>
        <v>1.7573982653067919</v>
      </c>
      <c r="T35" s="287">
        <f>'ChartData Emissions Annual Mkt'!T71</f>
        <v>1.6937728425574998</v>
      </c>
      <c r="U35" s="287">
        <f>'ChartData Emissions Annual Mkt'!U71</f>
        <v>1.7341181866634896</v>
      </c>
      <c r="V35" s="287">
        <f>'ChartData Emissions Annual Mkt'!V71</f>
        <v>1.6468282381193922</v>
      </c>
      <c r="W35" s="287">
        <f>'ChartData Emissions Annual Mkt'!W71</f>
        <v>1.5058045881113435</v>
      </c>
      <c r="X35" s="287">
        <f>'ChartData Emissions Annual Mkt'!X71</f>
        <v>1.3493298616990768</v>
      </c>
      <c r="Y35" s="287">
        <f>'ChartData Emissions Annual Mkt'!Y71</f>
        <v>1.4057002349235057</v>
      </c>
      <c r="Z35" s="287">
        <f>'ChartData Emissions Annual Mkt'!Z71</f>
        <v>1.3279532424061666</v>
      </c>
      <c r="AA35" s="287">
        <f>'ChartData Emissions Annual Mkt'!AA71</f>
        <v>1.1847504430673035</v>
      </c>
      <c r="AB35" s="287">
        <f>'ChartData Emissions Annual Mkt'!AB71</f>
        <v>1.0887585020869941</v>
      </c>
      <c r="AC35" s="287">
        <f>'ChartData Emissions Annual Mkt'!AC71</f>
        <v>1.1979671719800939</v>
      </c>
      <c r="AD35" s="287">
        <f>'ChartData Emissions Annual Mkt'!AD71</f>
        <v>1.1017033935474112</v>
      </c>
    </row>
    <row r="38" spans="1:30" x14ac:dyDescent="0.25">
      <c r="A38" t="s">
        <v>11</v>
      </c>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row>
    <row r="39" spans="1:30" x14ac:dyDescent="0.25">
      <c r="C39" s="140"/>
      <c r="D39" s="140"/>
      <c r="E39" s="157">
        <v>2022</v>
      </c>
      <c r="F39" s="157">
        <f t="shared" ref="F39:AB39" si="0">E39+1</f>
        <v>2023</v>
      </c>
      <c r="G39" s="157">
        <f t="shared" si="0"/>
        <v>2024</v>
      </c>
      <c r="H39" s="157">
        <f t="shared" si="0"/>
        <v>2025</v>
      </c>
      <c r="I39" s="157">
        <f t="shared" si="0"/>
        <v>2026</v>
      </c>
      <c r="J39" s="157">
        <f t="shared" si="0"/>
        <v>2027</v>
      </c>
      <c r="K39" s="157">
        <f t="shared" si="0"/>
        <v>2028</v>
      </c>
      <c r="L39" s="157">
        <f t="shared" si="0"/>
        <v>2029</v>
      </c>
      <c r="M39" s="157">
        <f t="shared" si="0"/>
        <v>2030</v>
      </c>
      <c r="N39" s="157">
        <f t="shared" si="0"/>
        <v>2031</v>
      </c>
      <c r="O39" s="157">
        <f t="shared" si="0"/>
        <v>2032</v>
      </c>
      <c r="P39" s="157">
        <f t="shared" si="0"/>
        <v>2033</v>
      </c>
      <c r="Q39" s="157">
        <f t="shared" si="0"/>
        <v>2034</v>
      </c>
      <c r="R39" s="157">
        <f t="shared" si="0"/>
        <v>2035</v>
      </c>
      <c r="S39" s="157">
        <f t="shared" si="0"/>
        <v>2036</v>
      </c>
      <c r="T39" s="157">
        <f t="shared" si="0"/>
        <v>2037</v>
      </c>
      <c r="U39" s="157">
        <f t="shared" si="0"/>
        <v>2038</v>
      </c>
      <c r="V39" s="157">
        <f t="shared" si="0"/>
        <v>2039</v>
      </c>
      <c r="W39" s="157">
        <f t="shared" si="0"/>
        <v>2040</v>
      </c>
      <c r="X39" s="157">
        <f t="shared" si="0"/>
        <v>2041</v>
      </c>
      <c r="Y39" s="157">
        <f t="shared" si="0"/>
        <v>2042</v>
      </c>
      <c r="Z39" s="157">
        <f t="shared" si="0"/>
        <v>2043</v>
      </c>
      <c r="AA39" s="157">
        <f t="shared" si="0"/>
        <v>2044</v>
      </c>
      <c r="AB39" s="157">
        <f t="shared" si="0"/>
        <v>2045</v>
      </c>
      <c r="AC39" s="140"/>
      <c r="AD39" s="140"/>
    </row>
    <row r="40" spans="1:30" x14ac:dyDescent="0.25">
      <c r="A40" s="14" t="s">
        <v>56</v>
      </c>
      <c r="C40" s="159">
        <v>6.9460642630194904</v>
      </c>
      <c r="D40" s="159">
        <v>6.9460642630194904</v>
      </c>
      <c r="E40" s="159">
        <v>6.9460642630194904</v>
      </c>
      <c r="F40" s="159">
        <v>6.9460642630194904</v>
      </c>
      <c r="G40" s="159">
        <v>6.9460642630194904</v>
      </c>
      <c r="H40" s="159">
        <v>6.9460642630194904</v>
      </c>
      <c r="I40" s="159">
        <v>6.9460642630194904</v>
      </c>
      <c r="J40" s="159">
        <v>6.9460642630194904</v>
      </c>
      <c r="K40" s="159">
        <v>6.9460642630194904</v>
      </c>
      <c r="L40" s="159">
        <v>6.9460642630194904</v>
      </c>
      <c r="M40" s="159">
        <v>6.9460642630194904</v>
      </c>
      <c r="N40" s="159">
        <v>6.9460642630194904</v>
      </c>
      <c r="O40" s="159">
        <v>6.9460642630194904</v>
      </c>
      <c r="P40" s="159">
        <v>6.9460642630194904</v>
      </c>
      <c r="Q40" s="159">
        <v>6.9460642630194904</v>
      </c>
      <c r="R40" s="159">
        <v>6.9460642630194904</v>
      </c>
      <c r="S40" s="159">
        <v>6.9460642630194904</v>
      </c>
      <c r="T40" s="159">
        <v>6.9460642630194904</v>
      </c>
      <c r="U40" s="159">
        <v>6.9460642630194904</v>
      </c>
      <c r="V40" s="159">
        <v>6.9460642630194904</v>
      </c>
      <c r="W40" s="159">
        <v>6.9460642630194904</v>
      </c>
      <c r="X40" s="159">
        <v>6.9460642630194904</v>
      </c>
      <c r="Y40" s="159">
        <v>6.9460642630194904</v>
      </c>
      <c r="Z40" s="159">
        <v>6.9460642630194904</v>
      </c>
      <c r="AA40" s="159">
        <v>6.9460642630194904</v>
      </c>
      <c r="AB40" s="159">
        <v>6.9460642630194904</v>
      </c>
      <c r="AC40" s="159">
        <v>6.9460642630194904</v>
      </c>
      <c r="AD40" s="159">
        <v>6.9460642630194904</v>
      </c>
    </row>
    <row r="41" spans="1:30" x14ac:dyDescent="0.25">
      <c r="A41" s="15" t="s">
        <v>12</v>
      </c>
      <c r="C41" s="140"/>
      <c r="D41" s="140"/>
      <c r="E41" s="160">
        <f t="shared" ref="E41:AB41" si="1">E40*75%</f>
        <v>5.2095481972646178</v>
      </c>
      <c r="F41" s="160">
        <f t="shared" si="1"/>
        <v>5.2095481972646178</v>
      </c>
      <c r="G41" s="160">
        <f t="shared" si="1"/>
        <v>5.2095481972646178</v>
      </c>
      <c r="H41" s="160">
        <f t="shared" si="1"/>
        <v>5.2095481972646178</v>
      </c>
      <c r="I41" s="160">
        <f t="shared" si="1"/>
        <v>5.2095481972646178</v>
      </c>
      <c r="J41" s="160">
        <f t="shared" si="1"/>
        <v>5.2095481972646178</v>
      </c>
      <c r="K41" s="160">
        <f t="shared" si="1"/>
        <v>5.2095481972646178</v>
      </c>
      <c r="L41" s="160">
        <f t="shared" si="1"/>
        <v>5.2095481972646178</v>
      </c>
      <c r="M41" s="160">
        <f t="shared" si="1"/>
        <v>5.2095481972646178</v>
      </c>
      <c r="N41" s="160">
        <f t="shared" si="1"/>
        <v>5.2095481972646178</v>
      </c>
      <c r="O41" s="160">
        <f t="shared" si="1"/>
        <v>5.2095481972646178</v>
      </c>
      <c r="P41" s="160">
        <f t="shared" si="1"/>
        <v>5.2095481972646178</v>
      </c>
      <c r="Q41" s="160">
        <f t="shared" si="1"/>
        <v>5.2095481972646178</v>
      </c>
      <c r="R41" s="160">
        <f t="shared" si="1"/>
        <v>5.2095481972646178</v>
      </c>
      <c r="S41" s="160">
        <f t="shared" si="1"/>
        <v>5.2095481972646178</v>
      </c>
      <c r="T41" s="160">
        <f t="shared" si="1"/>
        <v>5.2095481972646178</v>
      </c>
      <c r="U41" s="160">
        <f t="shared" si="1"/>
        <v>5.2095481972646178</v>
      </c>
      <c r="V41" s="160">
        <f t="shared" si="1"/>
        <v>5.2095481972646178</v>
      </c>
      <c r="W41" s="160">
        <f t="shared" si="1"/>
        <v>5.2095481972646178</v>
      </c>
      <c r="X41" s="160">
        <f t="shared" si="1"/>
        <v>5.2095481972646178</v>
      </c>
      <c r="Y41" s="160">
        <f t="shared" si="1"/>
        <v>5.2095481972646178</v>
      </c>
      <c r="Z41" s="160">
        <f t="shared" si="1"/>
        <v>5.2095481972646178</v>
      </c>
      <c r="AA41" s="160">
        <f t="shared" si="1"/>
        <v>5.2095481972646178</v>
      </c>
      <c r="AB41" s="160">
        <f t="shared" si="1"/>
        <v>5.2095481972646178</v>
      </c>
      <c r="AC41" s="160"/>
      <c r="AD41" s="140"/>
    </row>
    <row r="42" spans="1:30" x14ac:dyDescent="0.25">
      <c r="A42" s="15" t="s">
        <v>49</v>
      </c>
      <c r="C42" s="140"/>
      <c r="D42" s="140"/>
      <c r="E42" s="140">
        <v>9.510065885235063</v>
      </c>
      <c r="F42" s="140">
        <v>9.4491309292565635</v>
      </c>
      <c r="G42" s="140">
        <v>8.935339302402614</v>
      </c>
      <c r="H42" s="140">
        <v>6.136463230893531</v>
      </c>
      <c r="I42" s="140">
        <v>6.2217085908761183</v>
      </c>
      <c r="J42" s="140">
        <v>5.6185395469395258</v>
      </c>
      <c r="K42" s="140">
        <v>5.2285918935605276</v>
      </c>
      <c r="L42" s="140">
        <v>4.8590032001656382</v>
      </c>
      <c r="M42" s="140">
        <v>4.6949550586664621</v>
      </c>
      <c r="N42" s="140">
        <v>4.3760799276335058</v>
      </c>
      <c r="O42" s="140">
        <v>4.2550285378862771</v>
      </c>
      <c r="P42" s="140">
        <v>4.1812589996978868</v>
      </c>
      <c r="Q42" s="140">
        <v>3.992639823773509</v>
      </c>
      <c r="R42" s="140">
        <v>3.9218163288832391</v>
      </c>
      <c r="S42" s="140">
        <v>3.8293221604709831</v>
      </c>
      <c r="T42" s="140">
        <v>3.734714230463255</v>
      </c>
      <c r="U42" s="140">
        <v>3.578860089262677</v>
      </c>
      <c r="V42" s="140">
        <v>3.4723519269372192</v>
      </c>
      <c r="W42" s="140">
        <v>3.3443561285292089</v>
      </c>
      <c r="X42" s="140">
        <v>3.1366608671015341</v>
      </c>
      <c r="Y42" s="140">
        <v>2.8883617993301169</v>
      </c>
      <c r="Z42" s="140">
        <v>2.1236836178597249</v>
      </c>
      <c r="AA42" s="140">
        <v>1.989893965109653</v>
      </c>
      <c r="AB42" s="140">
        <v>2.127261916481137</v>
      </c>
      <c r="AC42" s="140"/>
      <c r="AD42" s="140"/>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92D050"/>
  </sheetPr>
  <dimension ref="A1:AA35"/>
  <sheetViews>
    <sheetView workbookViewId="0"/>
  </sheetViews>
  <sheetFormatPr defaultRowHeight="15" x14ac:dyDescent="0.25"/>
  <cols>
    <col min="1" max="1" width="39.5703125" customWidth="1"/>
    <col min="2" max="2" width="13.140625" bestFit="1" customWidth="1"/>
    <col min="3" max="3" width="10.42578125" bestFit="1" customWidth="1"/>
    <col min="4" max="6" width="10.7109375" bestFit="1" customWidth="1"/>
    <col min="7" max="10" width="11.7109375" bestFit="1" customWidth="1"/>
    <col min="11" max="11" width="10.7109375" bestFit="1" customWidth="1"/>
    <col min="12" max="25" width="11.7109375" bestFit="1" customWidth="1"/>
  </cols>
  <sheetData>
    <row r="1" spans="1:27" x14ac:dyDescent="0.25">
      <c r="A1" s="126" t="s">
        <v>324</v>
      </c>
      <c r="B1" s="2">
        <v>2022</v>
      </c>
      <c r="C1" s="2">
        <v>2023</v>
      </c>
      <c r="D1" s="2">
        <v>2024</v>
      </c>
      <c r="E1" s="2">
        <v>2025</v>
      </c>
      <c r="F1" s="2">
        <v>2026</v>
      </c>
      <c r="G1" s="2">
        <v>2027</v>
      </c>
      <c r="H1" s="2">
        <v>2028</v>
      </c>
      <c r="I1" s="2">
        <v>2029</v>
      </c>
      <c r="J1" s="2">
        <v>2030</v>
      </c>
      <c r="K1" s="2">
        <v>2031</v>
      </c>
      <c r="L1" s="2">
        <v>2032</v>
      </c>
      <c r="M1" s="2">
        <v>2033</v>
      </c>
      <c r="N1" s="2">
        <v>2034</v>
      </c>
      <c r="O1" s="2">
        <v>2035</v>
      </c>
      <c r="P1" s="2">
        <v>2036</v>
      </c>
      <c r="Q1" s="2">
        <v>2037</v>
      </c>
      <c r="R1" s="2">
        <v>2038</v>
      </c>
      <c r="S1" s="2">
        <v>2039</v>
      </c>
      <c r="T1" s="2">
        <v>2040</v>
      </c>
      <c r="U1" s="2">
        <v>2041</v>
      </c>
      <c r="V1" s="2">
        <v>2042</v>
      </c>
      <c r="W1" s="2">
        <v>2043</v>
      </c>
      <c r="X1" s="2">
        <v>2044</v>
      </c>
      <c r="Y1" s="2">
        <v>2045</v>
      </c>
    </row>
    <row r="2" spans="1:27" x14ac:dyDescent="0.25">
      <c r="A2" s="140" t="str">
        <f>'RAW DATA INPUTS &gt;&gt;&gt;'!D3</f>
        <v>1 Mid</v>
      </c>
      <c r="B2" s="158">
        <v>687404.71624755859</v>
      </c>
      <c r="C2" s="158">
        <v>735499.55997610092</v>
      </c>
      <c r="D2" s="158">
        <v>746251.6102437973</v>
      </c>
      <c r="E2" s="158">
        <v>818792.64768409729</v>
      </c>
      <c r="F2" s="158">
        <v>792700.4147567749</v>
      </c>
      <c r="G2" s="158">
        <v>1007027.7658958435</v>
      </c>
      <c r="H2" s="158">
        <v>1087446.0211791992</v>
      </c>
      <c r="I2" s="158">
        <v>1213182.9914855957</v>
      </c>
      <c r="J2" s="158">
        <v>1398071.7623594592</v>
      </c>
      <c r="K2" s="158">
        <v>1465498.0543046661</v>
      </c>
      <c r="L2" s="158">
        <v>1469613.565585183</v>
      </c>
      <c r="M2" s="158">
        <v>1511742.8279919666</v>
      </c>
      <c r="N2" s="158">
        <v>1576670.643756459</v>
      </c>
      <c r="O2" s="158">
        <v>1699887.3394993707</v>
      </c>
      <c r="P2" s="158">
        <v>1826481.8856941289</v>
      </c>
      <c r="Q2" s="158">
        <v>1929106.0221415814</v>
      </c>
      <c r="R2" s="158">
        <v>1968397.3957889925</v>
      </c>
      <c r="S2" s="158">
        <v>2064667.1449538292</v>
      </c>
      <c r="T2" s="158">
        <v>2157752.0065246508</v>
      </c>
      <c r="U2" s="158">
        <v>2281824.4246685966</v>
      </c>
      <c r="V2" s="158">
        <v>2490962.2774080224</v>
      </c>
      <c r="W2" s="158">
        <v>2689227.2551125502</v>
      </c>
      <c r="X2" s="158">
        <v>2892172.473249346</v>
      </c>
      <c r="Y2" s="158">
        <v>3012769.1660003662</v>
      </c>
    </row>
    <row r="3" spans="1:27" x14ac:dyDescent="0.25">
      <c r="A3" s="140" t="str">
        <f>'RAW DATA INPUTS &gt;&gt;&gt;'!D4</f>
        <v>2 Low</v>
      </c>
      <c r="B3" s="158">
        <v>655589.61199951172</v>
      </c>
      <c r="C3" s="158">
        <v>700726.23045492172</v>
      </c>
      <c r="D3" s="158">
        <v>737969.75634288788</v>
      </c>
      <c r="E3" s="158">
        <v>816793.16777229309</v>
      </c>
      <c r="F3" s="158">
        <v>695777.28537750244</v>
      </c>
      <c r="G3" s="158">
        <v>774635.45067977905</v>
      </c>
      <c r="H3" s="158">
        <v>846950.37200927734</v>
      </c>
      <c r="I3" s="158">
        <v>913600.243724823</v>
      </c>
      <c r="J3" s="158">
        <v>1054831.3044203112</v>
      </c>
      <c r="K3" s="158">
        <v>1065838.0986772247</v>
      </c>
      <c r="L3" s="158">
        <v>1069568.0650063027</v>
      </c>
      <c r="M3" s="158">
        <v>1093461.1380791706</v>
      </c>
      <c r="N3" s="158">
        <v>1151365.9985004165</v>
      </c>
      <c r="O3" s="158">
        <v>1225457.2353104516</v>
      </c>
      <c r="P3" s="158">
        <v>1477260.7411037511</v>
      </c>
      <c r="Q3" s="158">
        <v>1469919.7359143551</v>
      </c>
      <c r="R3" s="158">
        <v>1440142.1403697382</v>
      </c>
      <c r="S3" s="158">
        <v>1453238.7027634205</v>
      </c>
      <c r="T3" s="158">
        <v>1548291.1161433149</v>
      </c>
      <c r="U3" s="158">
        <v>1580122.3817399009</v>
      </c>
      <c r="V3" s="158">
        <v>1747388.1605237911</v>
      </c>
      <c r="W3" s="158">
        <v>1892047.1594304058</v>
      </c>
      <c r="X3" s="158">
        <v>2045145.658660799</v>
      </c>
      <c r="Y3" s="158">
        <v>2132489.3427791595</v>
      </c>
      <c r="Z3" s="4"/>
      <c r="AA3" s="4"/>
    </row>
    <row r="4" spans="1:27" x14ac:dyDescent="0.25">
      <c r="A4" s="140" t="str">
        <f>'RAW DATA INPUTS &gt;&gt;&gt;'!D5</f>
        <v>3 High</v>
      </c>
      <c r="B4" s="158">
        <v>992868.79681396484</v>
      </c>
      <c r="C4" s="158">
        <v>1044766.7041473389</v>
      </c>
      <c r="D4" s="158">
        <v>1089106.7741382122</v>
      </c>
      <c r="E4" s="158">
        <v>1398399.1578912735</v>
      </c>
      <c r="F4" s="158">
        <v>1302560.4992141724</v>
      </c>
      <c r="G4" s="158">
        <v>1413934.4970245361</v>
      </c>
      <c r="H4" s="158">
        <v>1551284.3842353821</v>
      </c>
      <c r="I4" s="158">
        <v>1777237.1621131897</v>
      </c>
      <c r="J4" s="158">
        <v>1944954.1417082141</v>
      </c>
      <c r="K4" s="158">
        <v>2037221.2596421905</v>
      </c>
      <c r="L4" s="158">
        <v>1842790.9711370934</v>
      </c>
      <c r="M4" s="158">
        <v>1929101.5068535847</v>
      </c>
      <c r="N4" s="158">
        <v>2065380.1145759323</v>
      </c>
      <c r="O4" s="158">
        <v>2261342.1395081445</v>
      </c>
      <c r="P4" s="158">
        <v>2419716.8927494115</v>
      </c>
      <c r="Q4" s="158">
        <v>2498759.3470288571</v>
      </c>
      <c r="R4" s="158">
        <v>2575896.786671008</v>
      </c>
      <c r="S4" s="158">
        <v>2715248.0892227711</v>
      </c>
      <c r="T4" s="158">
        <v>2879423.9204417155</v>
      </c>
      <c r="U4" s="158">
        <v>3029635.0190995201</v>
      </c>
      <c r="V4" s="158">
        <v>3253436.0580915399</v>
      </c>
      <c r="W4" s="158">
        <v>3482061.165579698</v>
      </c>
      <c r="X4" s="158">
        <v>3798116.47291556</v>
      </c>
      <c r="Y4" s="158">
        <v>3927141.5990619659</v>
      </c>
    </row>
    <row r="5" spans="1:27" x14ac:dyDescent="0.25">
      <c r="A5" s="140" t="str">
        <f>'RAW DATA INPUTS &gt;&gt;&gt;'!D6</f>
        <v>A Renewable Overgeneration</v>
      </c>
      <c r="B5" s="158">
        <v>700438.19732666016</v>
      </c>
      <c r="C5" s="158">
        <v>757358.68980836868</v>
      </c>
      <c r="D5" s="158">
        <v>793282.33870172501</v>
      </c>
      <c r="E5" s="158">
        <v>888531.49444198608</v>
      </c>
      <c r="F5" s="158">
        <v>899909.212641716</v>
      </c>
      <c r="G5" s="158">
        <v>1117904.4834537506</v>
      </c>
      <c r="H5" s="158">
        <v>1167533.9365653992</v>
      </c>
      <c r="I5" s="158">
        <v>1287405.3768405914</v>
      </c>
      <c r="J5" s="158">
        <v>1471713.6868208239</v>
      </c>
      <c r="K5" s="158">
        <v>1524334.0640404888</v>
      </c>
      <c r="L5" s="158">
        <v>1559525.8753707875</v>
      </c>
      <c r="M5" s="158">
        <v>1600318.4245209736</v>
      </c>
      <c r="N5" s="158">
        <v>1689804.4470670917</v>
      </c>
      <c r="O5" s="158">
        <v>1822398.3674172326</v>
      </c>
      <c r="P5" s="158">
        <v>2005120.5229490823</v>
      </c>
      <c r="Q5" s="158">
        <v>2126952.3431536015</v>
      </c>
      <c r="R5" s="158">
        <v>2221521.0364464177</v>
      </c>
      <c r="S5" s="158">
        <v>2368531.5223463597</v>
      </c>
      <c r="T5" s="158">
        <v>2541307.379588692</v>
      </c>
      <c r="U5" s="158">
        <v>2676708.0054543479</v>
      </c>
      <c r="V5" s="158">
        <v>2920435.8852638192</v>
      </c>
      <c r="W5" s="158">
        <v>3180160.7466601348</v>
      </c>
      <c r="X5" s="158">
        <v>3410961.3701843321</v>
      </c>
      <c r="Y5" s="158">
        <v>3651475.5879364014</v>
      </c>
    </row>
    <row r="6" spans="1:27" x14ac:dyDescent="0.25">
      <c r="A6" s="140" t="str">
        <f>'RAW DATA INPUTS &gt;&gt;&gt;'!D7</f>
        <v>B Market Reliance</v>
      </c>
      <c r="B6" s="158">
        <v>680997.56781005859</v>
      </c>
      <c r="C6" s="158">
        <v>733536.60935354233</v>
      </c>
      <c r="D6" s="158">
        <v>791723.76142787933</v>
      </c>
      <c r="E6" s="158">
        <v>911044.62058448792</v>
      </c>
      <c r="F6" s="158">
        <v>881724.50289154053</v>
      </c>
      <c r="G6" s="158">
        <v>1126856.2964134216</v>
      </c>
      <c r="H6" s="158">
        <v>1215622.7520141602</v>
      </c>
      <c r="I6" s="158">
        <v>1296356.7956848145</v>
      </c>
      <c r="J6" s="158">
        <v>1452150.8152159045</v>
      </c>
      <c r="K6" s="158">
        <v>1524969.0467363067</v>
      </c>
      <c r="L6" s="158">
        <v>1572773.7806730736</v>
      </c>
      <c r="M6" s="158">
        <v>1620846.083317284</v>
      </c>
      <c r="N6" s="158">
        <v>1708120.319324086</v>
      </c>
      <c r="O6" s="158">
        <v>1851230.197836773</v>
      </c>
      <c r="P6" s="158">
        <v>1946512.4218879766</v>
      </c>
      <c r="Q6" s="158">
        <v>2029221.125687724</v>
      </c>
      <c r="R6" s="158">
        <v>2071855.6786411654</v>
      </c>
      <c r="S6" s="158">
        <v>2195052.7139388146</v>
      </c>
      <c r="T6" s="158">
        <v>2351003.3664947436</v>
      </c>
      <c r="U6" s="158">
        <v>2458224.0739758476</v>
      </c>
      <c r="V6" s="158">
        <v>2667126.7926515527</v>
      </c>
      <c r="W6" s="158">
        <v>2859103.6371773696</v>
      </c>
      <c r="X6" s="158">
        <v>3034278.7332743704</v>
      </c>
      <c r="Y6" s="158">
        <v>3189960.4414367676</v>
      </c>
    </row>
    <row r="7" spans="1:27" x14ac:dyDescent="0.25">
      <c r="A7" s="140" t="str">
        <f>'RAW DATA INPUTS &gt;&gt;&gt;'!D8</f>
        <v>C Distributed Transmission</v>
      </c>
      <c r="B7" s="158">
        <v>691177.98065185547</v>
      </c>
      <c r="C7" s="158">
        <v>741215.27086019516</v>
      </c>
      <c r="D7" s="158">
        <v>753208.07567882538</v>
      </c>
      <c r="E7" s="158">
        <v>849925.25016975403</v>
      </c>
      <c r="F7" s="158">
        <v>799152.71347808838</v>
      </c>
      <c r="G7" s="158">
        <v>1014600.8133506775</v>
      </c>
      <c r="H7" s="158">
        <v>1101967.7750854492</v>
      </c>
      <c r="I7" s="158">
        <v>1179642.4120597839</v>
      </c>
      <c r="J7" s="158">
        <v>1353257.6348646472</v>
      </c>
      <c r="K7" s="158">
        <v>1429020.2832475372</v>
      </c>
      <c r="L7" s="158">
        <v>1438583.4129171837</v>
      </c>
      <c r="M7" s="158">
        <v>1488588.1680626911</v>
      </c>
      <c r="N7" s="158">
        <v>1557631.4999519088</v>
      </c>
      <c r="O7" s="158">
        <v>1697448.3310059472</v>
      </c>
      <c r="P7" s="158">
        <v>1818406.2133823461</v>
      </c>
      <c r="Q7" s="158">
        <v>1909226.5668622311</v>
      </c>
      <c r="R7" s="158">
        <v>1999446.1948436152</v>
      </c>
      <c r="S7" s="158">
        <v>2086243.1521194996</v>
      </c>
      <c r="T7" s="158">
        <v>2281833.4534769938</v>
      </c>
      <c r="U7" s="158">
        <v>2487532.6711075767</v>
      </c>
      <c r="V7" s="158">
        <v>2881142.4824537225</v>
      </c>
      <c r="W7" s="158">
        <v>3321272.0625523543</v>
      </c>
      <c r="X7" s="158">
        <v>4127928.4315184653</v>
      </c>
      <c r="Y7" s="158">
        <v>4378196.1933193207</v>
      </c>
    </row>
    <row r="8" spans="1:27" x14ac:dyDescent="0.25">
      <c r="A8" s="140" t="str">
        <f>'RAW DATA INPUTS &gt;&gt;&gt;'!D9</f>
        <v>D Transmission/build constraints - time delayed (option 2)</v>
      </c>
      <c r="B8" s="158">
        <v>691178.78790283203</v>
      </c>
      <c r="C8" s="158">
        <v>740335.31901693344</v>
      </c>
      <c r="D8" s="158">
        <v>753115.08135509491</v>
      </c>
      <c r="E8" s="158">
        <v>871147.23955059052</v>
      </c>
      <c r="F8" s="158">
        <v>835917.10716533661</v>
      </c>
      <c r="G8" s="158">
        <v>947061.7965221405</v>
      </c>
      <c r="H8" s="158">
        <v>1055078.9366073608</v>
      </c>
      <c r="I8" s="158">
        <v>1270609.2519855499</v>
      </c>
      <c r="J8" s="158">
        <v>1381515.6825636218</v>
      </c>
      <c r="K8" s="158">
        <v>1424691.1194680401</v>
      </c>
      <c r="L8" s="158">
        <v>1430846.5870941151</v>
      </c>
      <c r="M8" s="158">
        <v>1497233.6000275654</v>
      </c>
      <c r="N8" s="158">
        <v>1558102.6229627826</v>
      </c>
      <c r="O8" s="158">
        <v>1690861.9973381921</v>
      </c>
      <c r="P8" s="158">
        <v>1800707.2367247171</v>
      </c>
      <c r="Q8" s="158">
        <v>1884650.6830202397</v>
      </c>
      <c r="R8" s="158">
        <v>1973887.8792961489</v>
      </c>
      <c r="S8" s="158">
        <v>2043300.2575453343</v>
      </c>
      <c r="T8" s="158">
        <v>2149008.114833443</v>
      </c>
      <c r="U8" s="158">
        <v>2234689.4419320091</v>
      </c>
      <c r="V8" s="158">
        <v>2439623.9059547372</v>
      </c>
      <c r="W8" s="158">
        <v>2648969.9504717803</v>
      </c>
      <c r="X8" s="158">
        <v>3093347.1849121153</v>
      </c>
      <c r="Y8" s="158">
        <v>3225473.9028892517</v>
      </c>
      <c r="Z8" s="4"/>
      <c r="AA8" s="4"/>
    </row>
    <row r="9" spans="1:27" x14ac:dyDescent="0.25">
      <c r="A9" s="140" t="str">
        <f>'RAW DATA INPUTS &gt;&gt;&gt;'!D11</f>
        <v>F 6-Yr DSR Ramp</v>
      </c>
      <c r="B9" s="158">
        <v>738540.92828369141</v>
      </c>
      <c r="C9" s="158">
        <v>786264.4786772728</v>
      </c>
      <c r="D9" s="158">
        <v>798494.18458461761</v>
      </c>
      <c r="E9" s="158">
        <v>937792.64768505096</v>
      </c>
      <c r="F9" s="158">
        <v>856723.28378582001</v>
      </c>
      <c r="G9" s="158">
        <v>943120.60575675964</v>
      </c>
      <c r="H9" s="158">
        <v>874991.50084686279</v>
      </c>
      <c r="I9" s="158">
        <v>1007197.713766098</v>
      </c>
      <c r="J9" s="158">
        <v>1285417.983581383</v>
      </c>
      <c r="K9" s="158">
        <v>1330964.382346458</v>
      </c>
      <c r="L9" s="158">
        <v>1460149.6967628468</v>
      </c>
      <c r="M9" s="158">
        <v>1500697.6900258106</v>
      </c>
      <c r="N9" s="158">
        <v>1555116.1944406726</v>
      </c>
      <c r="O9" s="158">
        <v>1753153.0422696038</v>
      </c>
      <c r="P9" s="158">
        <v>1851034.5889071054</v>
      </c>
      <c r="Q9" s="158">
        <v>1924622.5061889943</v>
      </c>
      <c r="R9" s="158">
        <v>1977661.3649857889</v>
      </c>
      <c r="S9" s="158">
        <v>2096147.162336451</v>
      </c>
      <c r="T9" s="158">
        <v>2211282.1261177943</v>
      </c>
      <c r="U9" s="158">
        <v>2335634.16171007</v>
      </c>
      <c r="V9" s="158">
        <v>2578966.4098018594</v>
      </c>
      <c r="W9" s="158">
        <v>2840469.9536856627</v>
      </c>
      <c r="X9" s="158">
        <v>3027822.0475200713</v>
      </c>
      <c r="Y9" s="158">
        <v>3147034.8002872467</v>
      </c>
    </row>
    <row r="10" spans="1:27" x14ac:dyDescent="0.25">
      <c r="A10" s="140" t="str">
        <f>'RAW DATA INPUTS &gt;&gt;&gt;'!D12</f>
        <v>G NEI DSR</v>
      </c>
      <c r="B10" s="158">
        <v>657869.16302490234</v>
      </c>
      <c r="C10" s="158">
        <v>703965.25249147415</v>
      </c>
      <c r="D10" s="158">
        <v>713234.08333826065</v>
      </c>
      <c r="E10" s="158">
        <v>808311.56147289276</v>
      </c>
      <c r="F10" s="158">
        <v>771146.63043212891</v>
      </c>
      <c r="G10" s="158">
        <v>983069.1381149292</v>
      </c>
      <c r="H10" s="158">
        <v>1030645.3989753723</v>
      </c>
      <c r="I10" s="158">
        <v>1130698.539264679</v>
      </c>
      <c r="J10" s="158">
        <v>1319271.5642927478</v>
      </c>
      <c r="K10" s="158">
        <v>1386949.4630418487</v>
      </c>
      <c r="L10" s="158">
        <v>1428840.0065603722</v>
      </c>
      <c r="M10" s="158">
        <v>1470592.9125008625</v>
      </c>
      <c r="N10" s="158">
        <v>1530220.3196693161</v>
      </c>
      <c r="O10" s="158">
        <v>1692850.0066269799</v>
      </c>
      <c r="P10" s="158">
        <v>1795406.2666812963</v>
      </c>
      <c r="Q10" s="158">
        <v>1875523.785802966</v>
      </c>
      <c r="R10" s="158">
        <v>1952468.5545085322</v>
      </c>
      <c r="S10" s="158">
        <v>2058411.9843796315</v>
      </c>
      <c r="T10" s="158">
        <v>2196170.6481486247</v>
      </c>
      <c r="U10" s="158">
        <v>2339311.1142838462</v>
      </c>
      <c r="V10" s="158">
        <v>2531412.3923658319</v>
      </c>
      <c r="W10" s="158">
        <v>2780873.1591862654</v>
      </c>
      <c r="X10" s="158">
        <v>2989169.68801108</v>
      </c>
      <c r="Y10" s="158">
        <v>3107601.1412220001</v>
      </c>
    </row>
    <row r="11" spans="1:27" x14ac:dyDescent="0.25">
      <c r="A11" s="140" t="str">
        <f>'RAW DATA INPUTS &gt;&gt;&gt;'!D13</f>
        <v>H Social Discount DSR</v>
      </c>
      <c r="B11" s="158">
        <v>650614.32354736328</v>
      </c>
      <c r="C11" s="158">
        <v>689733.17302083969</v>
      </c>
      <c r="D11" s="158">
        <v>717409.77628278732</v>
      </c>
      <c r="E11" s="158">
        <v>834162.85071277618</v>
      </c>
      <c r="F11" s="158">
        <v>757927.89732456207</v>
      </c>
      <c r="G11" s="158">
        <v>976254.59551906586</v>
      </c>
      <c r="H11" s="158">
        <v>1061160.5285263062</v>
      </c>
      <c r="I11" s="158">
        <v>1189489.6739597321</v>
      </c>
      <c r="J11" s="158">
        <v>1384164.0984228442</v>
      </c>
      <c r="K11" s="158">
        <v>1430173.0680890747</v>
      </c>
      <c r="L11" s="158">
        <v>1474822.3600311745</v>
      </c>
      <c r="M11" s="158">
        <v>1520392.8542704624</v>
      </c>
      <c r="N11" s="158">
        <v>1592558.6949725845</v>
      </c>
      <c r="O11" s="158">
        <v>1749098.7264007493</v>
      </c>
      <c r="P11" s="158">
        <v>1854433.1986545152</v>
      </c>
      <c r="Q11" s="158">
        <v>1967415.8709565457</v>
      </c>
      <c r="R11" s="158">
        <v>2095364.8097222697</v>
      </c>
      <c r="S11" s="158">
        <v>2216110.4490302624</v>
      </c>
      <c r="T11" s="158">
        <v>2353216.1831174777</v>
      </c>
      <c r="U11" s="158">
        <v>2479536.946412371</v>
      </c>
      <c r="V11" s="158">
        <v>2684387.8871420808</v>
      </c>
      <c r="W11" s="158">
        <v>2910905.4623636222</v>
      </c>
      <c r="X11" s="158">
        <v>3095498.5366801322</v>
      </c>
      <c r="Y11" s="158">
        <v>3232025.9475183487</v>
      </c>
    </row>
    <row r="12" spans="1:27" x14ac:dyDescent="0.25">
      <c r="A12" s="140" t="str">
        <f>'RAW DATA INPUTS &gt;&gt;&gt;'!D14</f>
        <v>I SCGHG Dispatch Cost - LTCE Model</v>
      </c>
      <c r="B12" s="158">
        <v>687404.71624755859</v>
      </c>
      <c r="C12" s="158">
        <v>735549.18144369125</v>
      </c>
      <c r="D12" s="158">
        <v>746297.51238536835</v>
      </c>
      <c r="E12" s="158">
        <v>907760.23839092255</v>
      </c>
      <c r="F12" s="158">
        <v>832307.92991924286</v>
      </c>
      <c r="G12" s="158">
        <v>920228.2588634491</v>
      </c>
      <c r="H12" s="158">
        <v>1130582.9585652351</v>
      </c>
      <c r="I12" s="158">
        <v>1179142.9071369171</v>
      </c>
      <c r="J12" s="158">
        <v>1320377.2973860095</v>
      </c>
      <c r="K12" s="158">
        <v>1363175.453408546</v>
      </c>
      <c r="L12" s="158">
        <v>1415668.1091011036</v>
      </c>
      <c r="M12" s="158">
        <v>1454276.4950699848</v>
      </c>
      <c r="N12" s="158">
        <v>1519405.6682966449</v>
      </c>
      <c r="O12" s="158">
        <v>1667102.3551491662</v>
      </c>
      <c r="P12" s="158">
        <v>1796924.9526136941</v>
      </c>
      <c r="Q12" s="158">
        <v>1912359.5688082036</v>
      </c>
      <c r="R12" s="158">
        <v>1972065.5805366884</v>
      </c>
      <c r="S12" s="158">
        <v>2059322.1806410374</v>
      </c>
      <c r="T12" s="158">
        <v>2159269.3630329059</v>
      </c>
      <c r="U12" s="158">
        <v>2257796.0071022972</v>
      </c>
      <c r="V12" s="158">
        <v>2461038.8345283456</v>
      </c>
      <c r="W12" s="158">
        <v>2764389.3702410674</v>
      </c>
      <c r="X12" s="158">
        <v>2963851.7023300231</v>
      </c>
      <c r="Y12" s="158">
        <v>3090247.034236908</v>
      </c>
    </row>
    <row r="13" spans="1:27" x14ac:dyDescent="0.25">
      <c r="A13" s="140" t="str">
        <f>'RAW DATA INPUTS &gt;&gt;&gt;'!D15</f>
        <v>J SCGHG Dispatch Cost - LTCE and Hourly Models</v>
      </c>
      <c r="B13" s="158">
        <v>1210058.7568969727</v>
      </c>
      <c r="C13" s="158">
        <v>1161949.9283447266</v>
      </c>
      <c r="D13" s="158">
        <v>1179795.7269978523</v>
      </c>
      <c r="E13" s="158">
        <v>1249147.5021371841</v>
      </c>
      <c r="F13" s="158">
        <v>1042308.7102632523</v>
      </c>
      <c r="G13" s="158">
        <v>1246188.0054283142</v>
      </c>
      <c r="H13" s="158">
        <v>1309578.4237365723</v>
      </c>
      <c r="I13" s="158">
        <v>1350462.6695652008</v>
      </c>
      <c r="J13" s="158">
        <v>1507234.4008253405</v>
      </c>
      <c r="K13" s="158">
        <v>1548018.5948250957</v>
      </c>
      <c r="L13" s="158">
        <v>1589633.0641601551</v>
      </c>
      <c r="M13" s="158">
        <v>1624593.5629448933</v>
      </c>
      <c r="N13" s="158">
        <v>1701996.3779180744</v>
      </c>
      <c r="O13" s="158">
        <v>1870787.0824746056</v>
      </c>
      <c r="P13" s="158">
        <v>1985565.6054533548</v>
      </c>
      <c r="Q13" s="158">
        <v>2072458.3025041874</v>
      </c>
      <c r="R13" s="158">
        <v>2140734.9945228947</v>
      </c>
      <c r="S13" s="158">
        <v>2211181.7794035496</v>
      </c>
      <c r="T13" s="158">
        <v>2325394.7323566363</v>
      </c>
      <c r="U13" s="158">
        <v>2473762.4381478294</v>
      </c>
      <c r="V13" s="158">
        <v>2663739.3606399484</v>
      </c>
      <c r="W13" s="158">
        <v>2894624.3142260527</v>
      </c>
      <c r="X13" s="158">
        <v>3124822.580809027</v>
      </c>
      <c r="Y13" s="158">
        <v>3287045.3368873596</v>
      </c>
    </row>
    <row r="14" spans="1:27" x14ac:dyDescent="0.25">
      <c r="A14" s="140" t="str">
        <f>'RAW DATA INPUTS &gt;&gt;&gt;'!D16</f>
        <v>K AR5 Upstream Emissions</v>
      </c>
      <c r="B14" s="158">
        <v>687404.71624755859</v>
      </c>
      <c r="C14" s="158">
        <v>735691.55667257309</v>
      </c>
      <c r="D14" s="158">
        <v>789413.4382853508</v>
      </c>
      <c r="E14" s="158">
        <v>840331.18601036072</v>
      </c>
      <c r="F14" s="158">
        <v>808450.10594558716</v>
      </c>
      <c r="G14" s="158">
        <v>1022538.9706401825</v>
      </c>
      <c r="H14" s="158">
        <v>1103631.7806549072</v>
      </c>
      <c r="I14" s="158">
        <v>1224893.9616794586</v>
      </c>
      <c r="J14" s="158">
        <v>1361386.1984861682</v>
      </c>
      <c r="K14" s="158">
        <v>1434654.7026360699</v>
      </c>
      <c r="L14" s="158">
        <v>1444138.216114806</v>
      </c>
      <c r="M14" s="158">
        <v>1515225.3509964985</v>
      </c>
      <c r="N14" s="158">
        <v>1596286.6656721332</v>
      </c>
      <c r="O14" s="158">
        <v>1668791.1408471032</v>
      </c>
      <c r="P14" s="158">
        <v>1821386.9825972146</v>
      </c>
      <c r="Q14" s="158">
        <v>1903244.4670015629</v>
      </c>
      <c r="R14" s="158">
        <v>1962480.6814201723</v>
      </c>
      <c r="S14" s="158">
        <v>2038102.4900435032</v>
      </c>
      <c r="T14" s="158">
        <v>2152413.1903034137</v>
      </c>
      <c r="U14" s="158">
        <v>2276233.4572060569</v>
      </c>
      <c r="V14" s="158">
        <v>2484819.2578071542</v>
      </c>
      <c r="W14" s="158">
        <v>2730828.6258715605</v>
      </c>
      <c r="X14" s="158">
        <v>2924714.9730819762</v>
      </c>
      <c r="Y14" s="158">
        <v>3031913.8663902283</v>
      </c>
      <c r="Z14" s="4"/>
      <c r="AA14" s="4"/>
    </row>
    <row r="15" spans="1:27" x14ac:dyDescent="0.25">
      <c r="A15" s="140" t="str">
        <f>'RAW DATA INPUTS &gt;&gt;&gt;'!D17</f>
        <v>L SCGHG Federal CO2 Tax as Fixed Cost</v>
      </c>
      <c r="B15" s="158">
        <v>801836.51959228516</v>
      </c>
      <c r="C15" s="158">
        <v>886186.83317708969</v>
      </c>
      <c r="D15" s="158">
        <v>955452.02982282639</v>
      </c>
      <c r="E15" s="158">
        <v>1119393.9447078705</v>
      </c>
      <c r="F15" s="158">
        <v>1059835.6616401672</v>
      </c>
      <c r="G15" s="158">
        <v>1226422.2324504852</v>
      </c>
      <c r="H15" s="158">
        <v>1260852.5404815674</v>
      </c>
      <c r="I15" s="158">
        <v>1427565.490480423</v>
      </c>
      <c r="J15" s="158">
        <v>1518899.2184370349</v>
      </c>
      <c r="K15" s="158">
        <v>1558181.718612022</v>
      </c>
      <c r="L15" s="158">
        <v>1597117.372036742</v>
      </c>
      <c r="M15" s="158">
        <v>1656527.548948769</v>
      </c>
      <c r="N15" s="158">
        <v>1750255.8860319355</v>
      </c>
      <c r="O15" s="158">
        <v>1935986.4456719323</v>
      </c>
      <c r="P15" s="158">
        <v>2038907.9173353738</v>
      </c>
      <c r="Q15" s="158">
        <v>2126482.6240145024</v>
      </c>
      <c r="R15" s="158">
        <v>2228214.355797614</v>
      </c>
      <c r="S15" s="158">
        <v>2288994.5530928196</v>
      </c>
      <c r="T15" s="158">
        <v>2401299.2646137164</v>
      </c>
      <c r="U15" s="158">
        <v>2484182.1252816184</v>
      </c>
      <c r="V15" s="158">
        <v>2730019.5834297128</v>
      </c>
      <c r="W15" s="158">
        <v>2909878.9747790312</v>
      </c>
      <c r="X15" s="158">
        <v>3138492.7224029601</v>
      </c>
      <c r="Y15" s="158">
        <v>3276180.5628204346</v>
      </c>
      <c r="Z15" s="4"/>
      <c r="AA15" s="4"/>
    </row>
    <row r="16" spans="1:27" x14ac:dyDescent="0.25">
      <c r="A16" s="140" t="str">
        <f>'RAW DATA INPUTS &gt;&gt;&gt;'!D18</f>
        <v>M Alternative Fuel for Peakers - Biodiesel</v>
      </c>
      <c r="B16" s="158">
        <v>691178.78790283203</v>
      </c>
      <c r="C16" s="158">
        <v>740335.31901693344</v>
      </c>
      <c r="D16" s="158">
        <v>752218.62774181366</v>
      </c>
      <c r="E16" s="158">
        <v>826470.4595823288</v>
      </c>
      <c r="F16" s="158">
        <v>815395.13304424286</v>
      </c>
      <c r="G16" s="158">
        <v>1030258.8911266327</v>
      </c>
      <c r="H16" s="158">
        <v>1113375.1384506226</v>
      </c>
      <c r="I16" s="158">
        <v>1282548.8415851593</v>
      </c>
      <c r="J16" s="158">
        <v>1394417.9102247546</v>
      </c>
      <c r="K16" s="158">
        <v>1410204.9207680889</v>
      </c>
      <c r="L16" s="158">
        <v>1490553.2416809071</v>
      </c>
      <c r="M16" s="158">
        <v>1497985.4106202167</v>
      </c>
      <c r="N16" s="158">
        <v>1587618.41344435</v>
      </c>
      <c r="O16" s="158">
        <v>1668911.938530819</v>
      </c>
      <c r="P16" s="158">
        <v>1790362.7808073587</v>
      </c>
      <c r="Q16" s="158">
        <v>1861510.819209462</v>
      </c>
      <c r="R16" s="158">
        <v>1913637.2198665987</v>
      </c>
      <c r="S16" s="158">
        <v>2032167.6928366246</v>
      </c>
      <c r="T16" s="158">
        <v>2135474.6287799762</v>
      </c>
      <c r="U16" s="158">
        <v>2253945.6745217307</v>
      </c>
      <c r="V16" s="158">
        <v>2412332.2286247201</v>
      </c>
      <c r="W16" s="158">
        <v>2700302.1754015898</v>
      </c>
      <c r="X16" s="158">
        <v>2919954.7219909728</v>
      </c>
      <c r="Y16" s="158">
        <v>3094878.7301445007</v>
      </c>
    </row>
    <row r="17" spans="1:27" x14ac:dyDescent="0.25">
      <c r="A17" s="140" t="str">
        <f>'RAW DATA INPUTS &gt;&gt;&gt;'!D19</f>
        <v>N1 100% Renewable by 2030 Batteries</v>
      </c>
      <c r="B17" s="158">
        <v>649174.19720458984</v>
      </c>
      <c r="C17" s="158">
        <v>688864.3019194603</v>
      </c>
      <c r="D17" s="158">
        <v>779289.06849575043</v>
      </c>
      <c r="E17" s="158">
        <v>1057454.8692417145</v>
      </c>
      <c r="F17" s="158">
        <v>1235938.6508407593</v>
      </c>
      <c r="G17" s="158">
        <v>1496056.9880638123</v>
      </c>
      <c r="H17" s="158">
        <v>1760483.6676635742</v>
      </c>
      <c r="I17" s="158">
        <v>2164954.2330627441</v>
      </c>
      <c r="J17" s="158">
        <v>3769120.3852842636</v>
      </c>
      <c r="K17" s="158">
        <v>3735718.088514871</v>
      </c>
      <c r="L17" s="158">
        <v>3732791.0090818871</v>
      </c>
      <c r="M17" s="158">
        <v>3743895.869923119</v>
      </c>
      <c r="N17" s="158">
        <v>3914132.5647769668</v>
      </c>
      <c r="O17" s="158">
        <v>4278298.3570469785</v>
      </c>
      <c r="P17" s="158">
        <v>4535983.3641334595</v>
      </c>
      <c r="Q17" s="158">
        <v>4745039.9995127972</v>
      </c>
      <c r="R17" s="158">
        <v>4971277.4492405308</v>
      </c>
      <c r="S17" s="158">
        <v>5146745.7929183068</v>
      </c>
      <c r="T17" s="158">
        <v>5294951.2014709404</v>
      </c>
      <c r="U17" s="158">
        <v>5499446.3912060717</v>
      </c>
      <c r="V17" s="158">
        <v>5705696.5527223535</v>
      </c>
      <c r="W17" s="158">
        <v>5823337.4862679457</v>
      </c>
      <c r="X17" s="158">
        <v>5875762.119153887</v>
      </c>
      <c r="Y17" s="158">
        <v>6044888.3515319824</v>
      </c>
    </row>
    <row r="18" spans="1:27" x14ac:dyDescent="0.25">
      <c r="A18" s="140" t="str">
        <f>'RAW DATA INPUTS &gt;&gt;&gt;'!D20</f>
        <v>N2 100% Renewable by 2030 PSH</v>
      </c>
      <c r="B18" s="158">
        <v>622487.67889404297</v>
      </c>
      <c r="C18" s="158">
        <v>656099.72135305405</v>
      </c>
      <c r="D18" s="158">
        <v>857585.19532680511</v>
      </c>
      <c r="E18" s="158">
        <v>1003631.5429477692</v>
      </c>
      <c r="F18" s="158">
        <v>2826124.6898727417</v>
      </c>
      <c r="G18" s="158">
        <v>2810448.5509300232</v>
      </c>
      <c r="H18" s="158">
        <v>4470489.1938476563</v>
      </c>
      <c r="I18" s="158">
        <v>4881227.6756896973</v>
      </c>
      <c r="J18" s="158">
        <v>7090323.008453209</v>
      </c>
      <c r="K18" s="158">
        <v>7643102.1379533475</v>
      </c>
      <c r="L18" s="158">
        <v>7828331.1205931176</v>
      </c>
      <c r="M18" s="158">
        <v>8084144.2312665023</v>
      </c>
      <c r="N18" s="158">
        <v>8755576.4518008921</v>
      </c>
      <c r="O18" s="158">
        <v>9362438.5184849668</v>
      </c>
      <c r="P18" s="158">
        <v>10243543.829709632</v>
      </c>
      <c r="Q18" s="158">
        <v>10905343.757996684</v>
      </c>
      <c r="R18" s="158">
        <v>11326305.010046804</v>
      </c>
      <c r="S18" s="158">
        <v>11650780.277003389</v>
      </c>
      <c r="T18" s="158">
        <v>12073592.595956413</v>
      </c>
      <c r="U18" s="158">
        <v>12343177.284455584</v>
      </c>
      <c r="V18" s="158">
        <v>12473427.196551699</v>
      </c>
      <c r="W18" s="158">
        <v>12488997.587830445</v>
      </c>
      <c r="X18" s="158">
        <v>12597031.500425249</v>
      </c>
      <c r="Y18" s="158">
        <v>12560788.347854614</v>
      </c>
    </row>
    <row r="19" spans="1:27" x14ac:dyDescent="0.25">
      <c r="A19" s="140" t="str">
        <f>'RAW DATA INPUTS &gt;&gt;&gt;'!D21</f>
        <v>O1 100% Renewable by 2045 Batteries</v>
      </c>
      <c r="B19" s="158">
        <v>649174.20697021484</v>
      </c>
      <c r="C19" s="158">
        <v>688912.13053894043</v>
      </c>
      <c r="D19" s="158">
        <v>726457.67086672783</v>
      </c>
      <c r="E19" s="158">
        <v>815737.7535943985</v>
      </c>
      <c r="F19" s="158">
        <v>975775.53949737549</v>
      </c>
      <c r="G19" s="158">
        <v>1159769.8794708252</v>
      </c>
      <c r="H19" s="158">
        <v>1342417.624835968</v>
      </c>
      <c r="I19" s="158">
        <v>1479890.6784706116</v>
      </c>
      <c r="J19" s="158">
        <v>1727292.9821623156</v>
      </c>
      <c r="K19" s="158">
        <v>1896696.7597642608</v>
      </c>
      <c r="L19" s="158">
        <v>2103004.3533392418</v>
      </c>
      <c r="M19" s="158">
        <v>2250481.0985894245</v>
      </c>
      <c r="N19" s="158">
        <v>2455326.917188237</v>
      </c>
      <c r="O19" s="158">
        <v>2701194.9793518945</v>
      </c>
      <c r="P19" s="158">
        <v>3015926.5078617162</v>
      </c>
      <c r="Q19" s="158">
        <v>3267732.9622937497</v>
      </c>
      <c r="R19" s="158">
        <v>3659719.4893229855</v>
      </c>
      <c r="S19" s="158">
        <v>4092438.0614059987</v>
      </c>
      <c r="T19" s="158">
        <v>4345542.1411600998</v>
      </c>
      <c r="U19" s="158">
        <v>4632593.9756577471</v>
      </c>
      <c r="V19" s="158">
        <v>5099178.1008314081</v>
      </c>
      <c r="W19" s="158">
        <v>5277255.7376927352</v>
      </c>
      <c r="X19" s="158">
        <v>5533198.5990981162</v>
      </c>
      <c r="Y19" s="158">
        <v>5776681.7765674591</v>
      </c>
    </row>
    <row r="20" spans="1:27" x14ac:dyDescent="0.25">
      <c r="A20" s="140" t="str">
        <f>'RAW DATA INPUTS &gt;&gt;&gt;'!D22</f>
        <v>O2 100% Renewable by 2045 PSH</v>
      </c>
      <c r="B20" s="158">
        <v>691178.80743408203</v>
      </c>
      <c r="C20" s="158">
        <v>744639.89459371567</v>
      </c>
      <c r="D20" s="158">
        <v>756701.88134288788</v>
      </c>
      <c r="E20" s="158">
        <v>1194054.0256824493</v>
      </c>
      <c r="F20" s="158">
        <v>1432372.3815689087</v>
      </c>
      <c r="G20" s="158">
        <v>1533060.3743553162</v>
      </c>
      <c r="H20" s="158">
        <v>2637381.3584594727</v>
      </c>
      <c r="I20" s="158">
        <v>2822108.9238471985</v>
      </c>
      <c r="J20" s="158">
        <v>3229378.5975187607</v>
      </c>
      <c r="K20" s="158">
        <v>3624913.649351663</v>
      </c>
      <c r="L20" s="158">
        <v>4248490.504370736</v>
      </c>
      <c r="M20" s="158">
        <v>4734301.5261559524</v>
      </c>
      <c r="N20" s="158">
        <v>5318564.4208579753</v>
      </c>
      <c r="O20" s="158">
        <v>6148790.8579987455</v>
      </c>
      <c r="P20" s="158">
        <v>6804047.8800846161</v>
      </c>
      <c r="Q20" s="158">
        <v>7541425.8490887936</v>
      </c>
      <c r="R20" s="158">
        <v>8383404.3498271359</v>
      </c>
      <c r="S20" s="158">
        <v>9337068.9098251872</v>
      </c>
      <c r="T20" s="158">
        <v>10229436.577057926</v>
      </c>
      <c r="U20" s="158">
        <v>10903053.58173685</v>
      </c>
      <c r="V20" s="158">
        <v>11606412.910676379</v>
      </c>
      <c r="W20" s="158">
        <v>11588249.488654038</v>
      </c>
      <c r="X20" s="158">
        <v>11691743.015735537</v>
      </c>
      <c r="Y20" s="158">
        <v>11781989.271642685</v>
      </c>
    </row>
    <row r="21" spans="1:27" x14ac:dyDescent="0.25">
      <c r="A21" s="140" t="str">
        <f>'RAW DATA INPUTS &gt;&gt;&gt;'!D23</f>
        <v>P1 No Thermal Before 2030, 2Hr LiIon</v>
      </c>
      <c r="B21" s="158">
        <v>681404.04473876953</v>
      </c>
      <c r="C21" s="158">
        <v>726662.50064992905</v>
      </c>
      <c r="D21" s="158">
        <v>735666.1004743576</v>
      </c>
      <c r="E21" s="158">
        <v>871892.1365146637</v>
      </c>
      <c r="F21" s="158">
        <v>1876670.1777572632</v>
      </c>
      <c r="G21" s="158">
        <v>2928909.1691017151</v>
      </c>
      <c r="H21" s="158">
        <v>3265182.7482376099</v>
      </c>
      <c r="I21" s="158">
        <v>3458519.7870330811</v>
      </c>
      <c r="J21" s="158">
        <v>3264084.2249182053</v>
      </c>
      <c r="K21" s="158">
        <v>3311070.3093038267</v>
      </c>
      <c r="L21" s="158">
        <v>3442626.924708413</v>
      </c>
      <c r="M21" s="158">
        <v>3469591.2265095753</v>
      </c>
      <c r="N21" s="158">
        <v>3542922.6388126113</v>
      </c>
      <c r="O21" s="158">
        <v>3695802.3105553552</v>
      </c>
      <c r="P21" s="158">
        <v>3749228.7961994237</v>
      </c>
      <c r="Q21" s="158">
        <v>3854662.7610513028</v>
      </c>
      <c r="R21" s="158">
        <v>3868712.908593501</v>
      </c>
      <c r="S21" s="158">
        <v>3961925.3239602866</v>
      </c>
      <c r="T21" s="158">
        <v>4075885.7632318423</v>
      </c>
      <c r="U21" s="158">
        <v>4176763.3832877143</v>
      </c>
      <c r="V21" s="158">
        <v>4541324.3862394281</v>
      </c>
      <c r="W21" s="158">
        <v>4451530.4971302962</v>
      </c>
      <c r="X21" s="158">
        <v>4667329.6758193076</v>
      </c>
      <c r="Y21" s="158">
        <v>4917262.5307598114</v>
      </c>
      <c r="Z21" s="4"/>
      <c r="AA21" s="4"/>
    </row>
    <row r="22" spans="1:27" x14ac:dyDescent="0.25">
      <c r="A22" s="140" t="str">
        <f>'RAW DATA INPUTS &gt;&gt;&gt;'!D24</f>
        <v>P2 No Thermal Before 2030, PHES</v>
      </c>
      <c r="B22" s="158">
        <v>649174.22747802734</v>
      </c>
      <c r="C22" s="158">
        <v>688864.3937163353</v>
      </c>
      <c r="D22" s="158">
        <v>709423.43238735199</v>
      </c>
      <c r="E22" s="158">
        <v>1005738.7668247223</v>
      </c>
      <c r="F22" s="158">
        <v>1397746.638999939</v>
      </c>
      <c r="G22" s="158">
        <v>1807950.3858299255</v>
      </c>
      <c r="H22" s="158">
        <v>2088360.1488647461</v>
      </c>
      <c r="I22" s="158">
        <v>2286729.7873840332</v>
      </c>
      <c r="J22" s="158">
        <v>2412308.4763487168</v>
      </c>
      <c r="K22" s="158">
        <v>2408113.4325090116</v>
      </c>
      <c r="L22" s="158">
        <v>2365575.8522825707</v>
      </c>
      <c r="M22" s="158">
        <v>2370393.894657616</v>
      </c>
      <c r="N22" s="158">
        <v>2429975.9500003555</v>
      </c>
      <c r="O22" s="158">
        <v>2623938.5429142877</v>
      </c>
      <c r="P22" s="158">
        <v>2755676.7587410039</v>
      </c>
      <c r="Q22" s="158">
        <v>2819888.4223033246</v>
      </c>
      <c r="R22" s="158">
        <v>2925315.462759818</v>
      </c>
      <c r="S22" s="158">
        <v>3017706.206172091</v>
      </c>
      <c r="T22" s="158">
        <v>3130360.221643059</v>
      </c>
      <c r="U22" s="158">
        <v>3227393.4118664726</v>
      </c>
      <c r="V22" s="158">
        <v>3375845.677249331</v>
      </c>
      <c r="W22" s="158">
        <v>3554700.7841500258</v>
      </c>
      <c r="X22" s="158">
        <v>3733970.4879740775</v>
      </c>
      <c r="Y22" s="158">
        <v>3868111.4350280762</v>
      </c>
      <c r="Z22" s="4"/>
      <c r="AA22" s="4"/>
    </row>
    <row r="23" spans="1:27" x14ac:dyDescent="0.25">
      <c r="A23" s="140" t="str">
        <f>'RAW DATA INPUTS &gt;&gt;&gt;'!D25</f>
        <v>P3 No Thermal Before 2030, 4Hr LiIon</v>
      </c>
      <c r="B23" s="158">
        <v>681404.04473876953</v>
      </c>
      <c r="C23" s="158">
        <v>726712.14543294907</v>
      </c>
      <c r="D23" s="158">
        <v>734764.14983654022</v>
      </c>
      <c r="E23" s="158">
        <v>937997.33372783661</v>
      </c>
      <c r="F23" s="158">
        <v>1139386.4020872116</v>
      </c>
      <c r="G23" s="158">
        <v>3420599.0127696991</v>
      </c>
      <c r="H23" s="158">
        <v>4019735.2281112671</v>
      </c>
      <c r="I23" s="158">
        <v>4176809.2159748077</v>
      </c>
      <c r="J23" s="158">
        <v>4493604.8620069809</v>
      </c>
      <c r="K23" s="158">
        <v>4505552.9058755105</v>
      </c>
      <c r="L23" s="158">
        <v>4672481.9349487294</v>
      </c>
      <c r="M23" s="158">
        <v>4747776.5722260512</v>
      </c>
      <c r="N23" s="158">
        <v>4814107.6038282607</v>
      </c>
      <c r="O23" s="158">
        <v>5047108.4254845548</v>
      </c>
      <c r="P23" s="158">
        <v>5188331.6402891697</v>
      </c>
      <c r="Q23" s="158">
        <v>5248423.9444185551</v>
      </c>
      <c r="R23" s="158">
        <v>5386721.4174583806</v>
      </c>
      <c r="S23" s="158">
        <v>5430006.1267469944</v>
      </c>
      <c r="T23" s="158">
        <v>5527859.5436969688</v>
      </c>
      <c r="U23" s="158">
        <v>5609407.8156502703</v>
      </c>
      <c r="V23" s="158">
        <v>5672306.847086329</v>
      </c>
      <c r="W23" s="158">
        <v>5881111.2780016875</v>
      </c>
      <c r="X23" s="158">
        <v>6209548.4413436949</v>
      </c>
      <c r="Y23" s="158">
        <v>6511878.9521751404</v>
      </c>
      <c r="Z23" s="4"/>
      <c r="AA23" s="4"/>
    </row>
    <row r="24" spans="1:27" x14ac:dyDescent="0.25">
      <c r="A24" s="140" t="str">
        <f>'RAW DATA INPUTS &gt;&gt;&gt;'!D26</f>
        <v>Q Fuel switching, gas to electric</v>
      </c>
      <c r="B24" s="158">
        <v>697558.31500244141</v>
      </c>
      <c r="C24" s="158">
        <v>750376.28312826157</v>
      </c>
      <c r="D24" s="158">
        <v>809160.78997325897</v>
      </c>
      <c r="E24" s="158">
        <v>956472.37773323059</v>
      </c>
      <c r="F24" s="158">
        <v>945552.85559844971</v>
      </c>
      <c r="G24" s="158">
        <v>1062041.5752477646</v>
      </c>
      <c r="H24" s="158">
        <v>1232399.4486694336</v>
      </c>
      <c r="I24" s="158">
        <v>1449554.5049533844</v>
      </c>
      <c r="J24" s="158">
        <v>1624269.0166300556</v>
      </c>
      <c r="K24" s="158">
        <v>1709019.4673363809</v>
      </c>
      <c r="L24" s="158">
        <v>1757518.6054098676</v>
      </c>
      <c r="M24" s="158">
        <v>1848789.6236224717</v>
      </c>
      <c r="N24" s="158">
        <v>1999857.1407172752</v>
      </c>
      <c r="O24" s="158">
        <v>2164996.3123124493</v>
      </c>
      <c r="P24" s="158">
        <v>2341031.9642929789</v>
      </c>
      <c r="Q24" s="158">
        <v>2524823.7138774251</v>
      </c>
      <c r="R24" s="158">
        <v>2662612.952041321</v>
      </c>
      <c r="S24" s="158">
        <v>2836507.712555401</v>
      </c>
      <c r="T24" s="158">
        <v>3096649.1251496379</v>
      </c>
      <c r="U24" s="158">
        <v>3293400.6031358228</v>
      </c>
      <c r="V24" s="158">
        <v>3567096.0185312317</v>
      </c>
      <c r="W24" s="158">
        <v>4058039.9748952538</v>
      </c>
      <c r="X24" s="158">
        <v>4404242.325253455</v>
      </c>
      <c r="Y24" s="158">
        <v>4643321.6906671524</v>
      </c>
    </row>
    <row r="25" spans="1:27" x14ac:dyDescent="0.25">
      <c r="A25" s="140" t="str">
        <f>'RAW DATA INPUTS &gt;&gt;&gt;'!D27</f>
        <v>R Temperature sensitivity on load</v>
      </c>
      <c r="B25" s="158">
        <v>666671.60150146484</v>
      </c>
      <c r="C25" s="158">
        <v>690628.33585500717</v>
      </c>
      <c r="D25" s="158">
        <v>699933.29847240448</v>
      </c>
      <c r="E25" s="158">
        <v>791172.30362987518</v>
      </c>
      <c r="F25" s="158">
        <v>689345.20755290985</v>
      </c>
      <c r="G25" s="158">
        <v>830748.10503196716</v>
      </c>
      <c r="H25" s="158">
        <v>927524.29672241211</v>
      </c>
      <c r="I25" s="158">
        <v>1025037.4077205658</v>
      </c>
      <c r="J25" s="158">
        <v>1188181.2345312426</v>
      </c>
      <c r="K25" s="158">
        <v>1211236.9411786266</v>
      </c>
      <c r="L25" s="158">
        <v>1234582.1037376393</v>
      </c>
      <c r="M25" s="158">
        <v>1267799.1965909046</v>
      </c>
      <c r="N25" s="158">
        <v>1326427.7831552722</v>
      </c>
      <c r="O25" s="158">
        <v>1604864.1135453149</v>
      </c>
      <c r="P25" s="158">
        <v>1624140.5929182596</v>
      </c>
      <c r="Q25" s="158">
        <v>1623561.2632566746</v>
      </c>
      <c r="R25" s="158">
        <v>1674853.6478098284</v>
      </c>
      <c r="S25" s="158">
        <v>1758665.7112769904</v>
      </c>
      <c r="T25" s="158">
        <v>1848760.1795626569</v>
      </c>
      <c r="U25" s="158">
        <v>1951588.9862044319</v>
      </c>
      <c r="V25" s="158">
        <v>2152416.3386253305</v>
      </c>
      <c r="W25" s="158">
        <v>2314622.8058718657</v>
      </c>
      <c r="X25" s="158">
        <v>2476489.9540390074</v>
      </c>
      <c r="Y25" s="158">
        <v>2594463.0260543823</v>
      </c>
    </row>
    <row r="26" spans="1:27" x14ac:dyDescent="0.25">
      <c r="A26" s="140" t="str">
        <f>'RAW DATA INPUTS &gt;&gt;&gt;'!D28</f>
        <v>S SCGHG Only, No CETA</v>
      </c>
      <c r="B26" s="158">
        <v>625388.07318115234</v>
      </c>
      <c r="C26" s="158">
        <v>659258.44597005844</v>
      </c>
      <c r="D26" s="158">
        <v>659693.39714765549</v>
      </c>
      <c r="E26" s="158">
        <v>644797.39032459259</v>
      </c>
      <c r="F26" s="158">
        <v>563478.61301517487</v>
      </c>
      <c r="G26" s="158">
        <v>625887.02163600922</v>
      </c>
      <c r="H26" s="158">
        <v>652846.90310668945</v>
      </c>
      <c r="I26" s="158">
        <v>686859.1593132019</v>
      </c>
      <c r="J26" s="158">
        <v>757025.14488204208</v>
      </c>
      <c r="K26" s="158">
        <v>803444.79106575914</v>
      </c>
      <c r="L26" s="158">
        <v>796911.21626286395</v>
      </c>
      <c r="M26" s="158">
        <v>825493.1081652682</v>
      </c>
      <c r="N26" s="158">
        <v>854036.44372517837</v>
      </c>
      <c r="O26" s="158">
        <v>914815.71058501455</v>
      </c>
      <c r="P26" s="158">
        <v>956264.29133639985</v>
      </c>
      <c r="Q26" s="158">
        <v>990502.08865368925</v>
      </c>
      <c r="R26" s="158">
        <v>1034240.9224542032</v>
      </c>
      <c r="S26" s="158">
        <v>1077320.8801063122</v>
      </c>
      <c r="T26" s="158">
        <v>1137480.0440641332</v>
      </c>
      <c r="U26" s="158">
        <v>1209858.2870724662</v>
      </c>
      <c r="V26" s="158">
        <v>1263652.4909933994</v>
      </c>
      <c r="W26" s="158">
        <v>1357366.4295572254</v>
      </c>
      <c r="X26" s="158">
        <v>1471435.9412440357</v>
      </c>
      <c r="Y26" s="158">
        <v>1509721.0131235123</v>
      </c>
      <c r="Z26" s="4"/>
      <c r="AA26" s="4"/>
    </row>
    <row r="27" spans="1:27" x14ac:dyDescent="0.25">
      <c r="A27" s="140" t="str">
        <f>'RAW DATA INPUTS &gt;&gt;&gt;'!D29</f>
        <v>T No CETA</v>
      </c>
      <c r="B27" s="158">
        <v>597140.41571044922</v>
      </c>
      <c r="C27" s="158">
        <v>629144.18326711655</v>
      </c>
      <c r="D27" s="158">
        <v>628582.69862270355</v>
      </c>
      <c r="E27" s="158">
        <v>605438.54636573792</v>
      </c>
      <c r="F27" s="158">
        <v>522488.87215423584</v>
      </c>
      <c r="G27" s="158">
        <v>585265.35280990601</v>
      </c>
      <c r="H27" s="158">
        <v>637339.70306396484</v>
      </c>
      <c r="I27" s="158">
        <v>670108.72036743164</v>
      </c>
      <c r="J27" s="158">
        <v>740872.49526961532</v>
      </c>
      <c r="K27" s="158">
        <v>753662.40049607225</v>
      </c>
      <c r="L27" s="158">
        <v>815227.75097947009</v>
      </c>
      <c r="M27" s="158">
        <v>849388.2894940417</v>
      </c>
      <c r="N27" s="158">
        <v>878224.55507237685</v>
      </c>
      <c r="O27" s="158">
        <v>955885.31178940984</v>
      </c>
      <c r="P27" s="158">
        <v>1007468.2256599491</v>
      </c>
      <c r="Q27" s="158">
        <v>1071983.9752665814</v>
      </c>
      <c r="R27" s="158">
        <v>1090706.7549198519</v>
      </c>
      <c r="S27" s="158">
        <v>1136635.8198653283</v>
      </c>
      <c r="T27" s="158">
        <v>1214040.4486938405</v>
      </c>
      <c r="U27" s="158">
        <v>1260795.9623578056</v>
      </c>
      <c r="V27" s="158">
        <v>1364557.0268281887</v>
      </c>
      <c r="W27" s="158">
        <v>1449359.9691781017</v>
      </c>
      <c r="X27" s="158">
        <v>1554985.1191081104</v>
      </c>
      <c r="Y27" s="158">
        <v>1609200.8204193115</v>
      </c>
    </row>
    <row r="28" spans="1:27" x14ac:dyDescent="0.25">
      <c r="A28" s="140" t="str">
        <f>'RAW DATA INPUTS &gt;&gt;&gt;'!D31</f>
        <v>V1 Balanced portfolio</v>
      </c>
      <c r="B28" s="158">
        <v>687403.91192626953</v>
      </c>
      <c r="C28" s="158">
        <v>736429.30302858353</v>
      </c>
      <c r="D28" s="158">
        <v>747292.93914270401</v>
      </c>
      <c r="E28" s="158">
        <v>858040.17278671265</v>
      </c>
      <c r="F28" s="158">
        <v>845731.77245426178</v>
      </c>
      <c r="G28" s="158">
        <v>1097655.2575054169</v>
      </c>
      <c r="H28" s="158">
        <v>1138084.7235527039</v>
      </c>
      <c r="I28" s="158">
        <v>1253623.3343143463</v>
      </c>
      <c r="J28" s="158">
        <v>1457790.1128625539</v>
      </c>
      <c r="K28" s="158">
        <v>1518419.4375857429</v>
      </c>
      <c r="L28" s="158">
        <v>1529867.8733059766</v>
      </c>
      <c r="M28" s="158">
        <v>1586297.8211674034</v>
      </c>
      <c r="N28" s="158">
        <v>1663863.4232604047</v>
      </c>
      <c r="O28" s="158">
        <v>1799063.5448875891</v>
      </c>
      <c r="P28" s="158">
        <v>1873568.8750805114</v>
      </c>
      <c r="Q28" s="158">
        <v>1956027.0480025217</v>
      </c>
      <c r="R28" s="158">
        <v>2040174.5941762244</v>
      </c>
      <c r="S28" s="158">
        <v>2141238.6331890626</v>
      </c>
      <c r="T28" s="158">
        <v>2218974.2119550295</v>
      </c>
      <c r="U28" s="158">
        <v>2352931.2555912691</v>
      </c>
      <c r="V28" s="158">
        <v>2538926.3317188732</v>
      </c>
      <c r="W28" s="158">
        <v>2755558.6841041138</v>
      </c>
      <c r="X28" s="158">
        <v>2942395.8645676672</v>
      </c>
      <c r="Y28" s="158">
        <v>3061799.4858932495</v>
      </c>
    </row>
    <row r="29" spans="1:27" x14ac:dyDescent="0.25">
      <c r="A29" s="140" t="str">
        <f>'RAW DATA INPUTS &gt;&gt;&gt;'!D32</f>
        <v>V2 Balanced portfolio + MT Wind and PSH</v>
      </c>
      <c r="B29" s="158">
        <v>687403.91192626953</v>
      </c>
      <c r="C29" s="158">
        <v>736429.30302858353</v>
      </c>
      <c r="D29" s="158">
        <v>747292.93914270401</v>
      </c>
      <c r="E29" s="158">
        <v>881091.65545272827</v>
      </c>
      <c r="F29" s="158">
        <v>841120.01232242584</v>
      </c>
      <c r="G29" s="158">
        <v>1103476.3560161591</v>
      </c>
      <c r="H29" s="158">
        <v>1278395.7786064148</v>
      </c>
      <c r="I29" s="158">
        <v>1364293.7132205963</v>
      </c>
      <c r="J29" s="158">
        <v>1532526.3592004445</v>
      </c>
      <c r="K29" s="158">
        <v>1559101.1065310554</v>
      </c>
      <c r="L29" s="158">
        <v>1576566.337905586</v>
      </c>
      <c r="M29" s="158">
        <v>1631750.5068363487</v>
      </c>
      <c r="N29" s="158">
        <v>1712581.4719664594</v>
      </c>
      <c r="O29" s="158">
        <v>1871633.4093895422</v>
      </c>
      <c r="P29" s="158">
        <v>1966479.7078441833</v>
      </c>
      <c r="Q29" s="158">
        <v>2049376.2884505198</v>
      </c>
      <c r="R29" s="158">
        <v>2112737.6404713904</v>
      </c>
      <c r="S29" s="158">
        <v>2221999.3658855958</v>
      </c>
      <c r="T29" s="158">
        <v>2321830.1362866946</v>
      </c>
      <c r="U29" s="158">
        <v>2420615.3208988863</v>
      </c>
      <c r="V29" s="158">
        <v>2602103.8857960217</v>
      </c>
      <c r="W29" s="158">
        <v>2826357.396262317</v>
      </c>
      <c r="X29" s="158">
        <v>3008772.0074204504</v>
      </c>
      <c r="Y29" s="158">
        <v>3129604.0461959839</v>
      </c>
    </row>
    <row r="30" spans="1:27" x14ac:dyDescent="0.25">
      <c r="A30" s="140" t="str">
        <f>'RAW DATA INPUTS &gt;&gt;&gt;'!D33</f>
        <v>V3 Balanced portfolio + 6 Year DSR</v>
      </c>
      <c r="B30" s="158">
        <v>737869.97222900391</v>
      </c>
      <c r="C30" s="158">
        <v>786481.9023938179</v>
      </c>
      <c r="D30" s="158">
        <v>797956.3267159462</v>
      </c>
      <c r="E30" s="158">
        <v>886906.25811386108</v>
      </c>
      <c r="F30" s="158">
        <v>931752.71679019928</v>
      </c>
      <c r="G30" s="158">
        <v>995347.11590385437</v>
      </c>
      <c r="H30" s="158">
        <v>986695.6529045105</v>
      </c>
      <c r="I30" s="158">
        <v>1210066.4742069244</v>
      </c>
      <c r="J30" s="158">
        <v>1363180.6438073781</v>
      </c>
      <c r="K30" s="158">
        <v>1455139.2860964851</v>
      </c>
      <c r="L30" s="158">
        <v>1548395.9510342481</v>
      </c>
      <c r="M30" s="158">
        <v>1602425.521500045</v>
      </c>
      <c r="N30" s="158">
        <v>1680265.4882628461</v>
      </c>
      <c r="O30" s="158">
        <v>1805218.9047508703</v>
      </c>
      <c r="P30" s="158">
        <v>1931641.0691723083</v>
      </c>
      <c r="Q30" s="158">
        <v>2025622.9493086741</v>
      </c>
      <c r="R30" s="158">
        <v>2112415.7961110389</v>
      </c>
      <c r="S30" s="158">
        <v>2215221.6375072999</v>
      </c>
      <c r="T30" s="158">
        <v>2315785.7324781008</v>
      </c>
      <c r="U30" s="158">
        <v>2397933.9881046969</v>
      </c>
      <c r="V30" s="158">
        <v>2637020.3975147717</v>
      </c>
      <c r="W30" s="158">
        <v>2843207.0567695191</v>
      </c>
      <c r="X30" s="158">
        <v>3059730.9169510901</v>
      </c>
      <c r="Y30" s="158">
        <v>3213584.0508346558</v>
      </c>
    </row>
    <row r="31" spans="1:27" x14ac:dyDescent="0.25">
      <c r="A31" s="140" t="str">
        <f>'RAW DATA INPUTS &gt;&gt;&gt;'!D34</f>
        <v>W Preferred Portfolio (BP with Biodiesel)</v>
      </c>
      <c r="B31" s="158">
        <v>687403.91192626953</v>
      </c>
      <c r="C31" s="158">
        <v>736429.30302858353</v>
      </c>
      <c r="D31" s="158">
        <v>747292.93914270401</v>
      </c>
      <c r="E31" s="158">
        <v>858040.17278671265</v>
      </c>
      <c r="F31" s="158">
        <v>849372.94896793365</v>
      </c>
      <c r="G31" s="158">
        <v>1099690.0613384247</v>
      </c>
      <c r="H31" s="158">
        <v>1140275.3508720398</v>
      </c>
      <c r="I31" s="158">
        <v>1255537.6585330963</v>
      </c>
      <c r="J31" s="158">
        <v>1462359.5077207873</v>
      </c>
      <c r="K31" s="158">
        <v>1521253.6289056011</v>
      </c>
      <c r="L31" s="158">
        <v>1534651.0941207875</v>
      </c>
      <c r="M31" s="158">
        <v>1589899.3524231953</v>
      </c>
      <c r="N31" s="158">
        <v>1668758.5459211566</v>
      </c>
      <c r="O31" s="158">
        <v>1804817.8587960168</v>
      </c>
      <c r="P31" s="158">
        <v>1876138.5293501443</v>
      </c>
      <c r="Q31" s="158">
        <v>1959573.0235544499</v>
      </c>
      <c r="R31" s="158">
        <v>2042598.4881332766</v>
      </c>
      <c r="S31" s="158">
        <v>2144244.3572805943</v>
      </c>
      <c r="T31" s="158">
        <v>2229384.8740917132</v>
      </c>
      <c r="U31" s="158">
        <v>2363329.3925583824</v>
      </c>
      <c r="V31" s="158">
        <v>2550361.8073982187</v>
      </c>
      <c r="W31" s="158">
        <v>2773264.7645167327</v>
      </c>
      <c r="X31" s="158">
        <v>2959028.8636268675</v>
      </c>
      <c r="Y31" s="158">
        <v>3080307.5742721558</v>
      </c>
    </row>
    <row r="32" spans="1:27" x14ac:dyDescent="0.25">
      <c r="A32" s="140" t="str">
        <f>'RAW DATA INPUTS &gt;&gt;&gt;'!D35</f>
        <v>X Balanced Portfolio with Reduced Market Reliance</v>
      </c>
      <c r="B32" s="158">
        <v>691177.98065185547</v>
      </c>
      <c r="C32" s="158">
        <v>741286.04863405228</v>
      </c>
      <c r="D32" s="158">
        <v>774964.01409387589</v>
      </c>
      <c r="E32" s="158">
        <v>954397.33843612671</v>
      </c>
      <c r="F32" s="158">
        <v>928690.2834405899</v>
      </c>
      <c r="G32" s="158">
        <v>1193039.8320903778</v>
      </c>
      <c r="H32" s="158">
        <v>1261053.7233085632</v>
      </c>
      <c r="I32" s="158">
        <v>1382793.5674686432</v>
      </c>
      <c r="J32" s="158">
        <v>1560825.506661382</v>
      </c>
      <c r="K32" s="158">
        <v>1595636.4324587898</v>
      </c>
      <c r="L32" s="158">
        <v>1616582.6827237012</v>
      </c>
      <c r="M32" s="158">
        <v>1709633.4976352989</v>
      </c>
      <c r="N32" s="158">
        <v>1761682.8355834028</v>
      </c>
      <c r="O32" s="158">
        <v>1947922.5090599523</v>
      </c>
      <c r="P32" s="158">
        <v>2046209.7664379333</v>
      </c>
      <c r="Q32" s="158">
        <v>2134344.2322676582</v>
      </c>
      <c r="R32" s="158">
        <v>2165815.9642323768</v>
      </c>
      <c r="S32" s="158">
        <v>2271182.1381329102</v>
      </c>
      <c r="T32" s="158">
        <v>2402708.9420117922</v>
      </c>
      <c r="U32" s="158">
        <v>2561965.1085270601</v>
      </c>
      <c r="V32" s="158">
        <v>2740695.6309437267</v>
      </c>
      <c r="W32" s="158">
        <v>2931209.3224097779</v>
      </c>
      <c r="X32" s="158">
        <v>3115102.4445771277</v>
      </c>
      <c r="Y32" s="158">
        <v>3259280.2683029175</v>
      </c>
    </row>
    <row r="33" spans="1:25" x14ac:dyDescent="0.25">
      <c r="A33" s="140" t="str">
        <f>'RAW DATA INPUTS &gt;&gt;&gt;'!D37</f>
        <v>Z No DSR</v>
      </c>
      <c r="B33" s="158">
        <v>581570.36700439453</v>
      </c>
      <c r="C33" s="158">
        <v>615540.64343261719</v>
      </c>
      <c r="D33" s="158">
        <v>662449.2109375</v>
      </c>
      <c r="E33" s="158">
        <v>769991.00634765625</v>
      </c>
      <c r="F33" s="158">
        <v>759362.34631347656</v>
      </c>
      <c r="G33" s="158">
        <v>992911.16174316406</v>
      </c>
      <c r="H33" s="158">
        <v>1096857.4376220703</v>
      </c>
      <c r="I33" s="158">
        <v>1250957.4586181641</v>
      </c>
      <c r="J33" s="158">
        <v>1445583.9368284533</v>
      </c>
      <c r="K33" s="158">
        <v>1551034.625349588</v>
      </c>
      <c r="L33" s="158">
        <v>1678249.4237547386</v>
      </c>
      <c r="M33" s="158">
        <v>1752999.2223401112</v>
      </c>
      <c r="N33" s="158">
        <v>1865615.4192844131</v>
      </c>
      <c r="O33" s="158">
        <v>2033821.4888676568</v>
      </c>
      <c r="P33" s="158">
        <v>2182203.7866798467</v>
      </c>
      <c r="Q33" s="158">
        <v>2328371.6386119183</v>
      </c>
      <c r="R33" s="158">
        <v>2521228.646063651</v>
      </c>
      <c r="S33" s="158">
        <v>2661368.6369582238</v>
      </c>
      <c r="T33" s="158">
        <v>2816497.929833977</v>
      </c>
      <c r="U33" s="158">
        <v>3011220.0600140556</v>
      </c>
      <c r="V33" s="158">
        <v>3245340.2000001855</v>
      </c>
      <c r="W33" s="158">
        <v>3585787.9685524916</v>
      </c>
      <c r="X33" s="158">
        <v>3884132.8301219046</v>
      </c>
      <c r="Y33" s="158">
        <v>4084558.7271728516</v>
      </c>
    </row>
    <row r="34" spans="1:25" x14ac:dyDescent="0.25">
      <c r="A34" s="140" t="str">
        <f>'RAW DATA INPUTS &gt;&gt;&gt;'!D38</f>
        <v>AA MT Wind + PHSE</v>
      </c>
      <c r="B34" s="158">
        <v>687404.71624755859</v>
      </c>
      <c r="C34" s="158">
        <v>736432.0557141304</v>
      </c>
      <c r="D34" s="158">
        <v>750325.41448450089</v>
      </c>
      <c r="E34" s="158">
        <v>823724.43444347382</v>
      </c>
      <c r="F34" s="158">
        <v>787034.60604858398</v>
      </c>
      <c r="G34" s="158">
        <v>1001753.94115448</v>
      </c>
      <c r="H34" s="158">
        <v>1186768.8425178528</v>
      </c>
      <c r="I34" s="158">
        <v>1259019.401599884</v>
      </c>
      <c r="J34" s="158">
        <v>1445321.6093366931</v>
      </c>
      <c r="K34" s="158">
        <v>1485505.9006334015</v>
      </c>
      <c r="L34" s="158">
        <v>1520080.4841909874</v>
      </c>
      <c r="M34" s="158">
        <v>1561999.3004937214</v>
      </c>
      <c r="N34" s="158">
        <v>1626648.6772819259</v>
      </c>
      <c r="O34" s="158">
        <v>1767441.7627304955</v>
      </c>
      <c r="P34" s="158">
        <v>1862940.0887943334</v>
      </c>
      <c r="Q34" s="158">
        <v>1944974.8608304318</v>
      </c>
      <c r="R34" s="158">
        <v>2017271.960987414</v>
      </c>
      <c r="S34" s="158">
        <v>2104966.6870773854</v>
      </c>
      <c r="T34" s="158">
        <v>2196000.6327219889</v>
      </c>
      <c r="U34" s="158">
        <v>2287785.4583085044</v>
      </c>
      <c r="V34" s="158">
        <v>2522384.6332258172</v>
      </c>
      <c r="W34" s="158">
        <v>2733417.0521916365</v>
      </c>
      <c r="X34" s="158">
        <v>2917064.6594771445</v>
      </c>
      <c r="Y34" s="158">
        <v>3046138.7419910431</v>
      </c>
    </row>
    <row r="35" spans="1:25" x14ac:dyDescent="0.25">
      <c r="A35" s="140" t="str">
        <f>'RAW DATA INPUTS &gt;&gt;&gt;'!D39</f>
        <v>WX BP, Market Reliance, Biodiesel</v>
      </c>
      <c r="B35" s="158">
        <v>691177.98065185547</v>
      </c>
      <c r="C35" s="158">
        <v>741286.04863405228</v>
      </c>
      <c r="D35" s="158">
        <v>776770.8491768837</v>
      </c>
      <c r="E35" s="158">
        <v>957912.54583358765</v>
      </c>
      <c r="F35" s="158">
        <v>946197.06969547272</v>
      </c>
      <c r="G35" s="158">
        <v>1203805.8171977997</v>
      </c>
      <c r="H35" s="158">
        <v>1271374.8734550476</v>
      </c>
      <c r="I35" s="158">
        <v>1388065.7676639557</v>
      </c>
      <c r="J35" s="158">
        <v>1568940.8694543508</v>
      </c>
      <c r="K35" s="158">
        <v>1604730.3257693367</v>
      </c>
      <c r="L35" s="158">
        <v>1624353.3614346387</v>
      </c>
      <c r="M35" s="158">
        <v>1713629.1726230918</v>
      </c>
      <c r="N35" s="158">
        <v>1766393.7229125043</v>
      </c>
      <c r="O35" s="158">
        <v>1952253.8518333898</v>
      </c>
      <c r="P35" s="158">
        <v>2045141.3516430114</v>
      </c>
      <c r="Q35" s="158">
        <v>2133088.6858199043</v>
      </c>
      <c r="R35" s="158">
        <v>2173755.6517323768</v>
      </c>
      <c r="S35" s="158">
        <v>2277270.2863262696</v>
      </c>
      <c r="T35" s="158">
        <v>2422755.623164136</v>
      </c>
      <c r="U35" s="158">
        <v>2589308.4808415133</v>
      </c>
      <c r="V35" s="158">
        <v>2770263.5135120861</v>
      </c>
      <c r="W35" s="158">
        <v>2957700.5216285279</v>
      </c>
      <c r="X35" s="158">
        <v>3149332.4916962683</v>
      </c>
      <c r="Y35" s="158">
        <v>3297089.9225997925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D78"/>
  <sheetViews>
    <sheetView workbookViewId="0"/>
  </sheetViews>
  <sheetFormatPr defaultRowHeight="15" x14ac:dyDescent="0.25"/>
  <cols>
    <col min="1" max="1" width="17" customWidth="1"/>
    <col min="2" max="2" width="67.42578125" bestFit="1" customWidth="1"/>
  </cols>
  <sheetData>
    <row r="1" spans="1:30" x14ac:dyDescent="0.25">
      <c r="A1" s="126" t="s">
        <v>324</v>
      </c>
      <c r="D1" s="157">
        <v>2021</v>
      </c>
      <c r="E1" s="157">
        <v>2022</v>
      </c>
      <c r="F1" s="157">
        <v>2023</v>
      </c>
      <c r="G1" s="157">
        <v>2024</v>
      </c>
      <c r="H1" s="157">
        <v>2025</v>
      </c>
      <c r="I1" s="157">
        <v>2026</v>
      </c>
      <c r="J1" s="157">
        <v>2027</v>
      </c>
      <c r="K1" s="157">
        <v>2028</v>
      </c>
      <c r="L1" s="157">
        <v>2029</v>
      </c>
      <c r="M1" s="157">
        <v>2030</v>
      </c>
      <c r="N1" s="157">
        <v>2031</v>
      </c>
      <c r="O1" s="157">
        <v>2032</v>
      </c>
      <c r="P1" s="157">
        <v>2033</v>
      </c>
      <c r="Q1" s="157">
        <v>2034</v>
      </c>
      <c r="R1" s="157">
        <v>2035</v>
      </c>
      <c r="S1" s="157">
        <v>2036</v>
      </c>
      <c r="T1" s="157">
        <v>2037</v>
      </c>
      <c r="U1" s="157">
        <v>2038</v>
      </c>
      <c r="V1" s="157">
        <v>2039</v>
      </c>
      <c r="W1" s="157">
        <v>2040</v>
      </c>
      <c r="X1" s="157">
        <v>2041</v>
      </c>
      <c r="Y1" s="157">
        <v>2042</v>
      </c>
      <c r="Z1" s="157">
        <v>2043</v>
      </c>
      <c r="AA1" s="157">
        <v>2044</v>
      </c>
      <c r="AB1" s="157">
        <v>2045</v>
      </c>
      <c r="AC1" s="157">
        <v>2046</v>
      </c>
      <c r="AD1" s="157">
        <v>2047</v>
      </c>
    </row>
    <row r="2" spans="1:30" x14ac:dyDescent="0.25">
      <c r="A2" s="126"/>
      <c r="B2" s="277" t="s">
        <v>422</v>
      </c>
      <c r="C2" s="277"/>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row>
    <row r="3" spans="1:30" x14ac:dyDescent="0.25">
      <c r="A3" s="126"/>
      <c r="B3" s="277" t="str">
        <f t="shared" ref="B3:B36" si="0">CONCATENATE(C3," (Direct + Market)")</f>
        <v>1 Mid (Direct + Market)</v>
      </c>
      <c r="C3" s="277" t="str">
        <f>'RAW DATA INPUTS &gt;&gt;&gt;'!D3</f>
        <v>1 Mid</v>
      </c>
      <c r="D3" s="279">
        <f>_Emissions_!B10</f>
        <v>8.5154391413817514</v>
      </c>
      <c r="E3" s="279">
        <f>_Emissions_!C10</f>
        <v>8.5607513574909984</v>
      </c>
      <c r="F3" s="279">
        <f>_Emissions_!D10</f>
        <v>8.0176533302018953</v>
      </c>
      <c r="G3" s="279">
        <f>_Emissions_!E10</f>
        <v>7.9190134059222146</v>
      </c>
      <c r="H3" s="279">
        <f>_Emissions_!F10</f>
        <v>7.462131475781967</v>
      </c>
      <c r="I3" s="279">
        <f>_Emissions_!G10</f>
        <v>5.0201375407871254</v>
      </c>
      <c r="J3" s="279">
        <f>_Emissions_!H10</f>
        <v>4.5071259360662665</v>
      </c>
      <c r="K3" s="279">
        <f>_Emissions_!I10</f>
        <v>4.1377338611999299</v>
      </c>
      <c r="L3" s="279">
        <f>_Emissions_!J10</f>
        <v>3.610221142433792</v>
      </c>
      <c r="M3" s="279">
        <f>_Emissions_!K10</f>
        <v>3.2496469743943752</v>
      </c>
      <c r="N3" s="279">
        <f>_Emissions_!L10</f>
        <v>3.1592423487368944</v>
      </c>
      <c r="O3" s="279">
        <f>_Emissions_!M10</f>
        <v>3.1354816653597566</v>
      </c>
      <c r="P3" s="279">
        <f>_Emissions_!N10</f>
        <v>3.0137303771700994</v>
      </c>
      <c r="Q3" s="279">
        <f>_Emissions_!O10</f>
        <v>2.9356010007507458</v>
      </c>
      <c r="R3" s="279">
        <f>_Emissions_!P10</f>
        <v>2.83076811572335</v>
      </c>
      <c r="S3" s="279">
        <f>_Emissions_!Q10</f>
        <v>2.8293761386452143</v>
      </c>
      <c r="T3" s="279">
        <f>_Emissions_!R10</f>
        <v>2.7600633164333712</v>
      </c>
      <c r="U3" s="279">
        <f>_Emissions_!S10</f>
        <v>2.7463827089934649</v>
      </c>
      <c r="V3" s="279">
        <f>_Emissions_!T10</f>
        <v>2.6697516324952586</v>
      </c>
      <c r="W3" s="279">
        <f>_Emissions_!U10</f>
        <v>2.5231827078379045</v>
      </c>
      <c r="X3" s="279">
        <f>_Emissions_!V10</f>
        <v>2.3733931285848535</v>
      </c>
      <c r="Y3" s="279">
        <f>_Emissions_!W10</f>
        <v>2.3314510502654886</v>
      </c>
      <c r="Z3" s="279">
        <f>_Emissions_!X10</f>
        <v>2.2388473282026355</v>
      </c>
      <c r="AA3" s="279">
        <f>_Emissions_!Y10</f>
        <v>2.0632577586228802</v>
      </c>
      <c r="AB3" s="279">
        <f>_Emissions_!Z10</f>
        <v>1.9957848758883523</v>
      </c>
      <c r="AC3" s="279">
        <f>_Emissions_!AA10</f>
        <v>2.1041406072204207</v>
      </c>
      <c r="AD3" s="279">
        <f>_Emissions_!AB10</f>
        <v>2.1210260624509121</v>
      </c>
    </row>
    <row r="4" spans="1:30" x14ac:dyDescent="0.25">
      <c r="A4" s="306" t="s">
        <v>420</v>
      </c>
      <c r="B4" s="277" t="str">
        <f t="shared" si="0"/>
        <v>2 Low (Direct + Market)</v>
      </c>
      <c r="C4" s="277" t="str">
        <f>'RAW DATA INPUTS &gt;&gt;&gt;'!D4</f>
        <v>2 Low</v>
      </c>
      <c r="D4" s="279">
        <f>_Emissions_!B20</f>
        <v>7.9635776480310501</v>
      </c>
      <c r="E4" s="279">
        <f>_Emissions_!C20</f>
        <v>8.2333971313716994</v>
      </c>
      <c r="F4" s="279">
        <f>_Emissions_!D20</f>
        <v>8.1153235857619084</v>
      </c>
      <c r="G4" s="279">
        <f>_Emissions_!E20</f>
        <v>7.912134928360917</v>
      </c>
      <c r="H4" s="279">
        <f>_Emissions_!F20</f>
        <v>6.7778897495258796</v>
      </c>
      <c r="I4" s="279">
        <f>_Emissions_!G20</f>
        <v>4.3279080072375029</v>
      </c>
      <c r="J4" s="279">
        <f>_Emissions_!H20</f>
        <v>4.1065303571661289</v>
      </c>
      <c r="K4" s="279">
        <f>_Emissions_!I20</f>
        <v>3.6733094718873827</v>
      </c>
      <c r="L4" s="279">
        <f>_Emissions_!J20</f>
        <v>3.3491649656011298</v>
      </c>
      <c r="M4" s="279">
        <f>_Emissions_!K20</f>
        <v>3.0485851518465452</v>
      </c>
      <c r="N4" s="279">
        <f>_Emissions_!L20</f>
        <v>2.8331935035679221</v>
      </c>
      <c r="O4" s="279">
        <f>_Emissions_!M20</f>
        <v>2.6908608375477465</v>
      </c>
      <c r="P4" s="279">
        <f>_Emissions_!N20</f>
        <v>2.5364193977872542</v>
      </c>
      <c r="Q4" s="279">
        <f>_Emissions_!O20</f>
        <v>2.3642329156913711</v>
      </c>
      <c r="R4" s="279">
        <f>_Emissions_!P20</f>
        <v>2.3018546440213559</v>
      </c>
      <c r="S4" s="279">
        <f>_Emissions_!Q20</f>
        <v>1.8958050071309014</v>
      </c>
      <c r="T4" s="279">
        <f>_Emissions_!R20</f>
        <v>1.9171044354017694</v>
      </c>
      <c r="U4" s="279">
        <f>_Emissions_!S20</f>
        <v>1.9625240099099721</v>
      </c>
      <c r="V4" s="279">
        <f>_Emissions_!T20</f>
        <v>1.9530669920608177</v>
      </c>
      <c r="W4" s="279">
        <f>_Emissions_!U20</f>
        <v>1.8580380268245746</v>
      </c>
      <c r="X4" s="279">
        <f>_Emissions_!V20</f>
        <v>1.8595476154501425</v>
      </c>
      <c r="Y4" s="279">
        <f>_Emissions_!W20</f>
        <v>1.7939643556962928</v>
      </c>
      <c r="Z4" s="279">
        <f>_Emissions_!X20</f>
        <v>1.7542925926564843</v>
      </c>
      <c r="AA4" s="279">
        <f>_Emissions_!Y20</f>
        <v>1.6457355691678637</v>
      </c>
      <c r="AB4" s="279">
        <f>_Emissions_!Z20</f>
        <v>1.5754554561909628</v>
      </c>
      <c r="AC4" s="279">
        <f>_Emissions_!AA20</f>
        <v>1.6879164952948906</v>
      </c>
      <c r="AD4" s="279">
        <f>_Emissions_!AB20</f>
        <v>1.8063921179828568</v>
      </c>
    </row>
    <row r="5" spans="1:30" x14ac:dyDescent="0.25">
      <c r="A5" s="306"/>
      <c r="B5" s="277" t="str">
        <f t="shared" si="0"/>
        <v>3 High (Direct + Market)</v>
      </c>
      <c r="C5" s="277" t="str">
        <f>'RAW DATA INPUTS &gt;&gt;&gt;'!D5</f>
        <v>3 High</v>
      </c>
      <c r="D5" s="279">
        <f>_Emissions_!B30</f>
        <v>8.8922442766279168</v>
      </c>
      <c r="E5" s="279">
        <f>_Emissions_!C30</f>
        <v>8.9647378477342539</v>
      </c>
      <c r="F5" s="279">
        <f>_Emissions_!D30</f>
        <v>8.4593230901438972</v>
      </c>
      <c r="G5" s="279">
        <f>_Emissions_!E30</f>
        <v>8.2198234971001209</v>
      </c>
      <c r="H5" s="279">
        <f>_Emissions_!F30</f>
        <v>7.4006684962489677</v>
      </c>
      <c r="I5" s="279">
        <f>_Emissions_!G30</f>
        <v>5.2519585572010437</v>
      </c>
      <c r="J5" s="279">
        <f>_Emissions_!H30</f>
        <v>5.259843019333891</v>
      </c>
      <c r="K5" s="279">
        <f>_Emissions_!I30</f>
        <v>4.9137991786336004</v>
      </c>
      <c r="L5" s="279">
        <f>_Emissions_!J30</f>
        <v>4.2051440779157021</v>
      </c>
      <c r="M5" s="279">
        <f>_Emissions_!K30</f>
        <v>4.0311381357928946</v>
      </c>
      <c r="N5" s="279">
        <f>_Emissions_!L30</f>
        <v>3.9851456691633915</v>
      </c>
      <c r="O5" s="279">
        <f>_Emissions_!M30</f>
        <v>3.9064923115051067</v>
      </c>
      <c r="P5" s="279">
        <f>_Emissions_!N30</f>
        <v>3.7510689653913589</v>
      </c>
      <c r="Q5" s="279">
        <f>_Emissions_!O30</f>
        <v>3.6847202102618368</v>
      </c>
      <c r="R5" s="279">
        <f>_Emissions_!P30</f>
        <v>3.6387511736877167</v>
      </c>
      <c r="S5" s="279">
        <f>_Emissions_!Q30</f>
        <v>3.4876703857860223</v>
      </c>
      <c r="T5" s="279">
        <f>_Emissions_!R30</f>
        <v>3.4086683082747413</v>
      </c>
      <c r="U5" s="279">
        <f>_Emissions_!S30</f>
        <v>3.2071982970384418</v>
      </c>
      <c r="V5" s="279">
        <f>_Emissions_!T30</f>
        <v>3.1411102722745214</v>
      </c>
      <c r="W5" s="279">
        <f>_Emissions_!U30</f>
        <v>2.9271152519291275</v>
      </c>
      <c r="X5" s="279">
        <f>_Emissions_!V30</f>
        <v>2.7839009308319311</v>
      </c>
      <c r="Y5" s="279">
        <f>_Emissions_!W30</f>
        <v>2.771878645374104</v>
      </c>
      <c r="Z5" s="279">
        <f>_Emissions_!X30</f>
        <v>2.6426443938545576</v>
      </c>
      <c r="AA5" s="279">
        <f>_Emissions_!Y30</f>
        <v>2.5360180078773604</v>
      </c>
      <c r="AB5" s="279">
        <f>_Emissions_!Z30</f>
        <v>2.4691150347156374</v>
      </c>
      <c r="AC5" s="279">
        <f>_Emissions_!AA30</f>
        <v>2.5102562056036737</v>
      </c>
      <c r="AD5" s="279">
        <f>_Emissions_!AB30</f>
        <v>2.5666406417621834</v>
      </c>
    </row>
    <row r="6" spans="1:30" x14ac:dyDescent="0.25">
      <c r="A6" s="306"/>
      <c r="B6" s="277" t="str">
        <f t="shared" si="0"/>
        <v>A Renewable Overgeneration (Direct + Market)</v>
      </c>
      <c r="C6" s="277" t="str">
        <f>'RAW DATA INPUTS &gt;&gt;&gt;'!D6</f>
        <v>A Renewable Overgeneration</v>
      </c>
      <c r="D6" s="279">
        <f>_Emissions_!B40</f>
        <v>8.0976873570267021</v>
      </c>
      <c r="E6" s="279">
        <f>_Emissions_!C40</f>
        <v>7.9219041729184978</v>
      </c>
      <c r="F6" s="279">
        <f>_Emissions_!D40</f>
        <v>7.1533105141600402</v>
      </c>
      <c r="G6" s="279">
        <f>_Emissions_!E40</f>
        <v>6.9245334507143923</v>
      </c>
      <c r="H6" s="279">
        <f>_Emissions_!F40</f>
        <v>6.4348451304634402</v>
      </c>
      <c r="I6" s="279">
        <f>_Emissions_!G40</f>
        <v>4.565907544231</v>
      </c>
      <c r="J6" s="279">
        <f>_Emissions_!H40</f>
        <v>3.8997948594599352</v>
      </c>
      <c r="K6" s="279">
        <f>_Emissions_!I40</f>
        <v>3.7738881166456761</v>
      </c>
      <c r="L6" s="279">
        <f>_Emissions_!J40</f>
        <v>3.3135518136240059</v>
      </c>
      <c r="M6" s="279">
        <f>_Emissions_!K40</f>
        <v>2.8599718015382138</v>
      </c>
      <c r="N6" s="279">
        <f>_Emissions_!L40</f>
        <v>2.7240897330499618</v>
      </c>
      <c r="O6" s="279">
        <f>_Emissions_!M40</f>
        <v>2.6273352127353506</v>
      </c>
      <c r="P6" s="279">
        <f>_Emissions_!N40</f>
        <v>2.4954332530140713</v>
      </c>
      <c r="Q6" s="279">
        <f>_Emissions_!O40</f>
        <v>2.3773068856331059</v>
      </c>
      <c r="R6" s="279">
        <f>_Emissions_!P40</f>
        <v>2.3155372045501772</v>
      </c>
      <c r="S6" s="279">
        <f>_Emissions_!Q40</f>
        <v>2.2515383498729418</v>
      </c>
      <c r="T6" s="279">
        <f>_Emissions_!R40</f>
        <v>2.134642520267668</v>
      </c>
      <c r="U6" s="279">
        <f>_Emissions_!S40</f>
        <v>2.1092267659319641</v>
      </c>
      <c r="V6" s="279">
        <f>_Emissions_!T40</f>
        <v>2.1328943743129312</v>
      </c>
      <c r="W6" s="279">
        <f>_Emissions_!U40</f>
        <v>2.1757081086933017</v>
      </c>
      <c r="X6" s="279">
        <f>_Emissions_!V40</f>
        <v>2.1135267536204858</v>
      </c>
      <c r="Y6" s="279">
        <f>_Emissions_!W40</f>
        <v>2.0051059459118266</v>
      </c>
      <c r="Z6" s="279">
        <f>_Emissions_!X40</f>
        <v>1.9895655227702489</v>
      </c>
      <c r="AA6" s="279">
        <f>_Emissions_!Y40</f>
        <v>1.8988372574080299</v>
      </c>
      <c r="AB6" s="279">
        <f>_Emissions_!Z40</f>
        <v>1.9133164655704058</v>
      </c>
      <c r="AC6" s="279">
        <f>_Emissions_!AA40</f>
        <v>1.9037713873834576</v>
      </c>
      <c r="AD6" s="279">
        <f>_Emissions_!AB40</f>
        <v>1.9669308736824145</v>
      </c>
    </row>
    <row r="7" spans="1:30" x14ac:dyDescent="0.25">
      <c r="A7" s="306"/>
      <c r="B7" s="277" t="str">
        <f>CONCATENATE(C7," (Direct + Market)")</f>
        <v>B Market Reliance (Direct + Market)</v>
      </c>
      <c r="C7" s="277" t="str">
        <f>'RAW DATA INPUTS &gt;&gt;&gt;'!D7</f>
        <v>B Market Reliance</v>
      </c>
      <c r="D7" s="279">
        <f>_Emissions_!B50</f>
        <v>8.4892365547611028</v>
      </c>
      <c r="E7" s="279">
        <f>_Emissions_!C50</f>
        <v>8.5376243654089308</v>
      </c>
      <c r="F7" s="279">
        <f>_Emissions_!D50</f>
        <v>7.9982640751929832</v>
      </c>
      <c r="G7" s="279">
        <f>_Emissions_!E50</f>
        <v>7.7122890812562259</v>
      </c>
      <c r="H7" s="279">
        <f>_Emissions_!F50</f>
        <v>7.2700263537397447</v>
      </c>
      <c r="I7" s="279">
        <f>_Emissions_!G50</f>
        <v>4.988296175978066</v>
      </c>
      <c r="J7" s="279">
        <f>_Emissions_!H50</f>
        <v>4.6390962276209704</v>
      </c>
      <c r="K7" s="279">
        <f>_Emissions_!I50</f>
        <v>4.267651095456217</v>
      </c>
      <c r="L7" s="279">
        <f>_Emissions_!J50</f>
        <v>3.8871489037264668</v>
      </c>
      <c r="M7" s="279">
        <f>_Emissions_!K50</f>
        <v>3.6647974384129007</v>
      </c>
      <c r="N7" s="279">
        <f>_Emissions_!L50</f>
        <v>3.5591619098792613</v>
      </c>
      <c r="O7" s="279">
        <f>_Emissions_!M50</f>
        <v>3.305361837899103</v>
      </c>
      <c r="P7" s="279">
        <f>_Emissions_!N50</f>
        <v>3.232154939601843</v>
      </c>
      <c r="Q7" s="279">
        <f>_Emissions_!O50</f>
        <v>3.1107481977417373</v>
      </c>
      <c r="R7" s="279">
        <f>_Emissions_!P50</f>
        <v>3.0661118739073263</v>
      </c>
      <c r="S7" s="279">
        <f>_Emissions_!Q50</f>
        <v>2.9232280508984023</v>
      </c>
      <c r="T7" s="279">
        <f>_Emissions_!R50</f>
        <v>2.8256861852772079</v>
      </c>
      <c r="U7" s="279">
        <f>_Emissions_!S50</f>
        <v>2.7913778365725848</v>
      </c>
      <c r="V7" s="279">
        <f>_Emissions_!T50</f>
        <v>2.6265216744746067</v>
      </c>
      <c r="W7" s="279">
        <f>_Emissions_!U50</f>
        <v>2.4861577874313339</v>
      </c>
      <c r="X7" s="279">
        <f>_Emissions_!V50</f>
        <v>2.474765138145302</v>
      </c>
      <c r="Y7" s="279">
        <f>_Emissions_!W50</f>
        <v>2.4114635667614968</v>
      </c>
      <c r="Z7" s="279">
        <f>_Emissions_!X50</f>
        <v>2.2510471740093365</v>
      </c>
      <c r="AA7" s="279">
        <f>_Emissions_!Y50</f>
        <v>2.0836589193693595</v>
      </c>
      <c r="AB7" s="279">
        <f>_Emissions_!Z50</f>
        <v>1.9775449594996486</v>
      </c>
      <c r="AC7" s="279">
        <f>_Emissions_!AA50</f>
        <v>1.9582664632693234</v>
      </c>
      <c r="AD7" s="279">
        <f>_Emissions_!AB50</f>
        <v>1.9946075958550484</v>
      </c>
    </row>
    <row r="8" spans="1:30" x14ac:dyDescent="0.25">
      <c r="A8" s="306"/>
      <c r="B8" s="277" t="str">
        <f t="shared" si="0"/>
        <v>C Distributed Transmission (Direct + Market)</v>
      </c>
      <c r="C8" s="277" t="str">
        <f>'RAW DATA INPUTS &gt;&gt;&gt;'!D8</f>
        <v>C Distributed Transmission</v>
      </c>
      <c r="D8" s="279">
        <f>_Emissions_!B60</f>
        <v>8.5154391413817514</v>
      </c>
      <c r="E8" s="279">
        <f>_Emissions_!C60</f>
        <v>8.5601124974639937</v>
      </c>
      <c r="F8" s="279">
        <f>_Emissions_!D60</f>
        <v>8.016534735647749</v>
      </c>
      <c r="G8" s="279">
        <f>_Emissions_!E60</f>
        <v>7.9177789816705424</v>
      </c>
      <c r="H8" s="279">
        <f>_Emissions_!F60</f>
        <v>7.3759683445449351</v>
      </c>
      <c r="I8" s="279">
        <f>_Emissions_!G60</f>
        <v>5.0706907214988552</v>
      </c>
      <c r="J8" s="279">
        <f>_Emissions_!H60</f>
        <v>4.5616767705468355</v>
      </c>
      <c r="K8" s="279">
        <f>_Emissions_!I60</f>
        <v>4.1622487224339704</v>
      </c>
      <c r="L8" s="279">
        <f>_Emissions_!J60</f>
        <v>3.7979403139393271</v>
      </c>
      <c r="M8" s="279">
        <f>_Emissions_!K60</f>
        <v>3.4592419911083327</v>
      </c>
      <c r="N8" s="279">
        <f>_Emissions_!L60</f>
        <v>3.371822130608054</v>
      </c>
      <c r="O8" s="279">
        <f>_Emissions_!M60</f>
        <v>3.3207611486138244</v>
      </c>
      <c r="P8" s="279">
        <f>_Emissions_!N60</f>
        <v>3.2155188731442697</v>
      </c>
      <c r="Q8" s="279">
        <f>_Emissions_!O60</f>
        <v>3.143808128043649</v>
      </c>
      <c r="R8" s="279">
        <f>_Emissions_!P60</f>
        <v>3.0332032616219524</v>
      </c>
      <c r="S8" s="279">
        <f>_Emissions_!Q60</f>
        <v>2.9433007419185122</v>
      </c>
      <c r="T8" s="279">
        <f>_Emissions_!R60</f>
        <v>2.8275603590721174</v>
      </c>
      <c r="U8" s="279">
        <f>_Emissions_!S60</f>
        <v>2.7797980158606799</v>
      </c>
      <c r="V8" s="279">
        <f>_Emissions_!T60</f>
        <v>2.6612215569662223</v>
      </c>
      <c r="W8" s="279">
        <f>_Emissions_!U60</f>
        <v>2.4596051380879587</v>
      </c>
      <c r="X8" s="279">
        <f>_Emissions_!V60</f>
        <v>2.4415560085592229</v>
      </c>
      <c r="Y8" s="279">
        <f>_Emissions_!W60</f>
        <v>2.3494996305943787</v>
      </c>
      <c r="Z8" s="279">
        <f>_Emissions_!X60</f>
        <v>2.3115174031754329</v>
      </c>
      <c r="AA8" s="279">
        <f>_Emissions_!Y60</f>
        <v>2.3656227258740969</v>
      </c>
      <c r="AB8" s="279">
        <f>_Emissions_!Z60</f>
        <v>2.4234525052063622</v>
      </c>
      <c r="AC8" s="279">
        <f>_Emissions_!AA60</f>
        <v>2.5373692530890866</v>
      </c>
      <c r="AD8" s="279">
        <f>_Emissions_!AB60</f>
        <v>2.527420695382129</v>
      </c>
    </row>
    <row r="9" spans="1:30" x14ac:dyDescent="0.25">
      <c r="A9" s="306"/>
      <c r="B9" s="277" t="str">
        <f t="shared" si="0"/>
        <v>D Transmission/build constraints - time delayed (option 2) (Direct + Market)</v>
      </c>
      <c r="C9" s="277" t="str">
        <f>'RAW DATA INPUTS &gt;&gt;&gt;'!D9</f>
        <v>D Transmission/build constraints - time delayed (option 2)</v>
      </c>
      <c r="D9" s="279">
        <f>_Emissions_!B70</f>
        <v>8.5154391413817514</v>
      </c>
      <c r="E9" s="279">
        <f>_Emissions_!C70</f>
        <v>8.5601268980128662</v>
      </c>
      <c r="F9" s="279">
        <f>_Emissions_!D70</f>
        <v>8.0165868132910383</v>
      </c>
      <c r="G9" s="279">
        <f>_Emissions_!E70</f>
        <v>7.9176445201028027</v>
      </c>
      <c r="H9" s="279">
        <f>_Emissions_!F70</f>
        <v>7.2934863982905647</v>
      </c>
      <c r="I9" s="279">
        <f>_Emissions_!G70</f>
        <v>4.7606246206834157</v>
      </c>
      <c r="J9" s="279">
        <f>_Emissions_!H70</f>
        <v>4.750088477297127</v>
      </c>
      <c r="K9" s="279">
        <f>_Emissions_!I70</f>
        <v>4.356914759387851</v>
      </c>
      <c r="L9" s="279">
        <f>_Emissions_!J70</f>
        <v>3.6135945244842871</v>
      </c>
      <c r="M9" s="279">
        <f>_Emissions_!K70</f>
        <v>3.4378088746265254</v>
      </c>
      <c r="N9" s="279">
        <f>_Emissions_!L70</f>
        <v>3.3032142412476566</v>
      </c>
      <c r="O9" s="279">
        <f>_Emissions_!M70</f>
        <v>3.1827669314592892</v>
      </c>
      <c r="P9" s="279">
        <f>_Emissions_!N70</f>
        <v>3.006654871281119</v>
      </c>
      <c r="Q9" s="279">
        <f>_Emissions_!O70</f>
        <v>2.9325372188794487</v>
      </c>
      <c r="R9" s="279">
        <f>_Emissions_!P70</f>
        <v>2.8437955233138883</v>
      </c>
      <c r="S9" s="279">
        <f>_Emissions_!Q70</f>
        <v>2.7856477387137208</v>
      </c>
      <c r="T9" s="279">
        <f>_Emissions_!R70</f>
        <v>2.7190079283899387</v>
      </c>
      <c r="U9" s="279">
        <f>_Emissions_!S70</f>
        <v>2.7128692388172948</v>
      </c>
      <c r="V9" s="279">
        <f>_Emissions_!T70</f>
        <v>2.6432857837843984</v>
      </c>
      <c r="W9" s="279">
        <f>_Emissions_!U70</f>
        <v>2.471773090475986</v>
      </c>
      <c r="X9" s="279">
        <f>_Emissions_!V70</f>
        <v>2.3580739493052776</v>
      </c>
      <c r="Y9" s="279">
        <f>_Emissions_!W70</f>
        <v>2.3115920240990486</v>
      </c>
      <c r="Z9" s="279">
        <f>_Emissions_!X70</f>
        <v>2.1689429462870562</v>
      </c>
      <c r="AA9" s="279">
        <f>_Emissions_!Y70</f>
        <v>2.1756799105746691</v>
      </c>
      <c r="AB9" s="279">
        <f>_Emissions_!Z70</f>
        <v>2.0805534981209917</v>
      </c>
      <c r="AC9" s="279">
        <f>_Emissions_!AA70</f>
        <v>2.2447890080505157</v>
      </c>
      <c r="AD9" s="279">
        <f>_Emissions_!AB70</f>
        <v>2.1964798667032905</v>
      </c>
    </row>
    <row r="10" spans="1:30" x14ac:dyDescent="0.25">
      <c r="A10" s="306"/>
      <c r="B10" s="277" t="str">
        <f t="shared" si="0"/>
        <v>F 6-Yr DSR Ramp (Direct + Market)</v>
      </c>
      <c r="C10" s="277" t="str">
        <f>'RAW DATA INPUTS &gt;&gt;&gt;'!D11</f>
        <v>F 6-Yr DSR Ramp</v>
      </c>
      <c r="D10" s="279">
        <f>_Emissions_!B90</f>
        <v>8.5154391413817514</v>
      </c>
      <c r="E10" s="279">
        <f>_Emissions_!C90</f>
        <v>8.5393064620432302</v>
      </c>
      <c r="F10" s="279">
        <f>_Emissions_!D90</f>
        <v>7.9684371368338303</v>
      </c>
      <c r="G10" s="279">
        <f>_Emissions_!E90</f>
        <v>7.8355456938418033</v>
      </c>
      <c r="H10" s="279">
        <f>_Emissions_!F90</f>
        <v>7.1172896652287845</v>
      </c>
      <c r="I10" s="279">
        <f>_Emissions_!G90</f>
        <v>4.7645321670395697</v>
      </c>
      <c r="J10" s="279">
        <f>_Emissions_!H90</f>
        <v>4.5887828123337764</v>
      </c>
      <c r="K10" s="279">
        <f>_Emissions_!I90</f>
        <v>4.2358272362852025</v>
      </c>
      <c r="L10" s="279">
        <f>_Emissions_!J90</f>
        <v>3.7777087222953094</v>
      </c>
      <c r="M10" s="279">
        <f>_Emissions_!K90</f>
        <v>3.2002707865507758</v>
      </c>
      <c r="N10" s="279">
        <f>_Emissions_!L90</f>
        <v>3.2507908555208997</v>
      </c>
      <c r="O10" s="279">
        <f>_Emissions_!M90</f>
        <v>3.1084209124058866</v>
      </c>
      <c r="P10" s="279">
        <f>_Emissions_!N90</f>
        <v>3.009715142025569</v>
      </c>
      <c r="Q10" s="279">
        <f>_Emissions_!O90</f>
        <v>2.9829529680708915</v>
      </c>
      <c r="R10" s="279">
        <f>_Emissions_!P90</f>
        <v>2.9193757169733052</v>
      </c>
      <c r="S10" s="279">
        <f>_Emissions_!Q90</f>
        <v>2.8813180080262719</v>
      </c>
      <c r="T10" s="279">
        <f>_Emissions_!R90</f>
        <v>2.8135766290609028</v>
      </c>
      <c r="U10" s="279">
        <f>_Emissions_!S90</f>
        <v>2.8048546483763825</v>
      </c>
      <c r="V10" s="279">
        <f>_Emissions_!T90</f>
        <v>2.6981494479617174</v>
      </c>
      <c r="W10" s="279">
        <f>_Emissions_!U90</f>
        <v>2.5452729150652207</v>
      </c>
      <c r="X10" s="279">
        <f>_Emissions_!V90</f>
        <v>2.4158616891995641</v>
      </c>
      <c r="Y10" s="279">
        <f>_Emissions_!W90</f>
        <v>2.3975829892284688</v>
      </c>
      <c r="Z10" s="279">
        <f>_Emissions_!X90</f>
        <v>2.219178388417915</v>
      </c>
      <c r="AA10" s="279">
        <f>_Emissions_!Y90</f>
        <v>2.0973548162517828</v>
      </c>
      <c r="AB10" s="279">
        <f>_Emissions_!Z90</f>
        <v>2.0151531429804153</v>
      </c>
      <c r="AC10" s="279">
        <f>_Emissions_!AA90</f>
        <v>2.1105825325120051</v>
      </c>
      <c r="AD10" s="279">
        <f>_Emissions_!AB90</f>
        <v>2.1005177966424387</v>
      </c>
    </row>
    <row r="11" spans="1:30" x14ac:dyDescent="0.25">
      <c r="A11" s="306"/>
      <c r="B11" s="277" t="str">
        <f t="shared" si="0"/>
        <v>G NEI DSR (Direct + Market)</v>
      </c>
      <c r="C11" s="277" t="str">
        <f>'RAW DATA INPUTS &gt;&gt;&gt;'!D12</f>
        <v>G NEI DSR</v>
      </c>
      <c r="D11" s="279">
        <f>_Emissions_!B100</f>
        <v>8.5154391413817514</v>
      </c>
      <c r="E11" s="279">
        <f>_Emissions_!C100</f>
        <v>8.5612827169664563</v>
      </c>
      <c r="F11" s="279">
        <f>_Emissions_!D100</f>
        <v>8.0195768045465776</v>
      </c>
      <c r="G11" s="279">
        <f>_Emissions_!E100</f>
        <v>7.9240984513815382</v>
      </c>
      <c r="H11" s="279">
        <f>_Emissions_!F100</f>
        <v>7.3811953360130733</v>
      </c>
      <c r="I11" s="279">
        <f>_Emissions_!G100</f>
        <v>4.9102906895830056</v>
      </c>
      <c r="J11" s="279">
        <f>_Emissions_!H100</f>
        <v>4.4026111380596289</v>
      </c>
      <c r="K11" s="279">
        <f>_Emissions_!I100</f>
        <v>4.2401972955975342</v>
      </c>
      <c r="L11" s="279">
        <f>_Emissions_!J100</f>
        <v>3.7165788790973093</v>
      </c>
      <c r="M11" s="279">
        <f>_Emissions_!K100</f>
        <v>3.3325307831503976</v>
      </c>
      <c r="N11" s="279">
        <f>_Emissions_!L100</f>
        <v>3.2517953934040893</v>
      </c>
      <c r="O11" s="279">
        <f>_Emissions_!M100</f>
        <v>3.146448436830882</v>
      </c>
      <c r="P11" s="279">
        <f>_Emissions_!N100</f>
        <v>3.0323541619852619</v>
      </c>
      <c r="Q11" s="279">
        <f>_Emissions_!O100</f>
        <v>2.9893188253291259</v>
      </c>
      <c r="R11" s="279">
        <f>_Emissions_!P100</f>
        <v>2.9397857176388769</v>
      </c>
      <c r="S11" s="279">
        <f>_Emissions_!Q100</f>
        <v>2.9206063876459134</v>
      </c>
      <c r="T11" s="279">
        <f>_Emissions_!R100</f>
        <v>2.8302015160984695</v>
      </c>
      <c r="U11" s="279">
        <f>_Emissions_!S100</f>
        <v>2.801787721515435</v>
      </c>
      <c r="V11" s="279">
        <f>_Emissions_!T100</f>
        <v>2.6925020218501063</v>
      </c>
      <c r="W11" s="279">
        <f>_Emissions_!U100</f>
        <v>2.5467841545515046</v>
      </c>
      <c r="X11" s="279">
        <f>_Emissions_!V100</f>
        <v>2.3861083271400316</v>
      </c>
      <c r="Y11" s="279">
        <f>_Emissions_!W100</f>
        <v>2.4106361120068147</v>
      </c>
      <c r="Z11" s="279">
        <f>_Emissions_!X100</f>
        <v>2.2205982206875676</v>
      </c>
      <c r="AA11" s="279">
        <f>_Emissions_!Y100</f>
        <v>2.1291300042137244</v>
      </c>
      <c r="AB11" s="279">
        <f>_Emissions_!Z100</f>
        <v>2.0127635576850551</v>
      </c>
      <c r="AC11" s="279">
        <f>_Emissions_!AA100</f>
        <v>2.0741472360909463</v>
      </c>
      <c r="AD11" s="279">
        <f>_Emissions_!AB100</f>
        <v>2.1018424467979311</v>
      </c>
    </row>
    <row r="12" spans="1:30" x14ac:dyDescent="0.25">
      <c r="A12" s="306"/>
      <c r="B12" s="277" t="str">
        <f t="shared" si="0"/>
        <v>H Social Discount DSR (Direct + Market)</v>
      </c>
      <c r="C12" s="277" t="str">
        <f>'RAW DATA INPUTS &gt;&gt;&gt;'!D13</f>
        <v>H Social Discount DSR</v>
      </c>
      <c r="D12" s="279">
        <f>_Emissions_!B110</f>
        <v>8.5154391413817514</v>
      </c>
      <c r="E12" s="279">
        <f>_Emissions_!C110</f>
        <v>8.5638924832482157</v>
      </c>
      <c r="F12" s="279">
        <f>_Emissions_!D110</f>
        <v>8.0289977670210959</v>
      </c>
      <c r="G12" s="279">
        <f>_Emissions_!E110</f>
        <v>7.8484767954702548</v>
      </c>
      <c r="H12" s="279">
        <f>_Emissions_!F110</f>
        <v>7.2813771352115726</v>
      </c>
      <c r="I12" s="279">
        <f>_Emissions_!G110</f>
        <v>5.1253799078212952</v>
      </c>
      <c r="J12" s="279">
        <f>_Emissions_!H110</f>
        <v>4.6312648315303333</v>
      </c>
      <c r="K12" s="279">
        <f>_Emissions_!I110</f>
        <v>4.2914004098493503</v>
      </c>
      <c r="L12" s="279">
        <f>_Emissions_!J110</f>
        <v>3.8334958138910271</v>
      </c>
      <c r="M12" s="279">
        <f>_Emissions_!K110</f>
        <v>3.3798120932004205</v>
      </c>
      <c r="N12" s="279">
        <f>_Emissions_!L110</f>
        <v>3.2466345739194318</v>
      </c>
      <c r="O12" s="279">
        <f>_Emissions_!M110</f>
        <v>3.1313835213729515</v>
      </c>
      <c r="P12" s="279">
        <f>_Emissions_!N110</f>
        <v>3.0533227132297394</v>
      </c>
      <c r="Q12" s="279">
        <f>_Emissions_!O110</f>
        <v>2.9897744807854569</v>
      </c>
      <c r="R12" s="279">
        <f>_Emissions_!P110</f>
        <v>2.9795063283966656</v>
      </c>
      <c r="S12" s="279">
        <f>_Emissions_!Q110</f>
        <v>2.9672287990761346</v>
      </c>
      <c r="T12" s="279">
        <f>_Emissions_!R110</f>
        <v>2.8686411063914314</v>
      </c>
      <c r="U12" s="279">
        <f>_Emissions_!S110</f>
        <v>2.8267901428445352</v>
      </c>
      <c r="V12" s="279">
        <f>_Emissions_!T110</f>
        <v>2.6940632989677802</v>
      </c>
      <c r="W12" s="279">
        <f>_Emissions_!U110</f>
        <v>2.5473966019026539</v>
      </c>
      <c r="X12" s="279">
        <f>_Emissions_!V110</f>
        <v>2.4237910337710709</v>
      </c>
      <c r="Y12" s="279">
        <f>_Emissions_!W110</f>
        <v>2.4113370736612505</v>
      </c>
      <c r="Z12" s="279">
        <f>_Emissions_!X110</f>
        <v>2.2986155897595113</v>
      </c>
      <c r="AA12" s="279">
        <f>_Emissions_!Y110</f>
        <v>2.1501294073723001</v>
      </c>
      <c r="AB12" s="279">
        <f>_Emissions_!Z110</f>
        <v>2.0408206939692879</v>
      </c>
      <c r="AC12" s="279">
        <f>_Emissions_!AA110</f>
        <v>2.1454683167176967</v>
      </c>
      <c r="AD12" s="279">
        <f>_Emissions_!AB110</f>
        <v>2.1346633524697896</v>
      </c>
    </row>
    <row r="13" spans="1:30" x14ac:dyDescent="0.25">
      <c r="A13" s="306"/>
      <c r="B13" s="277" t="str">
        <f t="shared" si="0"/>
        <v>I SCGHG Dispatch Cost - LTCE Model (Direct + Market)</v>
      </c>
      <c r="C13" s="277" t="str">
        <f>'RAW DATA INPUTS &gt;&gt;&gt;'!D14</f>
        <v>I SCGHG Dispatch Cost - LTCE Model</v>
      </c>
      <c r="D13" s="279">
        <f>_Emissions_!B120</f>
        <v>8.5154391413817514</v>
      </c>
      <c r="E13" s="279">
        <f>_Emissions_!C120</f>
        <v>8.5607513574909984</v>
      </c>
      <c r="F13" s="279">
        <f>_Emissions_!D120</f>
        <v>8.017641759224901</v>
      </c>
      <c r="G13" s="279">
        <f>_Emissions_!E120</f>
        <v>7.9189928128423714</v>
      </c>
      <c r="H13" s="279">
        <f>_Emissions_!F120</f>
        <v>7.1445198816584696</v>
      </c>
      <c r="I13" s="279">
        <f>_Emissions_!G120</f>
        <v>4.8684538108939028</v>
      </c>
      <c r="J13" s="279">
        <f>_Emissions_!H120</f>
        <v>4.7624776163666382</v>
      </c>
      <c r="K13" s="279">
        <f>_Emissions_!I120</f>
        <v>4.0349819847671702</v>
      </c>
      <c r="L13" s="279">
        <f>_Emissions_!J120</f>
        <v>3.7986386219743995</v>
      </c>
      <c r="M13" s="279">
        <f>_Emissions_!K120</f>
        <v>3.4583286919617424</v>
      </c>
      <c r="N13" s="279">
        <f>_Emissions_!L120</f>
        <v>3.3297949084845118</v>
      </c>
      <c r="O13" s="279">
        <f>_Emissions_!M120</f>
        <v>3.1342825000084118</v>
      </c>
      <c r="P13" s="279">
        <f>_Emissions_!N120</f>
        <v>3.0414393476080641</v>
      </c>
      <c r="Q13" s="279">
        <f>_Emissions_!O120</f>
        <v>2.9672242928239392</v>
      </c>
      <c r="R13" s="279">
        <f>_Emissions_!P120</f>
        <v>2.8695807746721043</v>
      </c>
      <c r="S13" s="279">
        <f>_Emissions_!Q120</f>
        <v>2.7995464737527676</v>
      </c>
      <c r="T13" s="279">
        <f>_Emissions_!R120</f>
        <v>2.7393207003511244</v>
      </c>
      <c r="U13" s="279">
        <f>_Emissions_!S120</f>
        <v>2.7053746199578197</v>
      </c>
      <c r="V13" s="279">
        <f>_Emissions_!T120</f>
        <v>2.6260288682363937</v>
      </c>
      <c r="W13" s="279">
        <f>_Emissions_!U120</f>
        <v>2.5060054124509312</v>
      </c>
      <c r="X13" s="279">
        <f>_Emissions_!V120</f>
        <v>2.4054346481068696</v>
      </c>
      <c r="Y13" s="279">
        <f>_Emissions_!W120</f>
        <v>2.3288554795774941</v>
      </c>
      <c r="Z13" s="279">
        <f>_Emissions_!X120</f>
        <v>2.2322120841246287</v>
      </c>
      <c r="AA13" s="279">
        <f>_Emissions_!Y120</f>
        <v>2.0716660585867577</v>
      </c>
      <c r="AB13" s="279">
        <f>_Emissions_!Z120</f>
        <v>1.9995046865527402</v>
      </c>
      <c r="AC13" s="279">
        <f>_Emissions_!AA120</f>
        <v>2.0779521277376478</v>
      </c>
      <c r="AD13" s="279">
        <f>_Emissions_!AB120</f>
        <v>2.0602502360323478</v>
      </c>
    </row>
    <row r="14" spans="1:30" x14ac:dyDescent="0.25">
      <c r="A14" s="306"/>
      <c r="B14" s="277" t="str">
        <f t="shared" si="0"/>
        <v>J SCGHG Dispatch Cost - LTCE and Hourly Models (Direct + Market)</v>
      </c>
      <c r="C14" s="277" t="str">
        <f>'RAW DATA INPUTS &gt;&gt;&gt;'!D15</f>
        <v>J SCGHG Dispatch Cost - LTCE and Hourly Models</v>
      </c>
      <c r="D14" s="279">
        <f>_Emissions_!B130</f>
        <v>9.0769926003997519</v>
      </c>
      <c r="E14" s="279">
        <f>_Emissions_!C130</f>
        <v>8.792725019189497</v>
      </c>
      <c r="F14" s="279">
        <f>_Emissions_!D130</f>
        <v>8.1363924559743968</v>
      </c>
      <c r="G14" s="279">
        <f>_Emissions_!E130</f>
        <v>8.0974645469498192</v>
      </c>
      <c r="H14" s="279">
        <f>_Emissions_!F130</f>
        <v>7.4003509481795176</v>
      </c>
      <c r="I14" s="279">
        <f>_Emissions_!G130</f>
        <v>4.4908149811608284</v>
      </c>
      <c r="J14" s="279">
        <f>_Emissions_!H130</f>
        <v>3.8992012098518138</v>
      </c>
      <c r="K14" s="279">
        <f>_Emissions_!I130</f>
        <v>3.6244495766017883</v>
      </c>
      <c r="L14" s="279">
        <f>_Emissions_!J130</f>
        <v>3.2532006953557921</v>
      </c>
      <c r="M14" s="279">
        <f>_Emissions_!K130</f>
        <v>2.9245277115102764</v>
      </c>
      <c r="N14" s="279">
        <f>_Emissions_!L130</f>
        <v>2.8091096248822107</v>
      </c>
      <c r="O14" s="279">
        <f>_Emissions_!M130</f>
        <v>2.7589329599170993</v>
      </c>
      <c r="P14" s="279">
        <f>_Emissions_!N130</f>
        <v>2.7122147877936218</v>
      </c>
      <c r="Q14" s="279">
        <f>_Emissions_!O130</f>
        <v>2.6184488066350839</v>
      </c>
      <c r="R14" s="279">
        <f>_Emissions_!P130</f>
        <v>2.6142932143130504</v>
      </c>
      <c r="S14" s="279">
        <f>_Emissions_!Q130</f>
        <v>2.5199371856613744</v>
      </c>
      <c r="T14" s="279">
        <f>_Emissions_!R130</f>
        <v>2.434390833170812</v>
      </c>
      <c r="U14" s="279">
        <f>_Emissions_!S130</f>
        <v>2.467580596618713</v>
      </c>
      <c r="V14" s="279">
        <f>_Emissions_!T130</f>
        <v>2.3770317723243162</v>
      </c>
      <c r="W14" s="279">
        <f>_Emissions_!U130</f>
        <v>2.2815249790627403</v>
      </c>
      <c r="X14" s="279">
        <f>_Emissions_!V130</f>
        <v>2.1951185587529065</v>
      </c>
      <c r="Y14" s="279">
        <f>_Emissions_!W130</f>
        <v>2.0942959530022276</v>
      </c>
      <c r="Z14" s="279">
        <f>_Emissions_!X130</f>
        <v>2.0107216354491255</v>
      </c>
      <c r="AA14" s="279">
        <f>_Emissions_!Y130</f>
        <v>1.929294236348688</v>
      </c>
      <c r="AB14" s="279">
        <f>_Emissions_!Z130</f>
        <v>1.8802132360714974</v>
      </c>
      <c r="AC14" s="279">
        <f>_Emissions_!AA130</f>
        <v>1.9293647225277777</v>
      </c>
      <c r="AD14" s="279">
        <f>_Emissions_!AB130</f>
        <v>1.955139514505511</v>
      </c>
    </row>
    <row r="15" spans="1:30" x14ac:dyDescent="0.25">
      <c r="A15" s="306"/>
      <c r="B15" s="277" t="str">
        <f t="shared" si="0"/>
        <v>K AR5 Upstream Emissions (Direct + Market)</v>
      </c>
      <c r="C15" s="277" t="str">
        <f>'RAW DATA INPUTS &gt;&gt;&gt;'!D16</f>
        <v>K AR5 Upstream Emissions</v>
      </c>
      <c r="D15" s="279">
        <f>_Emissions_!B140</f>
        <v>8.7991921941161273</v>
      </c>
      <c r="E15" s="279">
        <f>_Emissions_!C140</f>
        <v>8.8423808653034985</v>
      </c>
      <c r="F15" s="279">
        <f>_Emissions_!D140</f>
        <v>8.2955416324767679</v>
      </c>
      <c r="G15" s="279">
        <f>_Emissions_!E140</f>
        <v>8.0148790674287334</v>
      </c>
      <c r="H15" s="279">
        <f>_Emissions_!F140</f>
        <v>7.67480189134894</v>
      </c>
      <c r="I15" s="279">
        <f>_Emissions_!G140</f>
        <v>4.9470861566703848</v>
      </c>
      <c r="J15" s="279">
        <f>_Emissions_!H140</f>
        <v>4.4294037088665856</v>
      </c>
      <c r="K15" s="279">
        <f>_Emissions_!I140</f>
        <v>4.06071204058098</v>
      </c>
      <c r="L15" s="279">
        <f>_Emissions_!J140</f>
        <v>3.5611070208513569</v>
      </c>
      <c r="M15" s="279">
        <f>_Emissions_!K140</f>
        <v>3.33309760130137</v>
      </c>
      <c r="N15" s="279">
        <f>_Emissions_!L140</f>
        <v>3.221406583857247</v>
      </c>
      <c r="O15" s="279">
        <f>_Emissions_!M140</f>
        <v>3.1684037580243669</v>
      </c>
      <c r="P15" s="279">
        <f>_Emissions_!N140</f>
        <v>2.9750530861182796</v>
      </c>
      <c r="Q15" s="279">
        <f>_Emissions_!O140</f>
        <v>2.9142912116384014</v>
      </c>
      <c r="R15" s="279">
        <f>_Emissions_!P140</f>
        <v>2.8783536666001885</v>
      </c>
      <c r="S15" s="279">
        <f>_Emissions_!Q140</f>
        <v>2.844023798577846</v>
      </c>
      <c r="T15" s="279">
        <f>_Emissions_!R140</f>
        <v>2.7668481984396638</v>
      </c>
      <c r="U15" s="279">
        <f>_Emissions_!S140</f>
        <v>2.7199003389018142</v>
      </c>
      <c r="V15" s="279">
        <f>_Emissions_!T140</f>
        <v>2.6651588313780059</v>
      </c>
      <c r="W15" s="279">
        <f>_Emissions_!U140</f>
        <v>2.5354140612894973</v>
      </c>
      <c r="X15" s="279">
        <f>_Emissions_!V140</f>
        <v>2.4084012118827336</v>
      </c>
      <c r="Y15" s="279">
        <f>_Emissions_!W140</f>
        <v>2.3544604078256088</v>
      </c>
      <c r="Z15" s="279">
        <f>_Emissions_!X140</f>
        <v>2.2379447483670449</v>
      </c>
      <c r="AA15" s="279">
        <f>_Emissions_!Y140</f>
        <v>2.0415204355794927</v>
      </c>
      <c r="AB15" s="279">
        <f>_Emissions_!Z140</f>
        <v>1.9721266522299652</v>
      </c>
      <c r="AC15" s="279">
        <f>_Emissions_!AA140</f>
        <v>2.1112739300596139</v>
      </c>
      <c r="AD15" s="279">
        <f>_Emissions_!AB140</f>
        <v>2.1413811403969678</v>
      </c>
    </row>
    <row r="16" spans="1:30" x14ac:dyDescent="0.25">
      <c r="A16" s="306"/>
      <c r="B16" s="277" t="str">
        <f t="shared" si="0"/>
        <v>L SCGHG Federal CO2 Tax as Fixed Cost (Direct + Market)</v>
      </c>
      <c r="C16" s="277" t="str">
        <f>'RAW DATA INPUTS &gt;&gt;&gt;'!D17</f>
        <v>L SCGHG Federal CO2 Tax as Fixed Cost</v>
      </c>
      <c r="D16" s="279">
        <f>_Emissions_!B150</f>
        <v>8.359806098673495</v>
      </c>
      <c r="E16" s="279">
        <f>_Emissions_!C150</f>
        <v>8.8198516391183492</v>
      </c>
      <c r="F16" s="279">
        <f>_Emissions_!D150</f>
        <v>8.3488486253676797</v>
      </c>
      <c r="G16" s="279">
        <f>_Emissions_!E150</f>
        <v>8.2776531493976826</v>
      </c>
      <c r="H16" s="279">
        <f>_Emissions_!F150</f>
        <v>7.3382563682703346</v>
      </c>
      <c r="I16" s="279">
        <f>_Emissions_!G150</f>
        <v>4.1877756603562597</v>
      </c>
      <c r="J16" s="279">
        <f>_Emissions_!H150</f>
        <v>3.7533718480397189</v>
      </c>
      <c r="K16" s="279">
        <f>_Emissions_!I150</f>
        <v>3.7053292822670825</v>
      </c>
      <c r="L16" s="279">
        <f>_Emissions_!J150</f>
        <v>2.9588366861323818</v>
      </c>
      <c r="M16" s="279">
        <f>_Emissions_!K150</f>
        <v>2.9073068962876527</v>
      </c>
      <c r="N16" s="279">
        <f>_Emissions_!L150</f>
        <v>2.7656987189087907</v>
      </c>
      <c r="O16" s="279">
        <f>_Emissions_!M150</f>
        <v>2.6892483677080152</v>
      </c>
      <c r="P16" s="279">
        <f>_Emissions_!N150</f>
        <v>2.6350286490893575</v>
      </c>
      <c r="Q16" s="279">
        <f>_Emissions_!O150</f>
        <v>2.489419462208855</v>
      </c>
      <c r="R16" s="279">
        <f>_Emissions_!P150</f>
        <v>2.3926980412742385</v>
      </c>
      <c r="S16" s="279">
        <f>_Emissions_!Q150</f>
        <v>2.4688932471844449</v>
      </c>
      <c r="T16" s="279">
        <f>_Emissions_!R150</f>
        <v>2.3315137727818454</v>
      </c>
      <c r="U16" s="279">
        <f>_Emissions_!S150</f>
        <v>2.2889094976795734</v>
      </c>
      <c r="V16" s="279">
        <f>_Emissions_!T150</f>
        <v>2.2753861372023945</v>
      </c>
      <c r="W16" s="279">
        <f>_Emissions_!U150</f>
        <v>2.1438888703961001</v>
      </c>
      <c r="X16" s="279">
        <f>_Emissions_!V150</f>
        <v>2.0332282315809285</v>
      </c>
      <c r="Y16" s="279">
        <f>_Emissions_!W150</f>
        <v>1.9673977744191022</v>
      </c>
      <c r="Z16" s="279">
        <f>_Emissions_!X150</f>
        <v>1.8580965706668848</v>
      </c>
      <c r="AA16" s="279">
        <f>_Emissions_!Y150</f>
        <v>1.7521122624033916</v>
      </c>
      <c r="AB16" s="279">
        <f>_Emissions_!Z150</f>
        <v>1.6891212609948452</v>
      </c>
      <c r="AC16" s="279">
        <f>_Emissions_!AA150</f>
        <v>1.8336546534994604</v>
      </c>
      <c r="AD16" s="279">
        <f>_Emissions_!AB150</f>
        <v>1.9332605081002723</v>
      </c>
    </row>
    <row r="17" spans="1:30" x14ac:dyDescent="0.25">
      <c r="A17" s="306"/>
      <c r="B17" s="277" t="str">
        <f t="shared" si="0"/>
        <v>M Alternative Fuel for Peakers - Biodiesel (Direct + Market)</v>
      </c>
      <c r="C17" s="277" t="str">
        <f>'RAW DATA INPUTS &gt;&gt;&gt;'!D18</f>
        <v>M Alternative Fuel for Peakers - Biodiesel</v>
      </c>
      <c r="D17" s="279">
        <f>_Emissions_!B160</f>
        <v>8.5154391413817514</v>
      </c>
      <c r="E17" s="279">
        <f>_Emissions_!C160</f>
        <v>8.5601268980128662</v>
      </c>
      <c r="F17" s="279">
        <f>_Emissions_!D160</f>
        <v>8.016584139821072</v>
      </c>
      <c r="G17" s="279">
        <f>_Emissions_!E160</f>
        <v>7.8197432055786509</v>
      </c>
      <c r="H17" s="279">
        <f>_Emissions_!F160</f>
        <v>7.3716951518684839</v>
      </c>
      <c r="I17" s="279">
        <f>_Emissions_!G160</f>
        <v>4.7933431564930409</v>
      </c>
      <c r="J17" s="279">
        <f>_Emissions_!H160</f>
        <v>4.2781873987956534</v>
      </c>
      <c r="K17" s="279">
        <f>_Emissions_!I160</f>
        <v>4.1700609090233431</v>
      </c>
      <c r="L17" s="279">
        <f>_Emissions_!J160</f>
        <v>3.6863927726993566</v>
      </c>
      <c r="M17" s="279">
        <f>_Emissions_!K160</f>
        <v>3.3010065156423751</v>
      </c>
      <c r="N17" s="279">
        <f>_Emissions_!L160</f>
        <v>3.1264780495848017</v>
      </c>
      <c r="O17" s="279">
        <f>_Emissions_!M160</f>
        <v>3.018640801867627</v>
      </c>
      <c r="P17" s="279">
        <f>_Emissions_!N160</f>
        <v>2.9268811213156489</v>
      </c>
      <c r="Q17" s="279">
        <f>_Emissions_!O160</f>
        <v>2.8237723090810336</v>
      </c>
      <c r="R17" s="279">
        <f>_Emissions_!P160</f>
        <v>2.6882813820192872</v>
      </c>
      <c r="S17" s="279">
        <f>_Emissions_!Q160</f>
        <v>2.676895295243269</v>
      </c>
      <c r="T17" s="279">
        <f>_Emissions_!R160</f>
        <v>2.5988269179691903</v>
      </c>
      <c r="U17" s="279">
        <f>_Emissions_!S160</f>
        <v>2.5681399777283982</v>
      </c>
      <c r="V17" s="279">
        <f>_Emissions_!T160</f>
        <v>2.4324245446913726</v>
      </c>
      <c r="W17" s="279">
        <f>_Emissions_!U160</f>
        <v>2.2922800987346093</v>
      </c>
      <c r="X17" s="279">
        <f>_Emissions_!V160</f>
        <v>2.3084904111216842</v>
      </c>
      <c r="Y17" s="279">
        <f>_Emissions_!W160</f>
        <v>2.1625144190608041</v>
      </c>
      <c r="Z17" s="279">
        <f>_Emissions_!X160</f>
        <v>2.0984409188143904</v>
      </c>
      <c r="AA17" s="279">
        <f>_Emissions_!Y160</f>
        <v>1.9412548826224183</v>
      </c>
      <c r="AB17" s="279">
        <f>_Emissions_!Z160</f>
        <v>1.8664755725169178</v>
      </c>
      <c r="AC17" s="279">
        <f>_Emissions_!AA160</f>
        <v>1.9836057388869444</v>
      </c>
      <c r="AD17" s="279">
        <f>_Emissions_!AB160</f>
        <v>2.2271447559318691</v>
      </c>
    </row>
    <row r="18" spans="1:30" x14ac:dyDescent="0.25">
      <c r="A18" s="306"/>
      <c r="B18" s="277" t="str">
        <f t="shared" si="0"/>
        <v>N1 100% Renewable by 2030 Batteries (Direct + Market)</v>
      </c>
      <c r="C18" s="277" t="str">
        <f>'RAW DATA INPUTS &gt;&gt;&gt;'!D19</f>
        <v>N1 100% Renewable by 2030 Batteries</v>
      </c>
      <c r="D18" s="279">
        <f>_Emissions_!B170</f>
        <v>8.5154391413817514</v>
      </c>
      <c r="E18" s="279">
        <f>_Emissions_!C170</f>
        <v>8.5641195006209063</v>
      </c>
      <c r="F18" s="279">
        <f>_Emissions_!D170</f>
        <v>8.0277713520449723</v>
      </c>
      <c r="G18" s="279">
        <f>_Emissions_!E170</f>
        <v>7.5879676053596752</v>
      </c>
      <c r="H18" s="279">
        <f>_Emissions_!F170</f>
        <v>6.3077209153865832</v>
      </c>
      <c r="I18" s="279">
        <f>_Emissions_!G170</f>
        <v>3.906981437760598</v>
      </c>
      <c r="J18" s="279">
        <f>_Emissions_!H170</f>
        <v>3.7479396090774837</v>
      </c>
      <c r="K18" s="279">
        <f>_Emissions_!I170</f>
        <v>3.1831374651872588</v>
      </c>
      <c r="L18" s="279">
        <f>_Emissions_!J170</f>
        <v>2.6708843156054338</v>
      </c>
      <c r="M18" s="279">
        <f>_Emissions_!K170</f>
        <v>1.3362054632722422</v>
      </c>
      <c r="N18" s="279">
        <f>_Emissions_!L170</f>
        <v>1.3277020830897119</v>
      </c>
      <c r="O18" s="279">
        <f>_Emissions_!M170</f>
        <v>1.3435711632914835</v>
      </c>
      <c r="P18" s="279">
        <f>_Emissions_!N170</f>
        <v>1.3012632367908032</v>
      </c>
      <c r="Q18" s="279">
        <f>_Emissions_!O170</f>
        <v>1.3225210757019032</v>
      </c>
      <c r="R18" s="279">
        <f>_Emissions_!P170</f>
        <v>1.3299958481050635</v>
      </c>
      <c r="S18" s="279">
        <f>_Emissions_!Q170</f>
        <v>1.3382920151258726</v>
      </c>
      <c r="T18" s="279">
        <f>_Emissions_!R170</f>
        <v>1.2943270259243296</v>
      </c>
      <c r="U18" s="279">
        <f>_Emissions_!S170</f>
        <v>1.3234644227867605</v>
      </c>
      <c r="V18" s="279">
        <f>_Emissions_!T170</f>
        <v>1.2871923206493741</v>
      </c>
      <c r="W18" s="279">
        <f>_Emissions_!U170</f>
        <v>1.3154525367978394</v>
      </c>
      <c r="X18" s="279">
        <f>_Emissions_!V170</f>
        <v>1.2508345306766564</v>
      </c>
      <c r="Y18" s="279">
        <f>_Emissions_!W170</f>
        <v>1.3151077607713975</v>
      </c>
      <c r="Z18" s="279">
        <f>_Emissions_!X170</f>
        <v>1.3075148265405883</v>
      </c>
      <c r="AA18" s="279">
        <f>_Emissions_!Y170</f>
        <v>1.3471703732014393</v>
      </c>
      <c r="AB18" s="279">
        <f>_Emissions_!Z170</f>
        <v>1.3619378017212582</v>
      </c>
      <c r="AC18" s="279">
        <f>_Emissions_!AA170</f>
        <v>1.3368845249724106</v>
      </c>
      <c r="AD18" s="279">
        <f>_Emissions_!AB170</f>
        <v>1.1622055579624031</v>
      </c>
    </row>
    <row r="19" spans="1:30" x14ac:dyDescent="0.25">
      <c r="A19" s="306"/>
      <c r="B19" s="277" t="str">
        <f t="shared" si="0"/>
        <v>N2 100% Renewable by 2030 PSH (Direct + Market)</v>
      </c>
      <c r="C19" s="277" t="str">
        <f>'RAW DATA INPUTS &gt;&gt;&gt;'!D20</f>
        <v>N2 100% Renewable by 2030 PSH</v>
      </c>
      <c r="D19" s="279">
        <f>_Emissions_!B180</f>
        <v>8.5154391413817514</v>
      </c>
      <c r="E19" s="279">
        <f>_Emissions_!C180</f>
        <v>8.5678696141657547</v>
      </c>
      <c r="F19" s="279">
        <f>_Emissions_!D180</f>
        <v>8.0420713669463879</v>
      </c>
      <c r="G19" s="279">
        <f>_Emissions_!E180</f>
        <v>7.4789618825527784</v>
      </c>
      <c r="H19" s="279">
        <f>_Emissions_!F180</f>
        <v>7.1371943226461987</v>
      </c>
      <c r="I19" s="279">
        <f>_Emissions_!G180</f>
        <v>1.0226860670763274</v>
      </c>
      <c r="J19" s="279">
        <f>_Emissions_!H180</f>
        <v>1.0077740053723254</v>
      </c>
      <c r="K19" s="279">
        <f>_Emissions_!I180</f>
        <v>0.56893958505812736</v>
      </c>
      <c r="L19" s="279">
        <f>_Emissions_!J180</f>
        <v>0.50527153468761499</v>
      </c>
      <c r="M19" s="279">
        <f>_Emissions_!K180</f>
        <v>0.24693347760722564</v>
      </c>
      <c r="N19" s="279">
        <f>_Emissions_!L180</f>
        <v>0.23607170807325917</v>
      </c>
      <c r="O19" s="279">
        <f>_Emissions_!M180</f>
        <v>0.24980789258336653</v>
      </c>
      <c r="P19" s="279">
        <f>_Emissions_!N180</f>
        <v>0.24347128205296506</v>
      </c>
      <c r="Q19" s="279">
        <f>_Emissions_!O180</f>
        <v>0.25307701672403798</v>
      </c>
      <c r="R19" s="279">
        <f>_Emissions_!P180</f>
        <v>0.29574488463191612</v>
      </c>
      <c r="S19" s="279">
        <f>_Emissions_!Q180</f>
        <v>0.31698097981731072</v>
      </c>
      <c r="T19" s="279">
        <f>_Emissions_!R180</f>
        <v>0.31886516288824551</v>
      </c>
      <c r="U19" s="279">
        <f>_Emissions_!S180</f>
        <v>0.34637154981726259</v>
      </c>
      <c r="V19" s="279">
        <f>_Emissions_!T180</f>
        <v>0.37540566233612488</v>
      </c>
      <c r="W19" s="279">
        <f>_Emissions_!U180</f>
        <v>0.38442000454889191</v>
      </c>
      <c r="X19" s="279">
        <f>_Emissions_!V180</f>
        <v>0.44298282854829429</v>
      </c>
      <c r="Y19" s="279">
        <f>_Emissions_!W180</f>
        <v>0.51758446289305504</v>
      </c>
      <c r="Z19" s="279">
        <f>_Emissions_!X180</f>
        <v>0.57928254566492565</v>
      </c>
      <c r="AA19" s="279">
        <f>_Emissions_!Y180</f>
        <v>0.86009867520567451</v>
      </c>
      <c r="AB19" s="279">
        <f>_Emissions_!Z180</f>
        <v>0.94266662130746781</v>
      </c>
      <c r="AC19" s="279">
        <f>_Emissions_!AA180</f>
        <v>0.94570163558655795</v>
      </c>
      <c r="AD19" s="279">
        <f>_Emissions_!AB180</f>
        <v>0.94277295114625992</v>
      </c>
    </row>
    <row r="20" spans="1:30" x14ac:dyDescent="0.25">
      <c r="A20" s="306"/>
      <c r="B20" s="277" t="str">
        <f t="shared" si="0"/>
        <v>O1 100% Renewable by 2045 Batteries (Direct + Market)</v>
      </c>
      <c r="C20" s="277" t="str">
        <f>'RAW DATA INPUTS &gt;&gt;&gt;'!D21</f>
        <v>O1 100% Renewable by 2045 Batteries</v>
      </c>
      <c r="D20" s="279">
        <f>_Emissions_!B190</f>
        <v>8.5154391413817514</v>
      </c>
      <c r="E20" s="279">
        <f>_Emissions_!C190</f>
        <v>8.5641197883506415</v>
      </c>
      <c r="F20" s="279">
        <f>_Emissions_!D190</f>
        <v>8.0277882829473501</v>
      </c>
      <c r="G20" s="279">
        <f>_Emissions_!E190</f>
        <v>7.8426863826455833</v>
      </c>
      <c r="H20" s="279">
        <f>_Emissions_!F190</f>
        <v>7.3240369939493686</v>
      </c>
      <c r="I20" s="279">
        <f>_Emissions_!G190</f>
        <v>4.8031859984414353</v>
      </c>
      <c r="J20" s="279">
        <f>_Emissions_!H190</f>
        <v>4.6284925420783605</v>
      </c>
      <c r="K20" s="279">
        <f>_Emissions_!I190</f>
        <v>4.0878715944118227</v>
      </c>
      <c r="L20" s="279">
        <f>_Emissions_!J190</f>
        <v>3.6183313424530619</v>
      </c>
      <c r="M20" s="279">
        <f>_Emissions_!K190</f>
        <v>3.3040883703863582</v>
      </c>
      <c r="N20" s="279">
        <f>_Emissions_!L190</f>
        <v>3.1220343317889343</v>
      </c>
      <c r="O20" s="279">
        <f>_Emissions_!M190</f>
        <v>2.9571276755670342</v>
      </c>
      <c r="P20" s="279">
        <f>_Emissions_!N190</f>
        <v>2.8159477568034417</v>
      </c>
      <c r="Q20" s="279">
        <f>_Emissions_!O190</f>
        <v>2.7414500564915363</v>
      </c>
      <c r="R20" s="279">
        <f>_Emissions_!P190</f>
        <v>2.6494992257297385</v>
      </c>
      <c r="S20" s="279">
        <f>_Emissions_!Q190</f>
        <v>2.5553450645609899</v>
      </c>
      <c r="T20" s="279">
        <f>_Emissions_!R190</f>
        <v>2.4081621176342534</v>
      </c>
      <c r="U20" s="279">
        <f>_Emissions_!S190</f>
        <v>2.20450162485505</v>
      </c>
      <c r="V20" s="279">
        <f>_Emissions_!T190</f>
        <v>1.9861836415541276</v>
      </c>
      <c r="W20" s="279">
        <f>_Emissions_!U190</f>
        <v>1.8824539727216614</v>
      </c>
      <c r="X20" s="279">
        <f>_Emissions_!V190</f>
        <v>1.775089587013515</v>
      </c>
      <c r="Y20" s="279">
        <f>_Emissions_!W190</f>
        <v>1.667545541847467</v>
      </c>
      <c r="Z20" s="279">
        <f>_Emissions_!X190</f>
        <v>1.580993083844443</v>
      </c>
      <c r="AA20" s="279">
        <f>_Emissions_!Y190</f>
        <v>1.4812428087362897</v>
      </c>
      <c r="AB20" s="279">
        <f>_Emissions_!Z190</f>
        <v>1.457041310994414</v>
      </c>
      <c r="AC20" s="279">
        <f>_Emissions_!AA190</f>
        <v>1.4748952703631266</v>
      </c>
      <c r="AD20" s="279">
        <f>_Emissions_!AB190</f>
        <v>1.3858032694742568</v>
      </c>
    </row>
    <row r="21" spans="1:30" x14ac:dyDescent="0.25">
      <c r="A21" s="306"/>
      <c r="B21" s="277" t="str">
        <f t="shared" si="0"/>
        <v>O2 100% Renewable by 2045 PSH (Direct + Market)</v>
      </c>
      <c r="C21" s="277" t="str">
        <f>'RAW DATA INPUTS &gt;&gt;&gt;'!D22</f>
        <v>O2 100% Renewable by 2045 PSH</v>
      </c>
      <c r="D21" s="279">
        <f>_Emissions_!B200</f>
        <v>8.5154391413817514</v>
      </c>
      <c r="E21" s="279">
        <f>_Emissions_!C200</f>
        <v>8.5601276876497021</v>
      </c>
      <c r="F21" s="279">
        <f>_Emissions_!D200</f>
        <v>8.0163406204801575</v>
      </c>
      <c r="G21" s="279">
        <f>_Emissions_!E200</f>
        <v>7.9173453962751523</v>
      </c>
      <c r="H21" s="279">
        <f>_Emissions_!F200</f>
        <v>6.1050100785906372</v>
      </c>
      <c r="I21" s="279">
        <f>_Emissions_!G200</f>
        <v>2.731602214441045</v>
      </c>
      <c r="J21" s="279">
        <f>_Emissions_!H200</f>
        <v>2.6670710734690002</v>
      </c>
      <c r="K21" s="279">
        <f>_Emissions_!I200</f>
        <v>2.5791308964960828</v>
      </c>
      <c r="L21" s="279">
        <f>_Emissions_!J200</f>
        <v>2.3255469270519997</v>
      </c>
      <c r="M21" s="279">
        <f>_Emissions_!K200</f>
        <v>2.2487016014540719</v>
      </c>
      <c r="N21" s="279">
        <f>_Emissions_!L200</f>
        <v>2.1293130316162205</v>
      </c>
      <c r="O21" s="279">
        <f>_Emissions_!M200</f>
        <v>2.1567109393084793</v>
      </c>
      <c r="P21" s="279">
        <f>_Emissions_!N200</f>
        <v>2.0683408979969782</v>
      </c>
      <c r="Q21" s="279">
        <f>_Emissions_!O200</f>
        <v>2.0750131959971361</v>
      </c>
      <c r="R21" s="279">
        <f>_Emissions_!P200</f>
        <v>2.1092195486231597</v>
      </c>
      <c r="S21" s="279">
        <f>_Emissions_!Q200</f>
        <v>2.1281417510519751</v>
      </c>
      <c r="T21" s="279">
        <f>_Emissions_!R200</f>
        <v>2.1217996360810565</v>
      </c>
      <c r="U21" s="279">
        <f>_Emissions_!S200</f>
        <v>1.9602051126274351</v>
      </c>
      <c r="V21" s="279">
        <f>_Emissions_!T200</f>
        <v>1.8077887774386925</v>
      </c>
      <c r="W21" s="279">
        <f>_Emissions_!U200</f>
        <v>1.7207750819506971</v>
      </c>
      <c r="X21" s="279">
        <f>_Emissions_!V200</f>
        <v>1.6965589640947198</v>
      </c>
      <c r="Y21" s="279">
        <f>_Emissions_!W200</f>
        <v>1.3462164634435203</v>
      </c>
      <c r="Z21" s="279">
        <f>_Emissions_!X200</f>
        <v>1.392196648904088</v>
      </c>
      <c r="AA21" s="279">
        <f>_Emissions_!Y200</f>
        <v>1.3380800375564246</v>
      </c>
      <c r="AB21" s="279">
        <f>_Emissions_!Z200</f>
        <v>1.2796700923367081</v>
      </c>
      <c r="AC21" s="279">
        <f>_Emissions_!AA200</f>
        <v>1.2936055822583505</v>
      </c>
      <c r="AD21" s="279">
        <f>_Emissions_!AB200</f>
        <v>1.282112675471448</v>
      </c>
    </row>
    <row r="22" spans="1:30" x14ac:dyDescent="0.25">
      <c r="A22" s="306"/>
      <c r="B22" s="277" t="str">
        <f t="shared" si="0"/>
        <v>P1 No Thermal Before 2030, 2Hr LiIon (Direct + Market)</v>
      </c>
      <c r="C22" s="277" t="str">
        <f>'RAW DATA INPUTS &gt;&gt;&gt;'!D23</f>
        <v>P1 No Thermal Before 2030, 2Hr LiIon</v>
      </c>
      <c r="D22" s="279">
        <f>_Emissions_!B210</f>
        <v>8.5154391413817514</v>
      </c>
      <c r="E22" s="279">
        <f>_Emissions_!C210</f>
        <v>8.5612826199765877</v>
      </c>
      <c r="F22" s="279">
        <f>_Emissions_!D210</f>
        <v>8.0195898401932535</v>
      </c>
      <c r="G22" s="279">
        <f>_Emissions_!E210</f>
        <v>7.9238769138669554</v>
      </c>
      <c r="H22" s="279">
        <f>_Emissions_!F210</f>
        <v>7.2298728737646609</v>
      </c>
      <c r="I22" s="279">
        <f>_Emissions_!G210</f>
        <v>5.9083631934536163</v>
      </c>
      <c r="J22" s="279">
        <f>_Emissions_!H210</f>
        <v>5.9205747460125071</v>
      </c>
      <c r="K22" s="279">
        <f>_Emissions_!I210</f>
        <v>5.5857143074995044</v>
      </c>
      <c r="L22" s="279">
        <f>_Emissions_!J210</f>
        <v>5.0342742280912747</v>
      </c>
      <c r="M22" s="279">
        <f>_Emissions_!K210</f>
        <v>4.7214430389167976</v>
      </c>
      <c r="N22" s="279">
        <f>_Emissions_!L210</f>
        <v>4.6734776355050371</v>
      </c>
      <c r="O22" s="279">
        <f>_Emissions_!M210</f>
        <v>4.6962405024072194</v>
      </c>
      <c r="P22" s="279">
        <f>_Emissions_!N210</f>
        <v>4.6103819243432076</v>
      </c>
      <c r="Q22" s="279">
        <f>_Emissions_!O210</f>
        <v>4.4407817672822993</v>
      </c>
      <c r="R22" s="279">
        <f>_Emissions_!P210</f>
        <v>4.3653839987678076</v>
      </c>
      <c r="S22" s="279">
        <f>_Emissions_!Q210</f>
        <v>4.2028894547077025</v>
      </c>
      <c r="T22" s="279">
        <f>_Emissions_!R210</f>
        <v>4.112800638546724</v>
      </c>
      <c r="U22" s="279">
        <f>_Emissions_!S210</f>
        <v>3.6327160299305965</v>
      </c>
      <c r="V22" s="279">
        <f>_Emissions_!T210</f>
        <v>3.7196157226647544</v>
      </c>
      <c r="W22" s="279">
        <f>_Emissions_!U210</f>
        <v>3.7541503554617863</v>
      </c>
      <c r="X22" s="279">
        <f>_Emissions_!V210</f>
        <v>3.7773195191903106</v>
      </c>
      <c r="Y22" s="279">
        <f>_Emissions_!W210</f>
        <v>3.6443303368983067</v>
      </c>
      <c r="Z22" s="279">
        <f>_Emissions_!X210</f>
        <v>3.552564366377343</v>
      </c>
      <c r="AA22" s="279">
        <f>_Emissions_!Y210</f>
        <v>3.4957179397733897</v>
      </c>
      <c r="AB22" s="279">
        <f>_Emissions_!Z210</f>
        <v>3.4126857690430272</v>
      </c>
      <c r="AC22" s="279">
        <f>_Emissions_!AA210</f>
        <v>3.3459258660298508</v>
      </c>
      <c r="AD22" s="279">
        <f>_Emissions_!AB210</f>
        <v>3.3530811270880112</v>
      </c>
    </row>
    <row r="23" spans="1:30" x14ac:dyDescent="0.25">
      <c r="A23" s="306"/>
      <c r="B23" s="277" t="str">
        <f t="shared" si="0"/>
        <v>P2 No Thermal Before 2030, PHES (Direct + Market)</v>
      </c>
      <c r="C23" s="277" t="str">
        <f>'RAW DATA INPUTS &gt;&gt;&gt;'!D24</f>
        <v>P2 No Thermal Before 2030, PHES</v>
      </c>
      <c r="D23" s="279">
        <f>_Emissions_!B220</f>
        <v>8.5154391413817514</v>
      </c>
      <c r="E23" s="279">
        <f>_Emissions_!C220</f>
        <v>8.5641203950601117</v>
      </c>
      <c r="F23" s="279">
        <f>_Emissions_!D220</f>
        <v>8.0277729762405237</v>
      </c>
      <c r="G23" s="279">
        <f>_Emissions_!E220</f>
        <v>7.9062963305164891</v>
      </c>
      <c r="H23" s="279">
        <f>_Emissions_!F220</f>
        <v>6.6012860238002951</v>
      </c>
      <c r="I23" s="279">
        <f>_Emissions_!G220</f>
        <v>4.1202746128397933</v>
      </c>
      <c r="J23" s="279">
        <f>_Emissions_!H220</f>
        <v>4.1962105987427236</v>
      </c>
      <c r="K23" s="279">
        <f>_Emissions_!I220</f>
        <v>3.5912652625073127</v>
      </c>
      <c r="L23" s="279">
        <f>_Emissions_!J220</f>
        <v>2.8845171499649842</v>
      </c>
      <c r="M23" s="279">
        <f>_Emissions_!K220</f>
        <v>2.8337498847224527</v>
      </c>
      <c r="N23" s="279">
        <f>_Emissions_!L220</f>
        <v>2.7646177199257984</v>
      </c>
      <c r="O23" s="279">
        <f>_Emissions_!M220</f>
        <v>2.8831008938839831</v>
      </c>
      <c r="P23" s="279">
        <f>_Emissions_!N220</f>
        <v>2.8997761402936275</v>
      </c>
      <c r="Q23" s="279">
        <f>_Emissions_!O220</f>
        <v>2.8106358289831226</v>
      </c>
      <c r="R23" s="279">
        <f>_Emissions_!P220</f>
        <v>2.7836198746424845</v>
      </c>
      <c r="S23" s="279">
        <f>_Emissions_!Q220</f>
        <v>2.6838881599380189</v>
      </c>
      <c r="T23" s="279">
        <f>_Emissions_!R220</f>
        <v>2.6309110136552638</v>
      </c>
      <c r="U23" s="279">
        <f>_Emissions_!S220</f>
        <v>2.5907177659543041</v>
      </c>
      <c r="V23" s="279">
        <f>_Emissions_!T220</f>
        <v>2.5181563259917086</v>
      </c>
      <c r="W23" s="279">
        <f>_Emissions_!U220</f>
        <v>2.3856351436849073</v>
      </c>
      <c r="X23" s="279">
        <f>_Emissions_!V220</f>
        <v>2.2545116058009267</v>
      </c>
      <c r="Y23" s="279">
        <f>_Emissions_!W220</f>
        <v>2.2364638333074716</v>
      </c>
      <c r="Z23" s="279">
        <f>_Emissions_!X220</f>
        <v>2.1404057627034332</v>
      </c>
      <c r="AA23" s="279">
        <f>_Emissions_!Y220</f>
        <v>2.0272333860227887</v>
      </c>
      <c r="AB23" s="279">
        <f>_Emissions_!Z220</f>
        <v>1.936787247389657</v>
      </c>
      <c r="AC23" s="279">
        <f>_Emissions_!AA220</f>
        <v>2.0840163602301338</v>
      </c>
      <c r="AD23" s="279">
        <f>_Emissions_!AB220</f>
        <v>2.0416113138825858</v>
      </c>
    </row>
    <row r="24" spans="1:30" x14ac:dyDescent="0.25">
      <c r="A24" s="306"/>
      <c r="B24" s="277" t="str">
        <f t="shared" si="0"/>
        <v>P3 No Thermal Before 2030, 4Hr LiIon (Direct + Market)</v>
      </c>
      <c r="C24" s="277" t="str">
        <f>'RAW DATA INPUTS &gt;&gt;&gt;'!D25</f>
        <v>P3 No Thermal Before 2030, 4Hr LiIon</v>
      </c>
      <c r="D24" s="279">
        <f>_Emissions_!B230</f>
        <v>8.5154391413817514</v>
      </c>
      <c r="E24" s="279">
        <f>_Emissions_!C230</f>
        <v>8.5612826199765877</v>
      </c>
      <c r="F24" s="279">
        <f>_Emissions_!D230</f>
        <v>8.0195786324514859</v>
      </c>
      <c r="G24" s="279">
        <f>_Emissions_!E230</f>
        <v>7.923961874892143</v>
      </c>
      <c r="H24" s="279">
        <f>_Emissions_!F230</f>
        <v>6.9969596778668528</v>
      </c>
      <c r="I24" s="279">
        <f>_Emissions_!G230</f>
        <v>5.0246376223633202</v>
      </c>
      <c r="J24" s="279">
        <f>_Emissions_!H230</f>
        <v>6.4186260021540376</v>
      </c>
      <c r="K24" s="279">
        <f>_Emissions_!I230</f>
        <v>5.9131615092172147</v>
      </c>
      <c r="L24" s="279">
        <f>_Emissions_!J230</f>
        <v>5.0957840631166951</v>
      </c>
      <c r="M24" s="279">
        <f>_Emissions_!K230</f>
        <v>5.1176879389598176</v>
      </c>
      <c r="N24" s="279">
        <f>_Emissions_!L230</f>
        <v>5.0873440497613771</v>
      </c>
      <c r="O24" s="279">
        <f>_Emissions_!M230</f>
        <v>4.9980068862496143</v>
      </c>
      <c r="P24" s="279">
        <f>_Emissions_!N230</f>
        <v>4.9429735319327488</v>
      </c>
      <c r="Q24" s="279">
        <f>_Emissions_!O230</f>
        <v>4.8859081130729685</v>
      </c>
      <c r="R24" s="279">
        <f>_Emissions_!P230</f>
        <v>4.830625494071616</v>
      </c>
      <c r="S24" s="279">
        <f>_Emissions_!Q230</f>
        <v>4.7194361643049652</v>
      </c>
      <c r="T24" s="279">
        <f>_Emissions_!R230</f>
        <v>4.5801377399996737</v>
      </c>
      <c r="U24" s="279">
        <f>_Emissions_!S230</f>
        <v>4.5213694682817565</v>
      </c>
      <c r="V24" s="279">
        <f>_Emissions_!T230</f>
        <v>4.4551032418234406</v>
      </c>
      <c r="W24" s="279">
        <f>_Emissions_!U230</f>
        <v>4.3054183489077751</v>
      </c>
      <c r="X24" s="279">
        <f>_Emissions_!V230</f>
        <v>4.253957799216554</v>
      </c>
      <c r="Y24" s="279">
        <f>_Emissions_!W230</f>
        <v>3.8597715946246152</v>
      </c>
      <c r="Z24" s="279">
        <f>_Emissions_!X230</f>
        <v>3.9165818827346786</v>
      </c>
      <c r="AA24" s="279">
        <f>_Emissions_!Y230</f>
        <v>3.8529343127730966</v>
      </c>
      <c r="AB24" s="279">
        <f>_Emissions_!Z230</f>
        <v>3.8652195009429891</v>
      </c>
      <c r="AC24" s="279">
        <f>_Emissions_!AA230</f>
        <v>4.0047010685732243</v>
      </c>
      <c r="AD24" s="279">
        <f>_Emissions_!AB230</f>
        <v>3.9758775021905377</v>
      </c>
    </row>
    <row r="25" spans="1:30" x14ac:dyDescent="0.25">
      <c r="A25" s="306"/>
      <c r="B25" s="277" t="str">
        <f t="shared" si="0"/>
        <v>Q Fuel switching, gas to electric (Direct + Market)</v>
      </c>
      <c r="C25" s="277" t="str">
        <f>'RAW DATA INPUTS &gt;&gt;&gt;'!D26</f>
        <v>Q Fuel switching, gas to electric</v>
      </c>
      <c r="D25" s="279">
        <f>_Emissions_!B240</f>
        <v>8.6004287598136457</v>
      </c>
      <c r="E25" s="279">
        <f>_Emissions_!C240</f>
        <v>8.7436340561516666</v>
      </c>
      <c r="F25" s="279">
        <f>_Emissions_!D240</f>
        <v>8.2777747134980917</v>
      </c>
      <c r="G25" s="279">
        <f>_Emissions_!E240</f>
        <v>7.6516100614407812</v>
      </c>
      <c r="H25" s="279">
        <f>_Emissions_!F240</f>
        <v>7.0590805084194672</v>
      </c>
      <c r="I25" s="279">
        <f>_Emissions_!G240</f>
        <v>4.8784448605391058</v>
      </c>
      <c r="J25" s="279">
        <f>_Emissions_!H240</f>
        <v>5.2695365744202007</v>
      </c>
      <c r="K25" s="279">
        <f>_Emissions_!I240</f>
        <v>4.6596346797217993</v>
      </c>
      <c r="L25" s="279">
        <f>_Emissions_!J240</f>
        <v>4.3975325102555196</v>
      </c>
      <c r="M25" s="279">
        <f>_Emissions_!K240</f>
        <v>3.8623103519564288</v>
      </c>
      <c r="N25" s="279">
        <f>_Emissions_!L240</f>
        <v>3.915233134843755</v>
      </c>
      <c r="O25" s="279">
        <f>_Emissions_!M240</f>
        <v>3.9956833637198104</v>
      </c>
      <c r="P25" s="279">
        <f>_Emissions_!N240</f>
        <v>4.0040760649487463</v>
      </c>
      <c r="Q25" s="279">
        <f>_Emissions_!O240</f>
        <v>4.0019163518852636</v>
      </c>
      <c r="R25" s="279">
        <f>_Emissions_!P240</f>
        <v>3.9852565113288194</v>
      </c>
      <c r="S25" s="279">
        <f>_Emissions_!Q240</f>
        <v>3.8939665913079136</v>
      </c>
      <c r="T25" s="279">
        <f>_Emissions_!R240</f>
        <v>3.930518550400568</v>
      </c>
      <c r="U25" s="279">
        <f>_Emissions_!S240</f>
        <v>3.9553679533275701</v>
      </c>
      <c r="V25" s="279">
        <f>_Emissions_!T240</f>
        <v>4.0382651187595915</v>
      </c>
      <c r="W25" s="279">
        <f>_Emissions_!U240</f>
        <v>4.0064130065075503</v>
      </c>
      <c r="X25" s="279">
        <f>_Emissions_!V240</f>
        <v>3.9724394748089402</v>
      </c>
      <c r="Y25" s="279">
        <f>_Emissions_!W240</f>
        <v>4.0232750441236487</v>
      </c>
      <c r="Z25" s="279">
        <f>_Emissions_!X240</f>
        <v>4.0203944429105256</v>
      </c>
      <c r="AA25" s="279">
        <f>_Emissions_!Y240</f>
        <v>3.8299869372782824</v>
      </c>
      <c r="AB25" s="279">
        <f>_Emissions_!Z240</f>
        <v>3.7856310491691523</v>
      </c>
      <c r="AC25" s="279">
        <f>_Emissions_!AA240</f>
        <v>3.7058499009664079</v>
      </c>
      <c r="AD25" s="279">
        <f>_Emissions_!AB240</f>
        <v>3.717694923729598</v>
      </c>
    </row>
    <row r="26" spans="1:30" x14ac:dyDescent="0.25">
      <c r="A26" s="306"/>
      <c r="B26" s="277" t="str">
        <f t="shared" si="0"/>
        <v>R Temperature sensitivity on load (Direct + Market)</v>
      </c>
      <c r="C26" s="277" t="str">
        <f>'RAW DATA INPUTS &gt;&gt;&gt;'!D27</f>
        <v>R Temperature sensitivity on load</v>
      </c>
      <c r="D26" s="279">
        <f>_Emissions_!B250</f>
        <v>8.3043949180528642</v>
      </c>
      <c r="E26" s="279">
        <f>_Emissions_!C250</f>
        <v>8.2910932219310638</v>
      </c>
      <c r="F26" s="279">
        <f>_Emissions_!D250</f>
        <v>7.5035107717999709</v>
      </c>
      <c r="G26" s="279">
        <f>_Emissions_!E250</f>
        <v>7.4124291308770003</v>
      </c>
      <c r="H26" s="279">
        <f>_Emissions_!F250</f>
        <v>6.9157153877960784</v>
      </c>
      <c r="I26" s="279">
        <f>_Emissions_!G250</f>
        <v>4.632178259882326</v>
      </c>
      <c r="J26" s="279">
        <f>_Emissions_!H250</f>
        <v>4.2735451028739408</v>
      </c>
      <c r="K26" s="279">
        <f>_Emissions_!I250</f>
        <v>3.8101666687675926</v>
      </c>
      <c r="L26" s="279">
        <f>_Emissions_!J250</f>
        <v>3.3503802109705472</v>
      </c>
      <c r="M26" s="279">
        <f>_Emissions_!K250</f>
        <v>3.0574470692568978</v>
      </c>
      <c r="N26" s="279">
        <f>_Emissions_!L250</f>
        <v>3.0115837310698268</v>
      </c>
      <c r="O26" s="279">
        <f>_Emissions_!M250</f>
        <v>2.902242097839884</v>
      </c>
      <c r="P26" s="279">
        <f>_Emissions_!N250</f>
        <v>2.8326747641282268</v>
      </c>
      <c r="Q26" s="279">
        <f>_Emissions_!O250</f>
        <v>2.7264955045833914</v>
      </c>
      <c r="R26" s="279">
        <f>_Emissions_!P250</f>
        <v>2.3014464164838095</v>
      </c>
      <c r="S26" s="279">
        <f>_Emissions_!Q250</f>
        <v>2.3956543252690379</v>
      </c>
      <c r="T26" s="279">
        <f>_Emissions_!R250</f>
        <v>2.413691145118094</v>
      </c>
      <c r="U26" s="279">
        <f>_Emissions_!S250</f>
        <v>2.421739655810665</v>
      </c>
      <c r="V26" s="279">
        <f>_Emissions_!T250</f>
        <v>2.3427815149412705</v>
      </c>
      <c r="W26" s="279">
        <f>_Emissions_!U250</f>
        <v>2.2170974117293092</v>
      </c>
      <c r="X26" s="279">
        <f>_Emissions_!V250</f>
        <v>2.1019309928578793</v>
      </c>
      <c r="Y26" s="279">
        <f>_Emissions_!W250</f>
        <v>1.9891969107279568</v>
      </c>
      <c r="Z26" s="279">
        <f>_Emissions_!X250</f>
        <v>1.8714466122590561</v>
      </c>
      <c r="AA26" s="279">
        <f>_Emissions_!Y250</f>
        <v>1.7415791076922518</v>
      </c>
      <c r="AB26" s="279">
        <f>_Emissions_!Z250</f>
        <v>1.6765744486298648</v>
      </c>
      <c r="AC26" s="279">
        <f>_Emissions_!AA250</f>
        <v>1.6873415708831883</v>
      </c>
      <c r="AD26" s="279">
        <f>_Emissions_!AB250</f>
        <v>1.768854946290678</v>
      </c>
    </row>
    <row r="27" spans="1:30" x14ac:dyDescent="0.25">
      <c r="A27" s="306"/>
      <c r="B27" s="277" t="str">
        <f t="shared" si="0"/>
        <v>S SCGHG Only, No CETA (Direct + Market)</v>
      </c>
      <c r="C27" s="277" t="str">
        <f>'RAW DATA INPUTS &gt;&gt;&gt;'!D28</f>
        <v>S SCGHG Only, No CETA</v>
      </c>
      <c r="D27" s="279">
        <f>_Emissions_!B260</f>
        <v>8.5154391413817514</v>
      </c>
      <c r="E27" s="279">
        <f>_Emissions_!C260</f>
        <v>8.5673037142874833</v>
      </c>
      <c r="F27" s="279">
        <f>_Emissions_!D260</f>
        <v>8.0403366129960254</v>
      </c>
      <c r="G27" s="279">
        <f>_Emissions_!E260</f>
        <v>7.9678039561259277</v>
      </c>
      <c r="H27" s="279">
        <f>_Emissions_!F260</f>
        <v>7.9202161256226198</v>
      </c>
      <c r="I27" s="279">
        <f>_Emissions_!G260</f>
        <v>6.0364505078500397</v>
      </c>
      <c r="J27" s="279">
        <f>_Emissions_!H260</f>
        <v>6.3390907608014837</v>
      </c>
      <c r="K27" s="279">
        <f>_Emissions_!I260</f>
        <v>6.3133893425009457</v>
      </c>
      <c r="L27" s="279">
        <f>_Emissions_!J260</f>
        <v>6.2415577646786318</v>
      </c>
      <c r="M27" s="279">
        <f>_Emissions_!K260</f>
        <v>6.2217466995287749</v>
      </c>
      <c r="N27" s="279">
        <f>_Emissions_!L260</f>
        <v>6.3007903248818344</v>
      </c>
      <c r="O27" s="279">
        <f>_Emissions_!M260</f>
        <v>6.6072627817249492</v>
      </c>
      <c r="P27" s="279">
        <f>_Emissions_!N260</f>
        <v>6.6327164234402787</v>
      </c>
      <c r="Q27" s="279">
        <f>_Emissions_!O260</f>
        <v>6.6551145884194565</v>
      </c>
      <c r="R27" s="279">
        <f>_Emissions_!P260</f>
        <v>6.8649028604474029</v>
      </c>
      <c r="S27" s="279">
        <f>_Emissions_!Q260</f>
        <v>7.1346554279399852</v>
      </c>
      <c r="T27" s="279">
        <f>_Emissions_!R260</f>
        <v>7.2617840875651485</v>
      </c>
      <c r="U27" s="279">
        <f>_Emissions_!S260</f>
        <v>7.4891541568863422</v>
      </c>
      <c r="V27" s="279">
        <f>_Emissions_!T260</f>
        <v>7.6050013597826602</v>
      </c>
      <c r="W27" s="279">
        <f>_Emissions_!U260</f>
        <v>7.7346756850614344</v>
      </c>
      <c r="X27" s="279">
        <f>_Emissions_!V260</f>
        <v>7.9225356379518539</v>
      </c>
      <c r="Y27" s="279">
        <f>_Emissions_!W260</f>
        <v>8.1991223661538939</v>
      </c>
      <c r="Z27" s="279">
        <f>_Emissions_!X260</f>
        <v>8.5334784676879707</v>
      </c>
      <c r="AA27" s="279">
        <f>_Emissions_!Y260</f>
        <v>8.5829455479044547</v>
      </c>
      <c r="AB27" s="279">
        <f>_Emissions_!Z260</f>
        <v>8.6361739449658987</v>
      </c>
      <c r="AC27" s="279">
        <f>_Emissions_!AA260</f>
        <v>8.9292468765732611</v>
      </c>
      <c r="AD27" s="279">
        <f>_Emissions_!AB260</f>
        <v>8.8954445027893136</v>
      </c>
    </row>
    <row r="28" spans="1:30" x14ac:dyDescent="0.25">
      <c r="A28" s="306"/>
      <c r="B28" s="277" t="str">
        <f t="shared" si="0"/>
        <v>T No CETA (Direct + Market)</v>
      </c>
      <c r="C28" s="277" t="str">
        <f>'RAW DATA INPUTS &gt;&gt;&gt;'!D29</f>
        <v>T No CETA</v>
      </c>
      <c r="D28" s="279">
        <f>_Emissions_!B270</f>
        <v>8.5154391413817514</v>
      </c>
      <c r="E28" s="279">
        <f>_Emissions_!C270</f>
        <v>8.5743883965097432</v>
      </c>
      <c r="F28" s="279">
        <f>_Emissions_!D270</f>
        <v>8.0617691390605941</v>
      </c>
      <c r="G28" s="279">
        <f>_Emissions_!E270</f>
        <v>8.0047076609223211</v>
      </c>
      <c r="H28" s="279">
        <f>_Emissions_!F270</f>
        <v>7.9758664106697958</v>
      </c>
      <c r="I28" s="279">
        <f>_Emissions_!G270</f>
        <v>6.1343456180770559</v>
      </c>
      <c r="J28" s="279">
        <f>_Emissions_!H270</f>
        <v>6.4810945323009062</v>
      </c>
      <c r="K28" s="279">
        <f>_Emissions_!I270</f>
        <v>6.5483988534313609</v>
      </c>
      <c r="L28" s="279">
        <f>_Emissions_!J270</f>
        <v>6.5127902136656051</v>
      </c>
      <c r="M28" s="279">
        <f>_Emissions_!K270</f>
        <v>6.5220962615535178</v>
      </c>
      <c r="N28" s="279">
        <f>_Emissions_!L270</f>
        <v>6.5983018518602368</v>
      </c>
      <c r="O28" s="279">
        <f>_Emissions_!M270</f>
        <v>7.0255641539465081</v>
      </c>
      <c r="P28" s="279">
        <f>_Emissions_!N270</f>
        <v>7.0415199983906183</v>
      </c>
      <c r="Q28" s="279">
        <f>_Emissions_!O270</f>
        <v>7.1264539932795863</v>
      </c>
      <c r="R28" s="279">
        <f>_Emissions_!P270</f>
        <v>7.3645365817387454</v>
      </c>
      <c r="S28" s="279">
        <f>_Emissions_!Q270</f>
        <v>7.6634903100389167</v>
      </c>
      <c r="T28" s="279">
        <f>_Emissions_!R270</f>
        <v>7.8119562540552865</v>
      </c>
      <c r="U28" s="279">
        <f>_Emissions_!S270</f>
        <v>8.0007201523733578</v>
      </c>
      <c r="V28" s="279">
        <f>_Emissions_!T270</f>
        <v>8.107922295326528</v>
      </c>
      <c r="W28" s="279">
        <f>_Emissions_!U270</f>
        <v>8.2503683430836219</v>
      </c>
      <c r="X28" s="279">
        <f>_Emissions_!V270</f>
        <v>8.4384296844893019</v>
      </c>
      <c r="Y28" s="279">
        <f>_Emissions_!W270</f>
        <v>8.7744853289506146</v>
      </c>
      <c r="Z28" s="279">
        <f>_Emissions_!X270</f>
        <v>9.1599176366434456</v>
      </c>
      <c r="AA28" s="279">
        <f>_Emissions_!Y270</f>
        <v>9.2625979111521577</v>
      </c>
      <c r="AB28" s="279">
        <f>_Emissions_!Z270</f>
        <v>9.2542176479088898</v>
      </c>
      <c r="AC28" s="279">
        <f>_Emissions_!AA270</f>
        <v>9.5616152764191664</v>
      </c>
      <c r="AD28" s="279">
        <f>_Emissions_!AB270</f>
        <v>9.4828559192932289</v>
      </c>
    </row>
    <row r="29" spans="1:30" x14ac:dyDescent="0.25">
      <c r="A29" s="306"/>
      <c r="B29" s="277" t="str">
        <f t="shared" si="0"/>
        <v>V1 Balanced portfolio (Direct + Market)</v>
      </c>
      <c r="C29" s="277" t="str">
        <f>'RAW DATA INPUTS &gt;&gt;&gt;'!D31</f>
        <v>V1 Balanced portfolio</v>
      </c>
      <c r="D29" s="279">
        <f>_Emissions_!B290</f>
        <v>8.5154391413817514</v>
      </c>
      <c r="E29" s="279">
        <f>_Emissions_!C290</f>
        <v>8.560736925692126</v>
      </c>
      <c r="F29" s="279">
        <f>_Emissions_!D290</f>
        <v>8.0175889629236572</v>
      </c>
      <c r="G29" s="279">
        <f>_Emissions_!E290</f>
        <v>7.9190287734977947</v>
      </c>
      <c r="H29" s="279">
        <f>_Emissions_!F290</f>
        <v>7.4284239171788453</v>
      </c>
      <c r="I29" s="279">
        <f>_Emissions_!G290</f>
        <v>4.9496688190433549</v>
      </c>
      <c r="J29" s="279">
        <f>_Emissions_!H290</f>
        <v>4.3173606640235658</v>
      </c>
      <c r="K29" s="279">
        <f>_Emissions_!I290</f>
        <v>4.2003808035216208</v>
      </c>
      <c r="L29" s="279">
        <f>_Emissions_!J290</f>
        <v>3.6878576817309545</v>
      </c>
      <c r="M29" s="279">
        <f>_Emissions_!K290</f>
        <v>3.2511075389394777</v>
      </c>
      <c r="N29" s="279">
        <f>_Emissions_!L290</f>
        <v>3.0613448432158443</v>
      </c>
      <c r="O29" s="279">
        <f>_Emissions_!M290</f>
        <v>3.1506045694674691</v>
      </c>
      <c r="P29" s="279">
        <f>_Emissions_!N290</f>
        <v>3.0145354880927697</v>
      </c>
      <c r="Q29" s="279">
        <f>_Emissions_!O290</f>
        <v>2.9114758439399959</v>
      </c>
      <c r="R29" s="279">
        <f>_Emissions_!P290</f>
        <v>2.7956195222237881</v>
      </c>
      <c r="S29" s="279">
        <f>_Emissions_!Q290</f>
        <v>2.8151565394455544</v>
      </c>
      <c r="T29" s="279">
        <f>_Emissions_!R290</f>
        <v>2.7288781240909454</v>
      </c>
      <c r="U29" s="279">
        <f>_Emissions_!S290</f>
        <v>2.7642442148639144</v>
      </c>
      <c r="V29" s="279">
        <f>_Emissions_!T290</f>
        <v>2.6577689372708573</v>
      </c>
      <c r="W29" s="279">
        <f>_Emissions_!U290</f>
        <v>2.4914440497096231</v>
      </c>
      <c r="X29" s="279">
        <f>_Emissions_!V290</f>
        <v>2.3695712208099184</v>
      </c>
      <c r="Y29" s="279">
        <f>_Emissions_!W290</f>
        <v>2.3415652338476094</v>
      </c>
      <c r="Z29" s="279">
        <f>_Emissions_!X290</f>
        <v>2.2529499952015128</v>
      </c>
      <c r="AA29" s="279">
        <f>_Emissions_!Y290</f>
        <v>2.0815802106960959</v>
      </c>
      <c r="AB29" s="279">
        <f>_Emissions_!Z290</f>
        <v>1.9835950745509414</v>
      </c>
      <c r="AC29" s="279">
        <f>_Emissions_!AA290</f>
        <v>1.9547604018994136</v>
      </c>
      <c r="AD29" s="279">
        <f>_Emissions_!AB290</f>
        <v>1.9198509012918232</v>
      </c>
    </row>
    <row r="30" spans="1:30" x14ac:dyDescent="0.25">
      <c r="A30" s="306"/>
      <c r="B30" s="277" t="str">
        <f t="shared" si="0"/>
        <v>V2 Balanced portfolio + MT Wind and PSH (Direct + Market)</v>
      </c>
      <c r="C30" s="277" t="str">
        <f>'RAW DATA INPUTS &gt;&gt;&gt;'!D32</f>
        <v>V2 Balanced portfolio + MT Wind and PSH</v>
      </c>
      <c r="D30" s="279">
        <f>_Emissions_!B300</f>
        <v>8.5154391413817514</v>
      </c>
      <c r="E30" s="279">
        <f>_Emissions_!C300</f>
        <v>8.560736925692126</v>
      </c>
      <c r="F30" s="279">
        <f>_Emissions_!D300</f>
        <v>8.0175889629236572</v>
      </c>
      <c r="G30" s="279">
        <f>_Emissions_!E300</f>
        <v>7.9190287734977947</v>
      </c>
      <c r="H30" s="279">
        <f>_Emissions_!F300</f>
        <v>7.5144930502623231</v>
      </c>
      <c r="I30" s="279">
        <f>_Emissions_!G300</f>
        <v>4.9567225700044109</v>
      </c>
      <c r="J30" s="279">
        <f>_Emissions_!H300</f>
        <v>4.3393472903834027</v>
      </c>
      <c r="K30" s="279">
        <f>_Emissions_!I300</f>
        <v>4.0343653736859775</v>
      </c>
      <c r="L30" s="279">
        <f>_Emissions_!J300</f>
        <v>3.6600961988280498</v>
      </c>
      <c r="M30" s="279">
        <f>_Emissions_!K300</f>
        <v>3.3173575438427303</v>
      </c>
      <c r="N30" s="279">
        <f>_Emissions_!L300</f>
        <v>3.2289746118601768</v>
      </c>
      <c r="O30" s="279">
        <f>_Emissions_!M300</f>
        <v>3.1650543397800468</v>
      </c>
      <c r="P30" s="279">
        <f>_Emissions_!N300</f>
        <v>3.0525081300353714</v>
      </c>
      <c r="Q30" s="279">
        <f>_Emissions_!O300</f>
        <v>2.9238651002316587</v>
      </c>
      <c r="R30" s="279">
        <f>_Emissions_!P300</f>
        <v>2.8842456419380933</v>
      </c>
      <c r="S30" s="279">
        <f>_Emissions_!Q300</f>
        <v>2.8434716011284129</v>
      </c>
      <c r="T30" s="279">
        <f>_Emissions_!R300</f>
        <v>2.7809826186973616</v>
      </c>
      <c r="U30" s="279">
        <f>_Emissions_!S300</f>
        <v>2.748655272969478</v>
      </c>
      <c r="V30" s="279">
        <f>_Emissions_!T300</f>
        <v>2.7432982373016745</v>
      </c>
      <c r="W30" s="279">
        <f>_Emissions_!U300</f>
        <v>2.6223752994879512</v>
      </c>
      <c r="X30" s="279">
        <f>_Emissions_!V300</f>
        <v>2.5480048446883519</v>
      </c>
      <c r="Y30" s="279">
        <f>_Emissions_!W300</f>
        <v>2.4307251801884098</v>
      </c>
      <c r="Z30" s="279">
        <f>_Emissions_!X300</f>
        <v>2.3698768489312818</v>
      </c>
      <c r="AA30" s="279">
        <f>_Emissions_!Y300</f>
        <v>2.2390901113630246</v>
      </c>
      <c r="AB30" s="279">
        <f>_Emissions_!Z300</f>
        <v>2.0498136047766184</v>
      </c>
      <c r="AC30" s="279">
        <f>_Emissions_!AA300</f>
        <v>2.0999652201569146</v>
      </c>
      <c r="AD30" s="279">
        <f>_Emissions_!AB300</f>
        <v>2.0027254543381057</v>
      </c>
    </row>
    <row r="31" spans="1:30" x14ac:dyDescent="0.25">
      <c r="A31" s="306"/>
      <c r="B31" s="277" t="str">
        <f t="shared" si="0"/>
        <v>V3 Balanced portfolio + 6 Year DSR (Direct + Market)</v>
      </c>
      <c r="C31" s="277" t="str">
        <f>'RAW DATA INPUTS &gt;&gt;&gt;'!D33</f>
        <v>V3 Balanced portfolio + 6 Year DSR</v>
      </c>
      <c r="D31" s="279">
        <f>_Emissions_!B310</f>
        <v>8.5145008917615606</v>
      </c>
      <c r="E31" s="279">
        <f>_Emissions_!C310</f>
        <v>8.538696956319173</v>
      </c>
      <c r="F31" s="279">
        <f>_Emissions_!D310</f>
        <v>7.9678796476180551</v>
      </c>
      <c r="G31" s="279">
        <f>_Emissions_!E310</f>
        <v>7.8349589363109606</v>
      </c>
      <c r="H31" s="279">
        <f>_Emissions_!F310</f>
        <v>7.4044863160905487</v>
      </c>
      <c r="I31" s="279">
        <f>_Emissions_!G310</f>
        <v>4.6077502729350002</v>
      </c>
      <c r="J31" s="279">
        <f>_Emissions_!H310</f>
        <v>4.5887467741653971</v>
      </c>
      <c r="K31" s="279">
        <f>_Emissions_!I310</f>
        <v>4.1605411874233376</v>
      </c>
      <c r="L31" s="279">
        <f>_Emissions_!J310</f>
        <v>3.4424143908355771</v>
      </c>
      <c r="M31" s="279">
        <f>_Emissions_!K310</f>
        <v>3.2244577644503054</v>
      </c>
      <c r="N31" s="279">
        <f>_Emissions_!L310</f>
        <v>3.1516197647827768</v>
      </c>
      <c r="O31" s="279">
        <f>_Emissions_!M310</f>
        <v>3.1323947782684591</v>
      </c>
      <c r="P31" s="279">
        <f>_Emissions_!N310</f>
        <v>3.0185293131192568</v>
      </c>
      <c r="Q31" s="279">
        <f>_Emissions_!O310</f>
        <v>2.9360225576855816</v>
      </c>
      <c r="R31" s="279">
        <f>_Emissions_!P310</f>
        <v>2.8377890167773012</v>
      </c>
      <c r="S31" s="279">
        <f>_Emissions_!Q310</f>
        <v>2.8128844563684163</v>
      </c>
      <c r="T31" s="279">
        <f>_Emissions_!R310</f>
        <v>2.7619388886892122</v>
      </c>
      <c r="U31" s="279">
        <f>_Emissions_!S310</f>
        <v>2.7603031293617719</v>
      </c>
      <c r="V31" s="279">
        <f>_Emissions_!T310</f>
        <v>2.6882410036261315</v>
      </c>
      <c r="W31" s="279">
        <f>_Emissions_!U310</f>
        <v>2.5091638684674846</v>
      </c>
      <c r="X31" s="279">
        <f>_Emissions_!V310</f>
        <v>2.450420205332827</v>
      </c>
      <c r="Y31" s="279">
        <f>_Emissions_!W310</f>
        <v>2.3499622462121632</v>
      </c>
      <c r="Z31" s="279">
        <f>_Emissions_!X310</f>
        <v>2.2799443249174938</v>
      </c>
      <c r="AA31" s="279">
        <f>_Emissions_!Y310</f>
        <v>2.125870226699667</v>
      </c>
      <c r="AB31" s="279">
        <f>_Emissions_!Z310</f>
        <v>2.0369975335785138</v>
      </c>
      <c r="AC31" s="279">
        <f>_Emissions_!AA310</f>
        <v>2.0831209456545059</v>
      </c>
      <c r="AD31" s="279">
        <f>_Emissions_!AB310</f>
        <v>2.0780369803368948</v>
      </c>
    </row>
    <row r="32" spans="1:30" x14ac:dyDescent="0.25">
      <c r="A32" s="306"/>
      <c r="B32" s="277" t="str">
        <f t="shared" si="0"/>
        <v>W Preferred Portfolio (BP with Biodiesel) (Direct + Market)</v>
      </c>
      <c r="C32" s="277" t="str">
        <f>'RAW DATA INPUTS &gt;&gt;&gt;'!D34</f>
        <v>W Preferred Portfolio (BP with Biodiesel)</v>
      </c>
      <c r="D32" s="279">
        <f>_Emissions_!B320</f>
        <v>8.5154391413817514</v>
      </c>
      <c r="E32" s="279">
        <f>_Emissions_!C320</f>
        <v>8.560736925692126</v>
      </c>
      <c r="F32" s="279">
        <f>_Emissions_!D320</f>
        <v>8.0175889629236572</v>
      </c>
      <c r="G32" s="279">
        <f>_Emissions_!E320</f>
        <v>7.9190287734977947</v>
      </c>
      <c r="H32" s="279">
        <f>_Emissions_!F320</f>
        <v>7.4284239171788453</v>
      </c>
      <c r="I32" s="279">
        <f>_Emissions_!G320</f>
        <v>4.8662197511149952</v>
      </c>
      <c r="J32" s="279">
        <f>_Emissions_!H320</f>
        <v>4.2390396356414159</v>
      </c>
      <c r="K32" s="279">
        <f>_Emissions_!I320</f>
        <v>4.1050647743433482</v>
      </c>
      <c r="L32" s="279">
        <f>_Emissions_!J320</f>
        <v>3.6033229321379197</v>
      </c>
      <c r="M32" s="279">
        <f>_Emissions_!K320</f>
        <v>3.1861400439561454</v>
      </c>
      <c r="N32" s="279">
        <f>_Emissions_!L320</f>
        <v>2.9928183734327818</v>
      </c>
      <c r="O32" s="279">
        <f>_Emissions_!M320</f>
        <v>3.0126767345136969</v>
      </c>
      <c r="P32" s="279">
        <f>_Emissions_!N320</f>
        <v>2.8969509068102788</v>
      </c>
      <c r="Q32" s="279">
        <f>_Emissions_!O320</f>
        <v>2.7809113632578537</v>
      </c>
      <c r="R32" s="279">
        <f>_Emissions_!P320</f>
        <v>2.6711282289284832</v>
      </c>
      <c r="S32" s="279">
        <f>_Emissions_!Q320</f>
        <v>2.7147585669653171</v>
      </c>
      <c r="T32" s="279">
        <f>_Emissions_!R320</f>
        <v>2.6230687256321552</v>
      </c>
      <c r="U32" s="279">
        <f>_Emissions_!S320</f>
        <v>2.6207448733647394</v>
      </c>
      <c r="V32" s="279">
        <f>_Emissions_!T320</f>
        <v>2.5002103458257898</v>
      </c>
      <c r="W32" s="279">
        <f>_Emissions_!U320</f>
        <v>2.3444107151358931</v>
      </c>
      <c r="X32" s="279">
        <f>_Emissions_!V320</f>
        <v>2.2025555122639933</v>
      </c>
      <c r="Y32" s="279">
        <f>_Emissions_!W320</f>
        <v>2.195643731307297</v>
      </c>
      <c r="Z32" s="279">
        <f>_Emissions_!X320</f>
        <v>2.077348543408851</v>
      </c>
      <c r="AA32" s="279">
        <f>_Emissions_!Y320</f>
        <v>1.9313148952943171</v>
      </c>
      <c r="AB32" s="279">
        <f>_Emissions_!Z320</f>
        <v>1.8590209864237852</v>
      </c>
      <c r="AC32" s="279">
        <f>_Emissions_!AA320</f>
        <v>1.8368770891963153</v>
      </c>
      <c r="AD32" s="279">
        <f>_Emissions_!AB320</f>
        <v>1.8130577573850442</v>
      </c>
    </row>
    <row r="33" spans="1:30" x14ac:dyDescent="0.25">
      <c r="A33" s="306"/>
      <c r="B33" s="277" t="str">
        <f t="shared" si="0"/>
        <v>X Balanced Portfolio with Reduced Market Reliance (Direct + Market)</v>
      </c>
      <c r="C33" s="277" t="str">
        <f>'RAW DATA INPUTS &gt;&gt;&gt;'!D35</f>
        <v>X Balanced Portfolio with Reduced Market Reliance</v>
      </c>
      <c r="D33" s="279">
        <f>_Emissions_!B330</f>
        <v>8.5154391413817514</v>
      </c>
      <c r="E33" s="279">
        <f>_Emissions_!C330</f>
        <v>8.5601124974639937</v>
      </c>
      <c r="F33" s="279">
        <f>_Emissions_!D330</f>
        <v>8.0144059123055431</v>
      </c>
      <c r="G33" s="279">
        <f>_Emissions_!E330</f>
        <v>7.9843326868474396</v>
      </c>
      <c r="H33" s="279">
        <f>_Emissions_!F330</f>
        <v>7.3999102469218663</v>
      </c>
      <c r="I33" s="279">
        <f>_Emissions_!G330</f>
        <v>5.1034696439317919</v>
      </c>
      <c r="J33" s="279">
        <f>_Emissions_!H330</f>
        <v>4.7091301042407299</v>
      </c>
      <c r="K33" s="279">
        <f>_Emissions_!I330</f>
        <v>4.5629282655417942</v>
      </c>
      <c r="L33" s="279">
        <f>_Emissions_!J330</f>
        <v>4.0392077260995451</v>
      </c>
      <c r="M33" s="279">
        <f>_Emissions_!K330</f>
        <v>3.5888471995465627</v>
      </c>
      <c r="N33" s="279">
        <f>_Emissions_!L330</f>
        <v>3.5121949895423654</v>
      </c>
      <c r="O33" s="279">
        <f>_Emissions_!M330</f>
        <v>3.3802197010256769</v>
      </c>
      <c r="P33" s="279">
        <f>_Emissions_!N330</f>
        <v>3.2443511427412517</v>
      </c>
      <c r="Q33" s="279">
        <f>_Emissions_!O330</f>
        <v>3.1714192707002509</v>
      </c>
      <c r="R33" s="279">
        <f>_Emissions_!P330</f>
        <v>3.0946528390114469</v>
      </c>
      <c r="S33" s="279">
        <f>_Emissions_!Q330</f>
        <v>3.062094870396427</v>
      </c>
      <c r="T33" s="279">
        <f>_Emissions_!R330</f>
        <v>3.0001283291267624</v>
      </c>
      <c r="U33" s="279">
        <f>_Emissions_!S330</f>
        <v>3.0635493379376646</v>
      </c>
      <c r="V33" s="279">
        <f>_Emissions_!T330</f>
        <v>2.9474215677035183</v>
      </c>
      <c r="W33" s="279">
        <f>_Emissions_!U330</f>
        <v>2.8100140747688522</v>
      </c>
      <c r="X33" s="279">
        <f>_Emissions_!V330</f>
        <v>2.6235743952433213</v>
      </c>
      <c r="Y33" s="279">
        <f>_Emissions_!W330</f>
        <v>2.6407898560101284</v>
      </c>
      <c r="Z33" s="279">
        <f>_Emissions_!X330</f>
        <v>2.5688007943146163</v>
      </c>
      <c r="AA33" s="279">
        <f>_Emissions_!Y330</f>
        <v>2.4147782628576602</v>
      </c>
      <c r="AB33" s="279">
        <f>_Emissions_!Z330</f>
        <v>2.2467629244465401</v>
      </c>
      <c r="AC33" s="279">
        <f>_Emissions_!AA330</f>
        <v>2.2945918785059609</v>
      </c>
      <c r="AD33" s="279">
        <f>_Emissions_!AB330</f>
        <v>2.1431317918354242</v>
      </c>
    </row>
    <row r="34" spans="1:30" x14ac:dyDescent="0.25">
      <c r="A34" s="306"/>
      <c r="B34" s="277" t="str">
        <f t="shared" si="0"/>
        <v>Z No DSR (Direct + Market)</v>
      </c>
      <c r="C34" s="277" t="str">
        <f>'RAW DATA INPUTS &gt;&gt;&gt;'!D37</f>
        <v>Z No DSR</v>
      </c>
      <c r="D34" s="279">
        <f>_Emissions_!B350</f>
        <v>8.5154391413817514</v>
      </c>
      <c r="E34" s="279">
        <f>_Emissions_!C350</f>
        <v>8.5931828341992933</v>
      </c>
      <c r="F34" s="279">
        <f>_Emissions_!D350</f>
        <v>8.1183096787807365</v>
      </c>
      <c r="G34" s="279">
        <f>_Emissions_!E350</f>
        <v>7.9455127284979339</v>
      </c>
      <c r="H34" s="279">
        <f>_Emissions_!F350</f>
        <v>6.7216383376017133</v>
      </c>
      <c r="I34" s="279">
        <f>_Emissions_!G350</f>
        <v>5.1016553567043559</v>
      </c>
      <c r="J34" s="279">
        <f>_Emissions_!H350</f>
        <v>4.792145663953006</v>
      </c>
      <c r="K34" s="279">
        <f>_Emissions_!I350</f>
        <v>4.4541781095317177</v>
      </c>
      <c r="L34" s="279">
        <f>_Emissions_!J350</f>
        <v>4.0217906884340993</v>
      </c>
      <c r="M34" s="279">
        <f>_Emissions_!K350</f>
        <v>3.694739708235983</v>
      </c>
      <c r="N34" s="279">
        <f>_Emissions_!L350</f>
        <v>3.6575588179034417</v>
      </c>
      <c r="O34" s="279">
        <f>_Emissions_!M350</f>
        <v>3.6473232307181611</v>
      </c>
      <c r="P34" s="279">
        <f>_Emissions_!N350</f>
        <v>3.6048848281774108</v>
      </c>
      <c r="Q34" s="279">
        <f>_Emissions_!O350</f>
        <v>3.6028744478937629</v>
      </c>
      <c r="R34" s="279">
        <f>_Emissions_!P350</f>
        <v>3.55027917546697</v>
      </c>
      <c r="S34" s="279">
        <f>_Emissions_!Q350</f>
        <v>3.5084906846717367</v>
      </c>
      <c r="T34" s="279">
        <f>_Emissions_!R350</f>
        <v>3.3598016329700275</v>
      </c>
      <c r="U34" s="279">
        <f>_Emissions_!S350</f>
        <v>3.3510499488940226</v>
      </c>
      <c r="V34" s="279">
        <f>_Emissions_!T350</f>
        <v>3.1863679044415827</v>
      </c>
      <c r="W34" s="279">
        <f>_Emissions_!U350</f>
        <v>3.0698874516702053</v>
      </c>
      <c r="X34" s="279">
        <f>_Emissions_!V350</f>
        <v>2.9519331309013341</v>
      </c>
      <c r="Y34" s="279">
        <f>_Emissions_!W350</f>
        <v>2.9535186811057472</v>
      </c>
      <c r="Z34" s="279">
        <f>_Emissions_!X350</f>
        <v>2.958345227897496</v>
      </c>
      <c r="AA34" s="279">
        <f>_Emissions_!Y350</f>
        <v>2.9005371005006997</v>
      </c>
      <c r="AB34" s="279">
        <f>_Emissions_!Z350</f>
        <v>2.8465169562074633</v>
      </c>
      <c r="AC34" s="279">
        <f>_Emissions_!AA350</f>
        <v>2.959138315875224</v>
      </c>
      <c r="AD34" s="279">
        <f>_Emissions_!AB350</f>
        <v>2.9199133354813451</v>
      </c>
    </row>
    <row r="35" spans="1:30" x14ac:dyDescent="0.25">
      <c r="A35" s="306"/>
      <c r="B35" s="277" t="str">
        <f t="shared" si="0"/>
        <v>AA MT Wind + PHSE (Direct + Market)</v>
      </c>
      <c r="C35" s="277" t="str">
        <f>'RAW DATA INPUTS &gt;&gt;&gt;'!D38</f>
        <v>AA MT Wind + PHSE</v>
      </c>
      <c r="D35" s="279">
        <f>_Emissions_!B360</f>
        <v>8.5154391413817514</v>
      </c>
      <c r="E35" s="279">
        <f>_Emissions_!C360</f>
        <v>8.5607513574909984</v>
      </c>
      <c r="F35" s="279">
        <f>_Emissions_!D360</f>
        <v>8.0176382128001045</v>
      </c>
      <c r="G35" s="279">
        <f>_Emissions_!E360</f>
        <v>7.9182817811910526</v>
      </c>
      <c r="H35" s="279">
        <f>_Emissions_!F360</f>
        <v>7.4637465644900152</v>
      </c>
      <c r="I35" s="279">
        <f>_Emissions_!G360</f>
        <v>5.0181050425393305</v>
      </c>
      <c r="J35" s="279">
        <f>_Emissions_!H360</f>
        <v>4.496923648633171</v>
      </c>
      <c r="K35" s="279">
        <f>_Emissions_!I360</f>
        <v>4.1224438835242729</v>
      </c>
      <c r="L35" s="279">
        <f>_Emissions_!J360</f>
        <v>3.7592006387297445</v>
      </c>
      <c r="M35" s="279">
        <f>_Emissions_!K360</f>
        <v>3.3507010713851728</v>
      </c>
      <c r="N35" s="279">
        <f>_Emissions_!L360</f>
        <v>3.2098197999876046</v>
      </c>
      <c r="O35" s="279">
        <f>_Emissions_!M360</f>
        <v>3.2202956753280394</v>
      </c>
      <c r="P35" s="279">
        <f>_Emissions_!N360</f>
        <v>3.1255603143374295</v>
      </c>
      <c r="Q35" s="279">
        <f>_Emissions_!O360</f>
        <v>3.0334297912838313</v>
      </c>
      <c r="R35" s="279">
        <f>_Emissions_!P360</f>
        <v>2.9002236717662981</v>
      </c>
      <c r="S35" s="279">
        <f>_Emissions_!Q360</f>
        <v>2.8525728070280394</v>
      </c>
      <c r="T35" s="279">
        <f>_Emissions_!R360</f>
        <v>2.7753700550635854</v>
      </c>
      <c r="U35" s="279">
        <f>_Emissions_!S360</f>
        <v>2.8327401430993273</v>
      </c>
      <c r="V35" s="279">
        <f>_Emissions_!T360</f>
        <v>2.7747178424486698</v>
      </c>
      <c r="W35" s="279">
        <f>_Emissions_!U360</f>
        <v>2.6312712815238606</v>
      </c>
      <c r="X35" s="279">
        <f>_Emissions_!V360</f>
        <v>2.5052859528021734</v>
      </c>
      <c r="Y35" s="279">
        <f>_Emissions_!W360</f>
        <v>2.4718836736220391</v>
      </c>
      <c r="Z35" s="279">
        <f>_Emissions_!X360</f>
        <v>2.3137850532555837</v>
      </c>
      <c r="AA35" s="279">
        <f>_Emissions_!Y360</f>
        <v>2.1042447090405507</v>
      </c>
      <c r="AB35" s="279">
        <f>_Emissions_!Z360</f>
        <v>2.0167131210194493</v>
      </c>
      <c r="AC35" s="279">
        <f>_Emissions_!AA360</f>
        <v>2.1058662955313672</v>
      </c>
      <c r="AD35" s="279">
        <f>_Emissions_!AB360</f>
        <v>2.0801646474843452</v>
      </c>
    </row>
    <row r="36" spans="1:30" x14ac:dyDescent="0.25">
      <c r="A36" s="306"/>
      <c r="B36" s="277" t="str">
        <f t="shared" si="0"/>
        <v>WX BP, Market Reliance, Biodiesel (Direct + Market)</v>
      </c>
      <c r="C36" s="277" t="str">
        <f>'RAW DATA INPUTS &gt;&gt;&gt;'!D39</f>
        <v>WX BP, Market Reliance, Biodiesel</v>
      </c>
      <c r="D36" s="279">
        <f>_Emissions_!B370</f>
        <v>8.5154391413817514</v>
      </c>
      <c r="E36" s="279">
        <f>_Emissions_!C370</f>
        <v>8.5601124974639937</v>
      </c>
      <c r="F36" s="279">
        <f>_Emissions_!D370</f>
        <v>8.0144059123055431</v>
      </c>
      <c r="G36" s="279">
        <f>_Emissions_!E370</f>
        <v>7.8979973399456629</v>
      </c>
      <c r="H36" s="279">
        <f>_Emissions_!F370</f>
        <v>7.2411002745892246</v>
      </c>
      <c r="I36" s="279">
        <f>_Emissions_!G370</f>
        <v>4.8931711014841008</v>
      </c>
      <c r="J36" s="279">
        <f>_Emissions_!H370</f>
        <v>4.4080127277794139</v>
      </c>
      <c r="K36" s="279">
        <f>_Emissions_!I370</f>
        <v>4.2521041817161001</v>
      </c>
      <c r="L36" s="279">
        <f>_Emissions_!J370</f>
        <v>3.7193601412868196</v>
      </c>
      <c r="M36" s="279">
        <f>_Emissions_!K370</f>
        <v>3.3312702845403455</v>
      </c>
      <c r="N36" s="279">
        <f>_Emissions_!L370</f>
        <v>3.1952300670714848</v>
      </c>
      <c r="O36" s="279">
        <f>_Emissions_!M370</f>
        <v>3.1016375746775418</v>
      </c>
      <c r="P36" s="279">
        <f>_Emissions_!N370</f>
        <v>2.9342537607984593</v>
      </c>
      <c r="Q36" s="279">
        <f>_Emissions_!O370</f>
        <v>2.8790509945203389</v>
      </c>
      <c r="R36" s="279">
        <f>_Emissions_!P370</f>
        <v>2.8084972103971584</v>
      </c>
      <c r="S36" s="279">
        <f>_Emissions_!Q370</f>
        <v>2.7684962065105543</v>
      </c>
      <c r="T36" s="279">
        <f>_Emissions_!R370</f>
        <v>2.6659871953428622</v>
      </c>
      <c r="U36" s="279">
        <f>_Emissions_!S370</f>
        <v>2.7134508205007259</v>
      </c>
      <c r="V36" s="279">
        <f>_Emissions_!T370</f>
        <v>2.6309193185286559</v>
      </c>
      <c r="W36" s="279">
        <f>_Emissions_!U370</f>
        <v>2.5052759293335023</v>
      </c>
      <c r="X36" s="279">
        <f>_Emissions_!V370</f>
        <v>2.3130196428485843</v>
      </c>
      <c r="Y36" s="279">
        <f>_Emissions_!W370</f>
        <v>2.3422511668837345</v>
      </c>
      <c r="Z36" s="279">
        <f>_Emissions_!X370</f>
        <v>2.2299927617387665</v>
      </c>
      <c r="AA36" s="279">
        <f>_Emissions_!Y370</f>
        <v>2.100793377120171</v>
      </c>
      <c r="AB36" s="279">
        <f>_Emissions_!Z370</f>
        <v>2.0023887942593666</v>
      </c>
      <c r="AC36" s="279">
        <f>_Emissions_!AA370</f>
        <v>2.1120104095956238</v>
      </c>
      <c r="AD36" s="279">
        <f>_Emissions_!AB370</f>
        <v>1.980060871061136</v>
      </c>
    </row>
    <row r="37" spans="1:30" s="283" customFormat="1" x14ac:dyDescent="0.25">
      <c r="A37" s="282"/>
      <c r="B37" s="261" t="s">
        <v>423</v>
      </c>
      <c r="D37" s="284"/>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row>
    <row r="38" spans="1:30" x14ac:dyDescent="0.25">
      <c r="A38" s="307" t="s">
        <v>421</v>
      </c>
      <c r="B38" s="277" t="str">
        <f t="shared" ref="B38:B71" si="1">CONCATENATE(C38," (Direct)")</f>
        <v>1 Mid (Direct)</v>
      </c>
      <c r="C38" s="277" t="str">
        <f>'RAW DATA INPUTS &gt;&gt;&gt;'!D3</f>
        <v>1 Mid</v>
      </c>
      <c r="D38" s="279">
        <f>_Emissions_!B$11</f>
        <v>6.5486885006806963</v>
      </c>
      <c r="E38" s="279">
        <f>_Emissions_!C$11</f>
        <v>6.7499606607802889</v>
      </c>
      <c r="F38" s="279">
        <f>_Emissions_!D$11</f>
        <v>6.7330792886897326</v>
      </c>
      <c r="G38" s="279">
        <f>_Emissions_!E$11</f>
        <v>6.6713557717803393</v>
      </c>
      <c r="H38" s="279">
        <f>_Emissions_!F$11</f>
        <v>6.3409331751234319</v>
      </c>
      <c r="I38" s="279">
        <f>_Emissions_!G$11</f>
        <v>2.3521195524642406</v>
      </c>
      <c r="J38" s="279">
        <f>_Emissions_!H$11</f>
        <v>2.4449120394384916</v>
      </c>
      <c r="K38" s="279">
        <f>_Emissions_!I$11</f>
        <v>2.1929333963457323</v>
      </c>
      <c r="L38" s="279">
        <f>_Emissions_!J$11</f>
        <v>1.9091793981194896</v>
      </c>
      <c r="M38" s="279">
        <f>_Emissions_!K$11</f>
        <v>1.7648707439018203</v>
      </c>
      <c r="N38" s="279">
        <f>_Emissions_!L$11</f>
        <v>1.7171111350592345</v>
      </c>
      <c r="O38" s="279">
        <f>_Emissions_!M$11</f>
        <v>1.6113028044948765</v>
      </c>
      <c r="P38" s="279">
        <f>_Emissions_!N$11</f>
        <v>1.5017565891466094</v>
      </c>
      <c r="Q38" s="279">
        <f>_Emissions_!O$11</f>
        <v>1.5235814460427859</v>
      </c>
      <c r="R38" s="279">
        <f>_Emissions_!P$11</f>
        <v>1.4371622667882424</v>
      </c>
      <c r="S38" s="279">
        <f>_Emissions_!Q$11</f>
        <v>1.4823873623872543</v>
      </c>
      <c r="T38" s="279">
        <f>_Emissions_!R$11</f>
        <v>1.4186670666947439</v>
      </c>
      <c r="U38" s="279">
        <f>_Emissions_!S$11</f>
        <v>1.3975625937579326</v>
      </c>
      <c r="V38" s="279">
        <f>_Emissions_!T$11</f>
        <v>1.2922221145571964</v>
      </c>
      <c r="W38" s="279">
        <f>_Emissions_!U$11</f>
        <v>1.1526697700398623</v>
      </c>
      <c r="X38" s="279">
        <f>_Emissions_!V$11</f>
        <v>0.99772577903044346</v>
      </c>
      <c r="Y38" s="279">
        <f>_Emissions_!W$11</f>
        <v>1.0319031903057438</v>
      </c>
      <c r="Z38" s="279">
        <f>_Emissions_!X$11</f>
        <v>0.9835325607530081</v>
      </c>
      <c r="AA38" s="279">
        <f>_Emissions_!Y$11</f>
        <v>0.87904908945889271</v>
      </c>
      <c r="AB38" s="279">
        <f>_Emissions_!Z$11</f>
        <v>0.78042947453100231</v>
      </c>
      <c r="AC38" s="279">
        <f>_Emissions_!AA$11</f>
        <v>0.84914569485887337</v>
      </c>
      <c r="AD38" s="279">
        <f>_Emissions_!AB$11</f>
        <v>0.8393997216130471</v>
      </c>
    </row>
    <row r="39" spans="1:30" x14ac:dyDescent="0.25">
      <c r="A39" s="307"/>
      <c r="B39" s="277" t="str">
        <f t="shared" si="1"/>
        <v>2 Low (Direct)</v>
      </c>
      <c r="C39" s="277" t="str">
        <f>'RAW DATA INPUTS &gt;&gt;&gt;'!D4</f>
        <v>2 Low</v>
      </c>
      <c r="D39" s="279">
        <f>_Emissions_!B21</f>
        <v>6.3463551579072597</v>
      </c>
      <c r="E39" s="279">
        <f>_Emissions_!C21</f>
        <v>6.9215984361709149</v>
      </c>
      <c r="F39" s="279">
        <f>_Emissions_!D21</f>
        <v>7.3984045340408384</v>
      </c>
      <c r="G39" s="279">
        <f>_Emissions_!E21</f>
        <v>7.2540454886551693</v>
      </c>
      <c r="H39" s="279">
        <f>_Emissions_!F21</f>
        <v>6.0211240517285125</v>
      </c>
      <c r="I39" s="279">
        <f>_Emissions_!G21</f>
        <v>1.8255549635970532</v>
      </c>
      <c r="J39" s="279">
        <f>_Emissions_!H21</f>
        <v>2.048524192758804</v>
      </c>
      <c r="K39" s="279">
        <f>_Emissions_!I21</f>
        <v>1.8548827166582327</v>
      </c>
      <c r="L39" s="279">
        <f>_Emissions_!J21</f>
        <v>1.8408696315179272</v>
      </c>
      <c r="M39" s="279">
        <f>_Emissions_!K21</f>
        <v>1.7278287077690078</v>
      </c>
      <c r="N39" s="279">
        <f>_Emissions_!L21</f>
        <v>1.4611885911139222</v>
      </c>
      <c r="O39" s="279">
        <f>_Emissions_!M21</f>
        <v>1.2331165769558141</v>
      </c>
      <c r="P39" s="279">
        <f>_Emissions_!N21</f>
        <v>1.0573137307481719</v>
      </c>
      <c r="Q39" s="279">
        <f>_Emissions_!O21</f>
        <v>0.9675678503396612</v>
      </c>
      <c r="R39" s="279">
        <f>_Emissions_!P21</f>
        <v>0.90664385955957583</v>
      </c>
      <c r="S39" s="279">
        <f>_Emissions_!Q21</f>
        <v>0.84231759598607892</v>
      </c>
      <c r="T39" s="279">
        <f>_Emissions_!R21</f>
        <v>0.8103494706369796</v>
      </c>
      <c r="U39" s="279">
        <f>_Emissions_!S21</f>
        <v>0.81843415267283226</v>
      </c>
      <c r="V39" s="279">
        <f>_Emissions_!T21</f>
        <v>0.77653978253281775</v>
      </c>
      <c r="W39" s="279">
        <f>_Emissions_!U21</f>
        <v>0.76926949153274715</v>
      </c>
      <c r="X39" s="279">
        <f>_Emissions_!V21</f>
        <v>0.82726782500417251</v>
      </c>
      <c r="Y39" s="279">
        <f>_Emissions_!W21</f>
        <v>0.85216839038565284</v>
      </c>
      <c r="Z39" s="279">
        <f>_Emissions_!X21</f>
        <v>0.81108311111981313</v>
      </c>
      <c r="AA39" s="279">
        <f>_Emissions_!Y21</f>
        <v>0.79650718373240625</v>
      </c>
      <c r="AB39" s="279">
        <f>_Emissions_!Z21</f>
        <v>0.73124678450132408</v>
      </c>
      <c r="AC39" s="279">
        <f>_Emissions_!AA21</f>
        <v>0.88210199520213195</v>
      </c>
      <c r="AD39" s="279">
        <f>_Emissions_!AB21</f>
        <v>0.73164542279852429</v>
      </c>
    </row>
    <row r="40" spans="1:30" x14ac:dyDescent="0.25">
      <c r="A40" s="307"/>
      <c r="B40" s="277" t="str">
        <f t="shared" si="1"/>
        <v>3 High (Direct)</v>
      </c>
      <c r="C40" s="277" t="str">
        <f>'RAW DATA INPUTS &gt;&gt;&gt;'!D5</f>
        <v>3 High</v>
      </c>
      <c r="D40" s="279">
        <f>_Emissions_!B31</f>
        <v>6.4647833268525723</v>
      </c>
      <c r="E40" s="279">
        <f>_Emissions_!C31</f>
        <v>6.7270663346084145</v>
      </c>
      <c r="F40" s="279">
        <f>_Emissions_!D31</f>
        <v>6.7971269996272321</v>
      </c>
      <c r="G40" s="279">
        <f>_Emissions_!E31</f>
        <v>6.6040090437571415</v>
      </c>
      <c r="H40" s="279">
        <f>_Emissions_!F31</f>
        <v>6.3882297167354603</v>
      </c>
      <c r="I40" s="279">
        <f>_Emissions_!G31</f>
        <v>2.7042973659408038</v>
      </c>
      <c r="J40" s="279">
        <f>_Emissions_!H31</f>
        <v>2.937036342172866</v>
      </c>
      <c r="K40" s="279">
        <f>_Emissions_!I31</f>
        <v>2.7108242352129208</v>
      </c>
      <c r="L40" s="279">
        <f>_Emissions_!J31</f>
        <v>2.3109715192132398</v>
      </c>
      <c r="M40" s="279">
        <f>_Emissions_!K31</f>
        <v>2.2267644113594223</v>
      </c>
      <c r="N40" s="279">
        <f>_Emissions_!L31</f>
        <v>2.1636210403326714</v>
      </c>
      <c r="O40" s="279">
        <f>_Emissions_!M31</f>
        <v>2.0720496798173969</v>
      </c>
      <c r="P40" s="279">
        <f>_Emissions_!N31</f>
        <v>1.9525392198205591</v>
      </c>
      <c r="Q40" s="279">
        <f>_Emissions_!O31</f>
        <v>1.9950602973046945</v>
      </c>
      <c r="R40" s="279">
        <f>_Emissions_!P31</f>
        <v>2.0160510447531892</v>
      </c>
      <c r="S40" s="279">
        <f>_Emissions_!Q31</f>
        <v>1.8724479533816722</v>
      </c>
      <c r="T40" s="279">
        <f>_Emissions_!R31</f>
        <v>1.8128250478484915</v>
      </c>
      <c r="U40" s="279">
        <f>_Emissions_!S31</f>
        <v>1.5214226483926443</v>
      </c>
      <c r="V40" s="279">
        <f>_Emissions_!T31</f>
        <v>1.4654514859176639</v>
      </c>
      <c r="W40" s="279">
        <f>_Emissions_!U31</f>
        <v>1.2030048023786275</v>
      </c>
      <c r="X40" s="279">
        <f>_Emissions_!V31</f>
        <v>1.1281845552509713</v>
      </c>
      <c r="Y40" s="279">
        <f>_Emissions_!W31</f>
        <v>1.165389846515589</v>
      </c>
      <c r="Z40" s="279">
        <f>_Emissions_!X31</f>
        <v>1.0836940574619327</v>
      </c>
      <c r="AA40" s="279">
        <f>_Emissions_!Y31</f>
        <v>0.99256932308407042</v>
      </c>
      <c r="AB40" s="279">
        <f>_Emissions_!Z31</f>
        <v>0.9620598616629501</v>
      </c>
      <c r="AC40" s="279">
        <f>_Emissions_!AA31</f>
        <v>1.0190045955606437</v>
      </c>
      <c r="AD40" s="279">
        <f>_Emissions_!AB31</f>
        <v>0.97267400100368606</v>
      </c>
    </row>
    <row r="41" spans="1:30" x14ac:dyDescent="0.25">
      <c r="A41" s="307"/>
      <c r="B41" s="277" t="str">
        <f t="shared" si="1"/>
        <v>A Renewable Overgeneration (Direct)</v>
      </c>
      <c r="C41" s="277" t="str">
        <f>'RAW DATA INPUTS &gt;&gt;&gt;'!D6</f>
        <v>A Renewable Overgeneration</v>
      </c>
      <c r="D41" s="279">
        <f>_Emissions_!B$41</f>
        <v>6.0520312600112369</v>
      </c>
      <c r="E41" s="279">
        <f>_Emissions_!C$41</f>
        <v>6.019904678320108</v>
      </c>
      <c r="F41" s="279">
        <f>_Emissions_!D$41</f>
        <v>5.7086054063568028</v>
      </c>
      <c r="G41" s="279">
        <f>_Emissions_!E$41</f>
        <v>5.6063706508507023</v>
      </c>
      <c r="H41" s="279">
        <f>_Emissions_!F$41</f>
        <v>5.2702245747601655</v>
      </c>
      <c r="I41" s="279">
        <f>_Emissions_!G$41</f>
        <v>1.9181591678415102</v>
      </c>
      <c r="J41" s="279">
        <f>_Emissions_!H$41</f>
        <v>1.8080870962577351</v>
      </c>
      <c r="K41" s="279">
        <f>_Emissions_!I$41</f>
        <v>1.6606643182564564</v>
      </c>
      <c r="L41" s="279">
        <f>_Emissions_!J$41</f>
        <v>1.3773501036640434</v>
      </c>
      <c r="M41" s="279">
        <f>_Emissions_!K$41</f>
        <v>1.1431037334417964</v>
      </c>
      <c r="N41" s="279">
        <f>_Emissions_!L$41</f>
        <v>1.0526695083196342</v>
      </c>
      <c r="O41" s="279">
        <f>_Emissions_!M$41</f>
        <v>0.93179242287583319</v>
      </c>
      <c r="P41" s="279">
        <f>_Emissions_!N$41</f>
        <v>0.8120531455625839</v>
      </c>
      <c r="Q41" s="279">
        <f>_Emissions_!O$41</f>
        <v>0.69927772740174587</v>
      </c>
      <c r="R41" s="279">
        <f>_Emissions_!P$41</f>
        <v>0.63013319476048468</v>
      </c>
      <c r="S41" s="279">
        <f>_Emissions_!Q$41</f>
        <v>0.49683164162592175</v>
      </c>
      <c r="T41" s="279">
        <f>_Emissions_!R$41</f>
        <v>0.39540133540973299</v>
      </c>
      <c r="U41" s="279">
        <f>_Emissions_!S$41</f>
        <v>0.3730376922759493</v>
      </c>
      <c r="V41" s="279">
        <f>_Emissions_!T$41</f>
        <v>0.30759217981847109</v>
      </c>
      <c r="W41" s="279">
        <f>_Emissions_!U$41</f>
        <v>0.27518047738049667</v>
      </c>
      <c r="X41" s="279">
        <f>_Emissions_!V$41</f>
        <v>0.28841302795616341</v>
      </c>
      <c r="Y41" s="279">
        <f>_Emissions_!W$41</f>
        <v>0.27689747347266924</v>
      </c>
      <c r="Z41" s="279">
        <f>_Emissions_!X$41</f>
        <v>0.30770171630295406</v>
      </c>
      <c r="AA41" s="279">
        <f>_Emissions_!Y$41</f>
        <v>0.31411450095146498</v>
      </c>
      <c r="AB41" s="279">
        <f>_Emissions_!Z$41</f>
        <v>0.39204845460536841</v>
      </c>
      <c r="AC41" s="279">
        <f>_Emissions_!AA$41</f>
        <v>0.36277544678404028</v>
      </c>
      <c r="AD41" s="279">
        <f>_Emissions_!AB$41</f>
        <v>0.41001335125318961</v>
      </c>
    </row>
    <row r="42" spans="1:30" x14ac:dyDescent="0.25">
      <c r="A42" s="307"/>
      <c r="B42" s="277" t="str">
        <f>CONCATENATE(C42," (Direct)")</f>
        <v>B Market Reliance (Direct)</v>
      </c>
      <c r="C42" s="277" t="str">
        <f>'RAW DATA INPUTS &gt;&gt;&gt;'!D7</f>
        <v>B Market Reliance</v>
      </c>
      <c r="D42" s="279">
        <f>_Emissions_!B51</f>
        <v>6.5486885006806981</v>
      </c>
      <c r="E42" s="279">
        <f>_Emissions_!C51</f>
        <v>6.7499606607802889</v>
      </c>
      <c r="F42" s="279">
        <f>_Emissions_!D51</f>
        <v>6.7338790797053587</v>
      </c>
      <c r="G42" s="279">
        <f>_Emissions_!E51</f>
        <v>6.6430826471137312</v>
      </c>
      <c r="H42" s="279">
        <f>_Emissions_!F51</f>
        <v>6.3983796310662733</v>
      </c>
      <c r="I42" s="279">
        <f>_Emissions_!G51</f>
        <v>3.0315784596908033</v>
      </c>
      <c r="J42" s="279">
        <f>_Emissions_!H51</f>
        <v>3.2395457225439603</v>
      </c>
      <c r="K42" s="279">
        <f>_Emissions_!I51</f>
        <v>2.9088603167558897</v>
      </c>
      <c r="L42" s="279">
        <f>_Emissions_!J51</f>
        <v>2.6071341219204869</v>
      </c>
      <c r="M42" s="279">
        <f>_Emissions_!K51</f>
        <v>2.4639796675780481</v>
      </c>
      <c r="N42" s="279">
        <f>_Emissions_!L51</f>
        <v>2.3982866453052365</v>
      </c>
      <c r="O42" s="279">
        <f>_Emissions_!M51</f>
        <v>2.146831775879773</v>
      </c>
      <c r="P42" s="279">
        <f>_Emissions_!N51</f>
        <v>2.091920203253113</v>
      </c>
      <c r="Q42" s="279">
        <f>_Emissions_!O51</f>
        <v>2.0049835072199</v>
      </c>
      <c r="R42" s="279">
        <f>_Emissions_!P51</f>
        <v>1.9909433216546413</v>
      </c>
      <c r="S42" s="279">
        <f>_Emissions_!Q51</f>
        <v>1.8318572006222673</v>
      </c>
      <c r="T42" s="279">
        <f>_Emissions_!R51</f>
        <v>1.7276732839739781</v>
      </c>
      <c r="U42" s="279">
        <f>_Emissions_!S51</f>
        <v>1.6779405980399547</v>
      </c>
      <c r="V42" s="279">
        <f>_Emissions_!T51</f>
        <v>1.5352776342164491</v>
      </c>
      <c r="W42" s="279">
        <f>_Emissions_!U51</f>
        <v>1.393359631995589</v>
      </c>
      <c r="X42" s="279">
        <f>_Emissions_!V51</f>
        <v>1.3747265280933545</v>
      </c>
      <c r="Y42" s="279">
        <f>_Emissions_!W51</f>
        <v>1.3792159304226492</v>
      </c>
      <c r="Z42" s="279">
        <f>_Emissions_!X51</f>
        <v>1.2158778493075715</v>
      </c>
      <c r="AA42" s="279">
        <f>_Emissions_!Y51</f>
        <v>1.0865121876220534</v>
      </c>
      <c r="AB42" s="279">
        <f>_Emissions_!Z51</f>
        <v>1.0099707333977448</v>
      </c>
      <c r="AC42" s="279">
        <f>_Emissions_!AA51</f>
        <v>1.0006280971230073</v>
      </c>
      <c r="AD42" s="279">
        <f>_Emissions_!AB51</f>
        <v>1.0243418180895199</v>
      </c>
    </row>
    <row r="43" spans="1:30" x14ac:dyDescent="0.25">
      <c r="A43" s="307"/>
      <c r="B43" s="277" t="str">
        <f t="shared" si="1"/>
        <v>C Distributed Transmission (Direct)</v>
      </c>
      <c r="C43" s="277" t="str">
        <f>'RAW DATA INPUTS &gt;&gt;&gt;'!D8</f>
        <v>C Distributed Transmission</v>
      </c>
      <c r="D43" s="279">
        <f>_Emissions_!B$61</f>
        <v>6.5486885006806963</v>
      </c>
      <c r="E43" s="279">
        <f>_Emissions_!C$61</f>
        <v>6.7496488814834139</v>
      </c>
      <c r="F43" s="279">
        <f>_Emissions_!D$61</f>
        <v>6.732833431267859</v>
      </c>
      <c r="G43" s="279">
        <f>_Emissions_!E$61</f>
        <v>6.6725884225792722</v>
      </c>
      <c r="H43" s="279">
        <f>_Emissions_!F$61</f>
        <v>6.3238121375204575</v>
      </c>
      <c r="I43" s="279">
        <f>_Emissions_!G$61</f>
        <v>2.4218103278548657</v>
      </c>
      <c r="J43" s="279">
        <f>_Emissions_!H$61</f>
        <v>2.5178552640478657</v>
      </c>
      <c r="K43" s="279">
        <f>_Emissions_!I$61</f>
        <v>2.2430447332597954</v>
      </c>
      <c r="L43" s="279">
        <f>_Emissions_!J$61</f>
        <v>1.9625543746819896</v>
      </c>
      <c r="M43" s="279">
        <f>_Emissions_!K$61</f>
        <v>1.7723899626518205</v>
      </c>
      <c r="N43" s="279">
        <f>_Emissions_!L$61</f>
        <v>1.7259504514654842</v>
      </c>
      <c r="O43" s="279">
        <f>_Emissions_!M$61</f>
        <v>1.5832071511745645</v>
      </c>
      <c r="P43" s="279">
        <f>_Emissions_!N$61</f>
        <v>1.4980304836778597</v>
      </c>
      <c r="Q43" s="279">
        <f>_Emissions_!O$61</f>
        <v>1.4899477790505991</v>
      </c>
      <c r="R43" s="279">
        <f>_Emissions_!P$61</f>
        <v>1.4088948251944626</v>
      </c>
      <c r="S43" s="279">
        <f>_Emissions_!Q$61</f>
        <v>1.3098988349710974</v>
      </c>
      <c r="T43" s="279">
        <f>_Emissions_!R$61</f>
        <v>1.2004991938783125</v>
      </c>
      <c r="U43" s="279">
        <f>_Emissions_!S$61</f>
        <v>1.1854712972733574</v>
      </c>
      <c r="V43" s="279">
        <f>_Emissions_!T$61</f>
        <v>1.0549432651460973</v>
      </c>
      <c r="W43" s="279">
        <f>_Emissions_!U$61</f>
        <v>0.89972811310242129</v>
      </c>
      <c r="X43" s="279">
        <f>_Emissions_!V$61</f>
        <v>0.95178697983748561</v>
      </c>
      <c r="Y43" s="279">
        <f>_Emissions_!W$61</f>
        <v>1.0030978173256138</v>
      </c>
      <c r="Z43" s="279">
        <f>_Emissions_!X$61</f>
        <v>1.1055039139971605</v>
      </c>
      <c r="AA43" s="279">
        <f>_Emissions_!Y$61</f>
        <v>1.0225761394912494</v>
      </c>
      <c r="AB43" s="279">
        <f>_Emissions_!Z$61</f>
        <v>1.004109882708095</v>
      </c>
      <c r="AC43" s="279">
        <f>_Emissions_!AA$61</f>
        <v>1.0436273255135242</v>
      </c>
      <c r="AD43" s="279">
        <f>_Emissions_!AB$61</f>
        <v>1.0158084303158741</v>
      </c>
    </row>
    <row r="44" spans="1:30" x14ac:dyDescent="0.25">
      <c r="A44" s="307"/>
      <c r="B44" s="277" t="str">
        <f t="shared" si="1"/>
        <v>D Transmission/build constraints - time delayed (option 2) (Direct)</v>
      </c>
      <c r="C44" s="277" t="str">
        <f>'RAW DATA INPUTS &gt;&gt;&gt;'!D9</f>
        <v>D Transmission/build constraints - time delayed (option 2)</v>
      </c>
      <c r="D44" s="279">
        <f>_Emissions_!B71</f>
        <v>6.5486885006806963</v>
      </c>
      <c r="E44" s="279">
        <f>_Emissions_!C71</f>
        <v>6.7496491920302892</v>
      </c>
      <c r="F44" s="279">
        <f>_Emissions_!D71</f>
        <v>6.7330146070491086</v>
      </c>
      <c r="G44" s="279">
        <f>_Emissions_!E71</f>
        <v>6.6719021628136481</v>
      </c>
      <c r="H44" s="279">
        <f>_Emissions_!F71</f>
        <v>6.3022918493956297</v>
      </c>
      <c r="I44" s="279">
        <f>_Emissions_!G71</f>
        <v>2.3386062653548656</v>
      </c>
      <c r="J44" s="279">
        <f>_Emissions_!H71</f>
        <v>2.5679166390478669</v>
      </c>
      <c r="K44" s="279">
        <f>_Emissions_!I71</f>
        <v>2.2909440106035461</v>
      </c>
      <c r="L44" s="279">
        <f>_Emissions_!J71</f>
        <v>1.9842481295648022</v>
      </c>
      <c r="M44" s="279">
        <f>_Emissions_!K71</f>
        <v>1.8007666892143206</v>
      </c>
      <c r="N44" s="279">
        <f>_Emissions_!L71</f>
        <v>1.7096227317389219</v>
      </c>
      <c r="O44" s="279">
        <f>_Emissions_!M71</f>
        <v>1.5650215457058143</v>
      </c>
      <c r="P44" s="279">
        <f>_Emissions_!N71</f>
        <v>1.4694107248887966</v>
      </c>
      <c r="Q44" s="279">
        <f>_Emissions_!O71</f>
        <v>1.4843746413552863</v>
      </c>
      <c r="R44" s="279">
        <f>_Emissions_!P71</f>
        <v>1.4193318474400509</v>
      </c>
      <c r="S44" s="279">
        <f>_Emissions_!Q71</f>
        <v>1.3704266224407733</v>
      </c>
      <c r="T44" s="279">
        <f>_Emissions_!R71</f>
        <v>1.3368313591947862</v>
      </c>
      <c r="U44" s="279">
        <f>_Emissions_!S71</f>
        <v>1.362368800523035</v>
      </c>
      <c r="V44" s="279">
        <f>_Emissions_!T71</f>
        <v>1.2332601450001359</v>
      </c>
      <c r="W44" s="279">
        <f>_Emissions_!U71</f>
        <v>1.1231955159585987</v>
      </c>
      <c r="X44" s="279">
        <f>_Emissions_!V71</f>
        <v>0.98214358638024768</v>
      </c>
      <c r="Y44" s="279">
        <f>_Emissions_!W71</f>
        <v>1.0744033818686836</v>
      </c>
      <c r="Z44" s="279">
        <f>_Emissions_!X71</f>
        <v>1.0359939452447089</v>
      </c>
      <c r="AA44" s="279">
        <f>_Emissions_!Y71</f>
        <v>0.86268609417881437</v>
      </c>
      <c r="AB44" s="279">
        <f>_Emissions_!Z71</f>
        <v>0.72219481281525422</v>
      </c>
      <c r="AC44" s="279">
        <f>_Emissions_!AA71</f>
        <v>0.86564335484060329</v>
      </c>
      <c r="AD44" s="279">
        <f>_Emissions_!AB71</f>
        <v>0.81387072240407821</v>
      </c>
    </row>
    <row r="45" spans="1:30" x14ac:dyDescent="0.25">
      <c r="A45" s="307"/>
      <c r="B45" s="277" t="str">
        <f t="shared" si="1"/>
        <v>F 6-Yr DSR Ramp (Direct)</v>
      </c>
      <c r="C45" s="277" t="str">
        <f>'RAW DATA INPUTS &gt;&gt;&gt;'!D11</f>
        <v>F 6-Yr DSR Ramp</v>
      </c>
      <c r="D45" s="279">
        <f>_Emissions_!B$91</f>
        <v>6.5486885006806963</v>
      </c>
      <c r="E45" s="279">
        <f>_Emissions_!C$91</f>
        <v>6.7398697779677876</v>
      </c>
      <c r="F45" s="279">
        <f>_Emissions_!D$91</f>
        <v>6.7271817828303577</v>
      </c>
      <c r="G45" s="279">
        <f>_Emissions_!E$91</f>
        <v>6.6600186336008909</v>
      </c>
      <c r="H45" s="279">
        <f>_Emissions_!F$91</f>
        <v>6.2543450241308634</v>
      </c>
      <c r="I45" s="279">
        <f>_Emissions_!G$91</f>
        <v>2.3239985856673648</v>
      </c>
      <c r="J45" s="279">
        <f>_Emissions_!H$91</f>
        <v>2.4484558714697413</v>
      </c>
      <c r="K45" s="279">
        <f>_Emissions_!I$91</f>
        <v>2.1797100955644826</v>
      </c>
      <c r="L45" s="279">
        <f>_Emissions_!J$91</f>
        <v>1.9096304860101143</v>
      </c>
      <c r="M45" s="279">
        <f>_Emissions_!K$91</f>
        <v>1.7239118269096332</v>
      </c>
      <c r="N45" s="279">
        <f>_Emissions_!L$91</f>
        <v>1.6967234875982973</v>
      </c>
      <c r="O45" s="279">
        <f>_Emissions_!M$91</f>
        <v>1.5730825291042518</v>
      </c>
      <c r="P45" s="279">
        <f>_Emissions_!N$91</f>
        <v>1.4718851164903592</v>
      </c>
      <c r="Q45" s="279">
        <f>_Emissions_!O$91</f>
        <v>1.5003733327615367</v>
      </c>
      <c r="R45" s="279">
        <f>_Emissions_!P$91</f>
        <v>1.5018311954991803</v>
      </c>
      <c r="S45" s="279">
        <f>_Emissions_!Q$91</f>
        <v>1.4933888643403794</v>
      </c>
      <c r="T45" s="279">
        <f>_Emissions_!R$91</f>
        <v>1.4054715659335304</v>
      </c>
      <c r="U45" s="279">
        <f>_Emissions_!S$91</f>
        <v>1.4110299829145276</v>
      </c>
      <c r="V45" s="279">
        <f>_Emissions_!T$91</f>
        <v>1.25612987045373</v>
      </c>
      <c r="W45" s="279">
        <f>_Emissions_!U$91</f>
        <v>1.0676111721624633</v>
      </c>
      <c r="X45" s="279">
        <f>_Emissions_!V$91</f>
        <v>0.94648595131764424</v>
      </c>
      <c r="Y45" s="279">
        <f>_Emissions_!W$91</f>
        <v>1.0031374002597839</v>
      </c>
      <c r="Z45" s="279">
        <f>_Emissions_!X$91</f>
        <v>0.93303264933251007</v>
      </c>
      <c r="AA45" s="279">
        <f>_Emissions_!Y$91</f>
        <v>0.86029165933835272</v>
      </c>
      <c r="AB45" s="279">
        <f>_Emissions_!Z$91</f>
        <v>0.77621794263919774</v>
      </c>
      <c r="AC45" s="279">
        <f>_Emissions_!AA$91</f>
        <v>0.77905831622419019</v>
      </c>
      <c r="AD45" s="279">
        <f>_Emissions_!AB$91</f>
        <v>0.76508607356135117</v>
      </c>
    </row>
    <row r="46" spans="1:30" x14ac:dyDescent="0.25">
      <c r="A46" s="307"/>
      <c r="B46" s="277" t="str">
        <f t="shared" si="1"/>
        <v>G NEI DSR (Direct)</v>
      </c>
      <c r="C46" s="277" t="str">
        <f>'RAW DATA INPUTS &gt;&gt;&gt;'!D12</f>
        <v>G NEI DSR</v>
      </c>
      <c r="D46" s="279">
        <f>_Emissions_!B$101</f>
        <v>6.5486885006806963</v>
      </c>
      <c r="E46" s="279">
        <f>_Emissions_!C$101</f>
        <v>6.7499152935927889</v>
      </c>
      <c r="F46" s="279">
        <f>_Emissions_!D$101</f>
        <v>6.7330688199397333</v>
      </c>
      <c r="G46" s="279">
        <f>_Emissions_!E$101</f>
        <v>6.6734412123699736</v>
      </c>
      <c r="H46" s="279">
        <f>_Emissions_!F$101</f>
        <v>6.3221942782746314</v>
      </c>
      <c r="I46" s="279">
        <f>_Emissions_!G$101</f>
        <v>2.3624753512923657</v>
      </c>
      <c r="J46" s="279">
        <f>_Emissions_!H$101</f>
        <v>2.4277209320166167</v>
      </c>
      <c r="K46" s="279">
        <f>_Emissions_!I$101</f>
        <v>2.2264207313066695</v>
      </c>
      <c r="L46" s="279">
        <f>_Emissions_!J$101</f>
        <v>1.9231475465569894</v>
      </c>
      <c r="M46" s="279">
        <f>_Emissions_!K$101</f>
        <v>1.7664513874565078</v>
      </c>
      <c r="N46" s="279">
        <f>_Emissions_!L$101</f>
        <v>1.728965921192047</v>
      </c>
      <c r="O46" s="279">
        <f>_Emissions_!M$101</f>
        <v>1.6038170925808146</v>
      </c>
      <c r="P46" s="279">
        <f>_Emissions_!N$101</f>
        <v>1.4901808030137969</v>
      </c>
      <c r="Q46" s="279">
        <f>_Emissions_!O$101</f>
        <v>1.526163883542786</v>
      </c>
      <c r="R46" s="279">
        <f>_Emissions_!P$101</f>
        <v>1.4952542660995745</v>
      </c>
      <c r="S46" s="279">
        <f>_Emissions_!Q$101</f>
        <v>1.4992204740032735</v>
      </c>
      <c r="T46" s="279">
        <f>_Emissions_!R$101</f>
        <v>1.388181216026277</v>
      </c>
      <c r="U46" s="279">
        <f>_Emissions_!S$101</f>
        <v>1.4039145288129651</v>
      </c>
      <c r="V46" s="279">
        <f>_Emissions_!T$101</f>
        <v>1.2346697288525315</v>
      </c>
      <c r="W46" s="279">
        <f>_Emissions_!U$101</f>
        <v>1.1184492205220122</v>
      </c>
      <c r="X46" s="279">
        <f>_Emissions_!V$101</f>
        <v>0.97867308103069428</v>
      </c>
      <c r="Y46" s="279">
        <f>_Emissions_!W$101</f>
        <v>1.1225235531553999</v>
      </c>
      <c r="Z46" s="279">
        <f>_Emissions_!X$101</f>
        <v>0.98877076400356767</v>
      </c>
      <c r="AA46" s="279">
        <f>_Emissions_!Y$101</f>
        <v>0.94759807414715969</v>
      </c>
      <c r="AB46" s="279">
        <f>_Emissions_!Z$101</f>
        <v>0.78784646420294036</v>
      </c>
      <c r="AC46" s="279">
        <f>_Emissions_!AA$101</f>
        <v>0.81161898975543645</v>
      </c>
      <c r="AD46" s="279">
        <f>_Emissions_!AB$101</f>
        <v>0.77539002909237875</v>
      </c>
    </row>
    <row r="47" spans="1:30" x14ac:dyDescent="0.25">
      <c r="A47" s="307"/>
      <c r="B47" s="277" t="str">
        <f t="shared" si="1"/>
        <v>H Social Discount DSR (Direct)</v>
      </c>
      <c r="C47" s="277" t="str">
        <f>'RAW DATA INPUTS &gt;&gt;&gt;'!D13</f>
        <v>H Social Discount DSR</v>
      </c>
      <c r="D47" s="279">
        <f>_Emissions_!B$111</f>
        <v>6.5486885006806963</v>
      </c>
      <c r="E47" s="279">
        <f>_Emissions_!C$111</f>
        <v>6.7496068639052886</v>
      </c>
      <c r="F47" s="279">
        <f>_Emissions_!D$111</f>
        <v>6.7307624449397334</v>
      </c>
      <c r="G47" s="279">
        <f>_Emissions_!E$111</f>
        <v>6.6654539745940404</v>
      </c>
      <c r="H47" s="279">
        <f>_Emissions_!F$111</f>
        <v>6.308838471525533</v>
      </c>
      <c r="I47" s="279">
        <f>_Emissions_!G$111</f>
        <v>2.4560319196517404</v>
      </c>
      <c r="J47" s="279">
        <f>_Emissions_!H$111</f>
        <v>2.5344201185400537</v>
      </c>
      <c r="K47" s="279">
        <f>_Emissions_!I$111</f>
        <v>2.2952865662676079</v>
      </c>
      <c r="L47" s="279">
        <f>_Emissions_!J$111</f>
        <v>2.0327399684319896</v>
      </c>
      <c r="M47" s="279">
        <f>_Emissions_!K$111</f>
        <v>1.8525347565971331</v>
      </c>
      <c r="N47" s="279">
        <f>_Emissions_!L$111</f>
        <v>1.7303508108404844</v>
      </c>
      <c r="O47" s="279">
        <f>_Emissions_!M$111</f>
        <v>1.5978204783230017</v>
      </c>
      <c r="P47" s="279">
        <f>_Emissions_!N$111</f>
        <v>1.5182722717637969</v>
      </c>
      <c r="Q47" s="279">
        <f>_Emissions_!O$111</f>
        <v>1.5162319559880368</v>
      </c>
      <c r="R47" s="279">
        <f>_Emissions_!P$111</f>
        <v>1.5304451218562183</v>
      </c>
      <c r="S47" s="279">
        <f>_Emissions_!Q$111</f>
        <v>1.5305669147208547</v>
      </c>
      <c r="T47" s="279">
        <f>_Emissions_!R$111</f>
        <v>1.4363643437689291</v>
      </c>
      <c r="U47" s="279">
        <f>_Emissions_!S$111</f>
        <v>1.4251582915750227</v>
      </c>
      <c r="V47" s="279">
        <f>_Emissions_!T$111</f>
        <v>1.2968265649025479</v>
      </c>
      <c r="W47" s="279">
        <f>_Emissions_!U$111</f>
        <v>1.1403712905522865</v>
      </c>
      <c r="X47" s="279">
        <f>_Emissions_!V$111</f>
        <v>0.93830777420392342</v>
      </c>
      <c r="Y47" s="279">
        <f>_Emissions_!W$111</f>
        <v>0.96047174472828556</v>
      </c>
      <c r="Z47" s="279">
        <f>_Emissions_!X$111</f>
        <v>0.93370541480703895</v>
      </c>
      <c r="AA47" s="279">
        <f>_Emissions_!Y$111</f>
        <v>0.82162189664036012</v>
      </c>
      <c r="AB47" s="279">
        <f>_Emissions_!Z$111</f>
        <v>0.73226607119421794</v>
      </c>
      <c r="AC47" s="279">
        <f>_Emissions_!AA$111</f>
        <v>0.79212904408935936</v>
      </c>
      <c r="AD47" s="279">
        <f>_Emissions_!AB$111</f>
        <v>0.79012816339727476</v>
      </c>
    </row>
    <row r="48" spans="1:30" x14ac:dyDescent="0.25">
      <c r="A48" s="307"/>
      <c r="B48" s="277" t="str">
        <f t="shared" si="1"/>
        <v>I SCGHG Dispatch Cost - LTCE Model (Direct)</v>
      </c>
      <c r="C48" s="277" t="str">
        <f>'RAW DATA INPUTS &gt;&gt;&gt;'!D14</f>
        <v>I SCGHG Dispatch Cost - LTCE Model</v>
      </c>
      <c r="D48" s="279">
        <f>_Emissions_!B121</f>
        <v>6.5486885006806963</v>
      </c>
      <c r="E48" s="279">
        <f>_Emissions_!C121</f>
        <v>6.7499606607802889</v>
      </c>
      <c r="F48" s="279">
        <f>_Emissions_!D121</f>
        <v>6.7330778336116079</v>
      </c>
      <c r="G48" s="279">
        <f>_Emissions_!E121</f>
        <v>6.6713557717803393</v>
      </c>
      <c r="H48" s="279">
        <f>_Emissions_!F121</f>
        <v>6.2518773700255785</v>
      </c>
      <c r="I48" s="279">
        <f>_Emissions_!G121</f>
        <v>2.3854317682845529</v>
      </c>
      <c r="J48" s="279">
        <f>_Emissions_!H121</f>
        <v>2.5740507806494284</v>
      </c>
      <c r="K48" s="279">
        <f>_Emissions_!I121</f>
        <v>2.239051663923858</v>
      </c>
      <c r="L48" s="279">
        <f>_Emissions_!J121</f>
        <v>2.008884779955427</v>
      </c>
      <c r="M48" s="279">
        <f>_Emissions_!K121</f>
        <v>1.7969154997611951</v>
      </c>
      <c r="N48" s="279">
        <f>_Emissions_!L121</f>
        <v>1.7074982112311095</v>
      </c>
      <c r="O48" s="279">
        <f>_Emissions_!M121</f>
        <v>1.573704949026127</v>
      </c>
      <c r="P48" s="279">
        <f>_Emissions_!N121</f>
        <v>1.4834155793809842</v>
      </c>
      <c r="Q48" s="279">
        <f>_Emissions_!O121</f>
        <v>1.4972621940896615</v>
      </c>
      <c r="R48" s="279">
        <f>_Emissions_!P121</f>
        <v>1.4221316088730118</v>
      </c>
      <c r="S48" s="279">
        <f>_Emissions_!Q121</f>
        <v>1.3833231609274852</v>
      </c>
      <c r="T48" s="279">
        <f>_Emissions_!R121</f>
        <v>1.3942621339394545</v>
      </c>
      <c r="U48" s="279">
        <f>_Emissions_!S121</f>
        <v>1.3656821766145821</v>
      </c>
      <c r="V48" s="279">
        <f>_Emissions_!T121</f>
        <v>1.2572870557321738</v>
      </c>
      <c r="W48" s="279">
        <f>_Emissions_!U121</f>
        <v>1.1711083868815437</v>
      </c>
      <c r="X48" s="279">
        <f>_Emissions_!V121</f>
        <v>1.0309672368422298</v>
      </c>
      <c r="Y48" s="279">
        <f>_Emissions_!W121</f>
        <v>1.0983841554789118</v>
      </c>
      <c r="Z48" s="279">
        <f>_Emissions_!X121</f>
        <v>0.94807663908490114</v>
      </c>
      <c r="AA48" s="279">
        <f>_Emissions_!Y121</f>
        <v>0.78948599271312769</v>
      </c>
      <c r="AB48" s="279">
        <f>_Emissions_!Z121</f>
        <v>0.70307059660707538</v>
      </c>
      <c r="AC48" s="279">
        <f>_Emissions_!AA121</f>
        <v>0.79257483568426035</v>
      </c>
      <c r="AD48" s="279">
        <f>_Emissions_!AB121</f>
        <v>0.79496215571584039</v>
      </c>
    </row>
    <row r="49" spans="1:30" x14ac:dyDescent="0.25">
      <c r="A49" s="307"/>
      <c r="B49" s="277" t="str">
        <f t="shared" si="1"/>
        <v>J SCGHG Dispatch Cost - LTCE and Hourly Models (Direct)</v>
      </c>
      <c r="C49" s="277" t="str">
        <f>'RAW DATA INPUTS &gt;&gt;&gt;'!D15</f>
        <v>J SCGHG Dispatch Cost - LTCE and Hourly Models</v>
      </c>
      <c r="D49" s="279">
        <f>_Emissions_!B131</f>
        <v>7.2524847448213219</v>
      </c>
      <c r="E49" s="279">
        <f>_Emissions_!C131</f>
        <v>7.0436332369521644</v>
      </c>
      <c r="F49" s="279">
        <f>_Emissions_!D131</f>
        <v>6.8193314460959646</v>
      </c>
      <c r="G49" s="279">
        <f>_Emissions_!E131</f>
        <v>6.8832303243838941</v>
      </c>
      <c r="H49" s="279">
        <f>_Emissions_!F131</f>
        <v>6.4297938566120063</v>
      </c>
      <c r="I49" s="279">
        <f>_Emissions_!G131</f>
        <v>0.76443913766931848</v>
      </c>
      <c r="J49" s="279">
        <f>_Emissions_!H131</f>
        <v>0.75197237854981935</v>
      </c>
      <c r="K49" s="279">
        <f>_Emissions_!I131</f>
        <v>0.80768018565237343</v>
      </c>
      <c r="L49" s="279">
        <f>_Emissions_!J131</f>
        <v>0.76654800847105209</v>
      </c>
      <c r="M49" s="279">
        <f>_Emissions_!K131</f>
        <v>0.75923641821822674</v>
      </c>
      <c r="N49" s="279">
        <f>_Emissions_!L131</f>
        <v>0.77127095000064072</v>
      </c>
      <c r="O49" s="279">
        <f>_Emissions_!M131</f>
        <v>0.78653295097925202</v>
      </c>
      <c r="P49" s="279">
        <f>_Emissions_!N131</f>
        <v>0.80344823856067182</v>
      </c>
      <c r="Q49" s="279">
        <f>_Emissions_!O131</f>
        <v>0.79078864428497386</v>
      </c>
      <c r="R49" s="279">
        <f>_Emissions_!P131</f>
        <v>0.85003721796011789</v>
      </c>
      <c r="S49" s="279">
        <f>_Emissions_!Q131</f>
        <v>0.85725565242631685</v>
      </c>
      <c r="T49" s="279">
        <f>_Emissions_!R131</f>
        <v>0.79675144844317436</v>
      </c>
      <c r="U49" s="279">
        <f>_Emissions_!S131</f>
        <v>0.88720719496677813</v>
      </c>
      <c r="V49" s="279">
        <f>_Emissions_!T131</f>
        <v>0.77274294061529125</v>
      </c>
      <c r="W49" s="279">
        <f>_Emissions_!U131</f>
        <v>0.73361927739827526</v>
      </c>
      <c r="X49" s="279">
        <f>_Emissions_!V131</f>
        <v>0.58098768000757661</v>
      </c>
      <c r="Y49" s="279">
        <f>_Emissions_!W131</f>
        <v>0.50595664227227011</v>
      </c>
      <c r="Z49" s="279">
        <f>_Emissions_!X131</f>
        <v>0.46904166740230813</v>
      </c>
      <c r="AA49" s="279">
        <f>_Emissions_!Y131</f>
        <v>0.39286441981540055</v>
      </c>
      <c r="AB49" s="279">
        <f>_Emissions_!Z131</f>
        <v>0.39377378320639989</v>
      </c>
      <c r="AC49" s="279">
        <f>_Emissions_!AA131</f>
        <v>0.43391910898419273</v>
      </c>
      <c r="AD49" s="279">
        <f>_Emissions_!AB131</f>
        <v>0.43230871759242628</v>
      </c>
    </row>
    <row r="50" spans="1:30" x14ac:dyDescent="0.25">
      <c r="A50" s="307"/>
      <c r="B50" s="277" t="str">
        <f t="shared" si="1"/>
        <v>K AR5 Upstream Emissions (Direct)</v>
      </c>
      <c r="C50" s="277" t="str">
        <f>'RAW DATA INPUTS &gt;&gt;&gt;'!D16</f>
        <v>K AR5 Upstream Emissions</v>
      </c>
      <c r="D50" s="279">
        <f>_Emissions_!B141</f>
        <v>6.8324415534150722</v>
      </c>
      <c r="E50" s="279">
        <f>_Emissions_!C141</f>
        <v>7.0315901685927891</v>
      </c>
      <c r="F50" s="279">
        <f>_Emissions_!D141</f>
        <v>7.0107186675959827</v>
      </c>
      <c r="G50" s="279">
        <f>_Emissions_!E141</f>
        <v>6.9301902500657029</v>
      </c>
      <c r="H50" s="279">
        <f>_Emissions_!F141</f>
        <v>6.6130282343285449</v>
      </c>
      <c r="I50" s="279">
        <f>_Emissions_!G141</f>
        <v>2.3676988571517401</v>
      </c>
      <c r="J50" s="279">
        <f>_Emissions_!H141</f>
        <v>2.4523350921728655</v>
      </c>
      <c r="K50" s="279">
        <f>_Emissions_!I141</f>
        <v>2.2067758309160452</v>
      </c>
      <c r="L50" s="279">
        <f>_Emissions_!J141</f>
        <v>1.9224637535882394</v>
      </c>
      <c r="M50" s="279">
        <f>_Emissions_!K141</f>
        <v>1.7830847819877578</v>
      </c>
      <c r="N50" s="279">
        <f>_Emissions_!L141</f>
        <v>1.7368364045904845</v>
      </c>
      <c r="O50" s="279">
        <f>_Emissions_!M141</f>
        <v>1.6066242214870645</v>
      </c>
      <c r="P50" s="279">
        <f>_Emissions_!N141</f>
        <v>1.4755313674669222</v>
      </c>
      <c r="Q50" s="279">
        <f>_Emissions_!O141</f>
        <v>1.504057474363099</v>
      </c>
      <c r="R50" s="279">
        <f>_Emissions_!P141</f>
        <v>1.4315615525181762</v>
      </c>
      <c r="S50" s="279">
        <f>_Emissions_!Q141</f>
        <v>1.4942609779095235</v>
      </c>
      <c r="T50" s="279">
        <f>_Emissions_!R141</f>
        <v>1.434102366935929</v>
      </c>
      <c r="U50" s="279">
        <f>_Emissions_!S141</f>
        <v>1.4066550701626193</v>
      </c>
      <c r="V50" s="279">
        <f>_Emissions_!T141</f>
        <v>1.2996425454849061</v>
      </c>
      <c r="W50" s="279">
        <f>_Emissions_!U141</f>
        <v>1.2112951646839925</v>
      </c>
      <c r="X50" s="279">
        <f>_Emissions_!V141</f>
        <v>1.0980213919258337</v>
      </c>
      <c r="Y50" s="279">
        <f>_Emissions_!W141</f>
        <v>1.1069524649015363</v>
      </c>
      <c r="Z50" s="279">
        <f>_Emissions_!X141</f>
        <v>1.1239941279667627</v>
      </c>
      <c r="AA50" s="279">
        <f>_Emissions_!Y141</f>
        <v>0.9199795190604203</v>
      </c>
      <c r="AB50" s="279">
        <f>_Emissions_!Z141</f>
        <v>0.7921953223048428</v>
      </c>
      <c r="AC50" s="279">
        <f>_Emissions_!AA141</f>
        <v>0.94937756183655653</v>
      </c>
      <c r="AD50" s="279">
        <f>_Emissions_!AB141</f>
        <v>0.8819198178295804</v>
      </c>
    </row>
    <row r="51" spans="1:30" x14ac:dyDescent="0.25">
      <c r="A51" s="307"/>
      <c r="B51" s="277" t="str">
        <f t="shared" si="1"/>
        <v>L SCGHG Federal CO2 Tax as Fixed Cost (Direct)</v>
      </c>
      <c r="C51" s="277" t="str">
        <f>'RAW DATA INPUTS &gt;&gt;&gt;'!D17</f>
        <v>L SCGHG Federal CO2 Tax as Fixed Cost</v>
      </c>
      <c r="D51" s="279">
        <f>_Emissions_!B151</f>
        <v>6.1709722184541356</v>
      </c>
      <c r="E51" s="279">
        <f>_Emissions_!C151</f>
        <v>7.2198365338271646</v>
      </c>
      <c r="F51" s="279">
        <f>_Emissions_!D151</f>
        <v>7.2005547691584821</v>
      </c>
      <c r="G51" s="279">
        <f>_Emissions_!E151</f>
        <v>7.1956319186521451</v>
      </c>
      <c r="H51" s="279">
        <f>_Emissions_!F151</f>
        <v>6.5720090625475898</v>
      </c>
      <c r="I51" s="279">
        <f>_Emissions_!G151</f>
        <v>1.1935045187728348</v>
      </c>
      <c r="J51" s="279">
        <f>_Emissions_!H151</f>
        <v>1.265423362680679</v>
      </c>
      <c r="K51" s="279">
        <f>_Emissions_!I151</f>
        <v>1.1395555740801075</v>
      </c>
      <c r="L51" s="279">
        <f>_Emissions_!J151</f>
        <v>0.91900108464292707</v>
      </c>
      <c r="M51" s="279">
        <f>_Emissions_!K151</f>
        <v>0.8412412507377578</v>
      </c>
      <c r="N51" s="279">
        <f>_Emissions_!L151</f>
        <v>0.77035813945376597</v>
      </c>
      <c r="O51" s="279">
        <f>_Emissions_!M151</f>
        <v>0.73757306572534542</v>
      </c>
      <c r="P51" s="279">
        <f>_Emissions_!N151</f>
        <v>0.76973264627551519</v>
      </c>
      <c r="Q51" s="279">
        <f>_Emissions_!O151</f>
        <v>0.78124215551544274</v>
      </c>
      <c r="R51" s="279">
        <f>_Emissions_!P151</f>
        <v>0.71976946376597351</v>
      </c>
      <c r="S51" s="279">
        <f>_Emissions_!Q151</f>
        <v>0.76409368729467242</v>
      </c>
      <c r="T51" s="279">
        <f>_Emissions_!R151</f>
        <v>0.7191240329158306</v>
      </c>
      <c r="U51" s="279">
        <f>_Emissions_!S151</f>
        <v>0.74285307867043859</v>
      </c>
      <c r="V51" s="279">
        <f>_Emissions_!T151</f>
        <v>0.7034693861510446</v>
      </c>
      <c r="W51" s="279">
        <f>_Emissions_!U151</f>
        <v>0.63403616959638764</v>
      </c>
      <c r="X51" s="279">
        <f>_Emissions_!V151</f>
        <v>0.49087194343823115</v>
      </c>
      <c r="Y51" s="279">
        <f>_Emissions_!W151</f>
        <v>0.55459893421604978</v>
      </c>
      <c r="Z51" s="279">
        <f>_Emissions_!X151</f>
        <v>0.50511135449899736</v>
      </c>
      <c r="AA51" s="279">
        <f>_Emissions_!Y151</f>
        <v>0.4665461402377642</v>
      </c>
      <c r="AB51" s="279">
        <f>_Emissions_!Z151</f>
        <v>0.43357671812802767</v>
      </c>
      <c r="AC51" s="279">
        <f>_Emissions_!AA151</f>
        <v>0.5848062335477453</v>
      </c>
      <c r="AD51" s="279">
        <f>_Emissions_!AB151</f>
        <v>0.57361493594542989</v>
      </c>
    </row>
    <row r="52" spans="1:30" x14ac:dyDescent="0.25">
      <c r="A52" s="307"/>
      <c r="B52" s="277" t="str">
        <f t="shared" si="1"/>
        <v>M Alternative Fuel for Peakers - Biodiesel (Direct)</v>
      </c>
      <c r="C52" s="277" t="str">
        <f>'RAW DATA INPUTS &gt;&gt;&gt;'!D18</f>
        <v>M Alternative Fuel for Peakers - Biodiesel</v>
      </c>
      <c r="D52" s="279">
        <f>_Emissions_!B161</f>
        <v>6.5486885006806963</v>
      </c>
      <c r="E52" s="279">
        <f>_Emissions_!C161</f>
        <v>6.7496491920302892</v>
      </c>
      <c r="F52" s="279">
        <f>_Emissions_!D161</f>
        <v>6.7328358687678573</v>
      </c>
      <c r="G52" s="279">
        <f>_Emissions_!E161</f>
        <v>6.6615110808665161</v>
      </c>
      <c r="H52" s="279">
        <f>_Emissions_!F161</f>
        <v>6.3264152271008891</v>
      </c>
      <c r="I52" s="279">
        <f>_Emissions_!G161</f>
        <v>2.2396615602767409</v>
      </c>
      <c r="J52" s="279">
        <f>_Emissions_!H161</f>
        <v>2.3247597581884909</v>
      </c>
      <c r="K52" s="279">
        <f>_Emissions_!I161</f>
        <v>2.0852281033769833</v>
      </c>
      <c r="L52" s="279">
        <f>_Emissions_!J161</f>
        <v>1.8272349528069893</v>
      </c>
      <c r="M52" s="279">
        <f>_Emissions_!K161</f>
        <v>1.6707570358940078</v>
      </c>
      <c r="N52" s="279">
        <f>_Emissions_!L161</f>
        <v>1.5278810969732968</v>
      </c>
      <c r="O52" s="279">
        <f>_Emissions_!M161</f>
        <v>1.4314472371120646</v>
      </c>
      <c r="P52" s="279">
        <f>_Emissions_!N161</f>
        <v>1.351380692662234</v>
      </c>
      <c r="Q52" s="279">
        <f>_Emissions_!O161</f>
        <v>1.3258976755349736</v>
      </c>
      <c r="R52" s="279">
        <f>_Emissions_!P161</f>
        <v>1.2724566837804299</v>
      </c>
      <c r="S52" s="279">
        <f>_Emissions_!Q161</f>
        <v>1.3129773213716291</v>
      </c>
      <c r="T52" s="279">
        <f>_Emissions_!R161</f>
        <v>1.244021803423643</v>
      </c>
      <c r="U52" s="279">
        <f>_Emissions_!S161</f>
        <v>1.2250017461188834</v>
      </c>
      <c r="V52" s="279">
        <f>_Emissions_!T161</f>
        <v>1.091414144238215</v>
      </c>
      <c r="W52" s="279">
        <f>_Emissions_!U161</f>
        <v>0.96930465998351689</v>
      </c>
      <c r="X52" s="279">
        <f>_Emissions_!V161</f>
        <v>0.96005530218004931</v>
      </c>
      <c r="Y52" s="279">
        <f>_Emissions_!W161</f>
        <v>0.92087610602868186</v>
      </c>
      <c r="Z52" s="279">
        <f>_Emissions_!X161</f>
        <v>0.79814966071506799</v>
      </c>
      <c r="AA52" s="279">
        <f>_Emissions_!Y161</f>
        <v>0.71082113186249596</v>
      </c>
      <c r="AB52" s="279">
        <f>_Emissions_!Z161</f>
        <v>0.62079932985252029</v>
      </c>
      <c r="AC52" s="279">
        <f>_Emissions_!AA161</f>
        <v>0.7952462996473344</v>
      </c>
      <c r="AD52" s="279">
        <f>_Emissions_!AB161</f>
        <v>0.71916361685047403</v>
      </c>
    </row>
    <row r="53" spans="1:30" x14ac:dyDescent="0.25">
      <c r="A53" s="307"/>
      <c r="B53" s="277" t="str">
        <f t="shared" si="1"/>
        <v>N1 100% Renewable by 2030 Batteries (Direct)</v>
      </c>
      <c r="C53" s="277" t="str">
        <f>'RAW DATA INPUTS &gt;&gt;&gt;'!D19</f>
        <v>N1 100% Renewable by 2030 Batteries</v>
      </c>
      <c r="D53" s="279">
        <f>_Emissions_!B171</f>
        <v>6.5486885006806963</v>
      </c>
      <c r="E53" s="279">
        <f>_Emissions_!C171</f>
        <v>6.7495920631240391</v>
      </c>
      <c r="F53" s="279">
        <f>_Emissions_!D171</f>
        <v>6.7298150601741069</v>
      </c>
      <c r="G53" s="279">
        <f>_Emissions_!E171</f>
        <v>6.6184593157357217</v>
      </c>
      <c r="H53" s="279">
        <f>_Emissions_!F171</f>
        <v>5.6176414508465546</v>
      </c>
      <c r="I53" s="279">
        <f>_Emissions_!G171</f>
        <v>2.1314251393783032</v>
      </c>
      <c r="J53" s="279">
        <f>_Emissions_!H171</f>
        <v>2.2313434574072413</v>
      </c>
      <c r="K53" s="279">
        <f>_Emissions_!I171</f>
        <v>1.9394827163137163</v>
      </c>
      <c r="L53" s="279">
        <f>_Emissions_!J171</f>
        <v>1.5706333921045839</v>
      </c>
      <c r="M53" s="279">
        <f>_Emissions_!K171</f>
        <v>1.1127603539334618E-2</v>
      </c>
      <c r="N53" s="279">
        <f>_Emissions_!L171</f>
        <v>1.1351594679529509E-2</v>
      </c>
      <c r="O53" s="279">
        <f>_Emissions_!M171</f>
        <v>1.1966260667443551E-2</v>
      </c>
      <c r="P53" s="279">
        <f>_Emissions_!N171</f>
        <v>1.0896759329258154E-2</v>
      </c>
      <c r="Q53" s="279">
        <f>_Emissions_!O171</f>
        <v>1.0624593478708144E-2</v>
      </c>
      <c r="R53" s="279">
        <f>_Emissions_!P171</f>
        <v>1.1545708542518573E-2</v>
      </c>
      <c r="S53" s="279">
        <f>_Emissions_!Q171</f>
        <v>1.2212560977467701E-2</v>
      </c>
      <c r="T53" s="279">
        <f>_Emissions_!R171</f>
        <v>1.096400201974701E-2</v>
      </c>
      <c r="U53" s="279">
        <f>_Emissions_!S171</f>
        <v>1.1873423398005567E-3</v>
      </c>
      <c r="V53" s="279">
        <f>_Emissions_!T171</f>
        <v>1.0438117345166198E-3</v>
      </c>
      <c r="W53" s="279">
        <f>_Emissions_!U171</f>
        <v>2.1883609619470779E-3</v>
      </c>
      <c r="X53" s="279">
        <f>_Emissions_!V171</f>
        <v>1.2763118208964919E-3</v>
      </c>
      <c r="Y53" s="279">
        <f>_Emissions_!W171</f>
        <v>1.5125301022476112E-3</v>
      </c>
      <c r="Z53" s="279">
        <f>_Emissions_!X171</f>
        <v>8.8138155924588624E-4</v>
      </c>
      <c r="AA53" s="279">
        <f>_Emissions_!Y171</f>
        <v>1.7812336659819294E-3</v>
      </c>
      <c r="AB53" s="279">
        <f>_Emissions_!Z171</f>
        <v>7.2715549838586746E-4</v>
      </c>
      <c r="AC53" s="279">
        <f>_Emissions_!AA171</f>
        <v>1.7632636447380001E-3</v>
      </c>
      <c r="AD53" s="279">
        <f>_Emissions_!AB171</f>
        <v>1.8203123467357418E-3</v>
      </c>
    </row>
    <row r="54" spans="1:30" x14ac:dyDescent="0.25">
      <c r="A54" s="307"/>
      <c r="B54" s="277" t="str">
        <f t="shared" si="1"/>
        <v>N2 100% Renewable by 2030 PSH (Direct)</v>
      </c>
      <c r="C54" s="277" t="str">
        <f>'RAW DATA INPUTS &gt;&gt;&gt;'!D20</f>
        <v>N2 100% Renewable by 2030 PSH</v>
      </c>
      <c r="D54" s="279">
        <f>_Emissions_!B181</f>
        <v>6.5486885006806963</v>
      </c>
      <c r="E54" s="279">
        <f>_Emissions_!C181</f>
        <v>6.7497871607802873</v>
      </c>
      <c r="F54" s="279">
        <f>_Emissions_!D181</f>
        <v>6.7335863511897331</v>
      </c>
      <c r="G54" s="279">
        <f>_Emissions_!E181</f>
        <v>6.6078306492258907</v>
      </c>
      <c r="H54" s="279">
        <f>_Emissions_!F181</f>
        <v>6.2901914349621411</v>
      </c>
      <c r="I54" s="279">
        <f>_Emissions_!G181</f>
        <v>0.32077834692781615</v>
      </c>
      <c r="J54" s="279">
        <f>_Emissions_!H181</f>
        <v>0.23764279662033794</v>
      </c>
      <c r="K54" s="279">
        <f>_Emissions_!I181</f>
        <v>0.36084776268360269</v>
      </c>
      <c r="L54" s="279">
        <f>_Emissions_!J181</f>
        <v>0.3069111618657675</v>
      </c>
      <c r="M54" s="279">
        <f>_Emissions_!K181</f>
        <v>2.9999712323220656E-2</v>
      </c>
      <c r="N54" s="279">
        <f>_Emissions_!L181</f>
        <v>3.021254887850075E-2</v>
      </c>
      <c r="O54" s="279">
        <f>_Emissions_!M181</f>
        <v>2.6504874366495929E-2</v>
      </c>
      <c r="P54" s="279">
        <f>_Emissions_!N181</f>
        <v>2.5486080476738532E-2</v>
      </c>
      <c r="Q54" s="279">
        <f>_Emissions_!O181</f>
        <v>2.6095288658723931E-2</v>
      </c>
      <c r="R54" s="279">
        <f>_Emissions_!P181</f>
        <v>2.561251039583734E-2</v>
      </c>
      <c r="S54" s="279">
        <f>_Emissions_!Q181</f>
        <v>2.5393928137953214E-2</v>
      </c>
      <c r="T54" s="279">
        <f>_Emissions_!R181</f>
        <v>2.4581411275302389E-2</v>
      </c>
      <c r="U54" s="279">
        <f>_Emissions_!S181</f>
        <v>1.3890404925934463E-2</v>
      </c>
      <c r="V54" s="279">
        <f>_Emissions_!T181</f>
        <v>1.3577361510828667E-2</v>
      </c>
      <c r="W54" s="279">
        <f>_Emissions_!U181</f>
        <v>1.4060629009895687E-2</v>
      </c>
      <c r="X54" s="279">
        <f>_Emissions_!V181</f>
        <v>1.2653514251118103E-2</v>
      </c>
      <c r="Y54" s="279">
        <f>_Emissions_!W181</f>
        <v>1.2987982447573154E-2</v>
      </c>
      <c r="Z54" s="279">
        <f>_Emissions_!X181</f>
        <v>7.1740916099994889E-3</v>
      </c>
      <c r="AA54" s="279">
        <f>_Emissions_!Y181</f>
        <v>3.7642923098283321E-3</v>
      </c>
      <c r="AB54" s="279">
        <f>_Emissions_!Z181</f>
        <v>3.5702160803916527E-3</v>
      </c>
      <c r="AC54" s="279">
        <f>_Emissions_!AA181</f>
        <v>3.7106983679355832E-3</v>
      </c>
      <c r="AD54" s="279">
        <f>_Emissions_!AB181</f>
        <v>2.7301674516849728E-3</v>
      </c>
    </row>
    <row r="55" spans="1:30" x14ac:dyDescent="0.25">
      <c r="A55" s="307"/>
      <c r="B55" s="277" t="str">
        <f t="shared" si="1"/>
        <v>O1 100% Renewable by 2045 Batteries (Direct)</v>
      </c>
      <c r="C55" s="277" t="str">
        <f>'RAW DATA INPUTS &gt;&gt;&gt;'!D21</f>
        <v>O1 100% Renewable by 2045 Batteries</v>
      </c>
      <c r="D55" s="279">
        <f>_Emissions_!B191</f>
        <v>6.5486885006806963</v>
      </c>
      <c r="E55" s="279">
        <f>_Emissions_!C191</f>
        <v>6.749592109999039</v>
      </c>
      <c r="F55" s="279">
        <f>_Emissions_!D191</f>
        <v>6.7298159742366082</v>
      </c>
      <c r="G55" s="279">
        <f>_Emissions_!E191</f>
        <v>6.6603978074290158</v>
      </c>
      <c r="H55" s="279">
        <f>_Emissions_!F191</f>
        <v>6.3038254708553083</v>
      </c>
      <c r="I55" s="279">
        <f>_Emissions_!G191</f>
        <v>2.2354970134017407</v>
      </c>
      <c r="J55" s="279">
        <f>_Emissions_!H191</f>
        <v>2.3313364124853657</v>
      </c>
      <c r="K55" s="279">
        <f>_Emissions_!I191</f>
        <v>2.0656085135332325</v>
      </c>
      <c r="L55" s="279">
        <f>_Emissions_!J191</f>
        <v>1.7597568727288644</v>
      </c>
      <c r="M55" s="279">
        <f>_Emissions_!K191</f>
        <v>1.6513407702690082</v>
      </c>
      <c r="N55" s="279">
        <f>_Emissions_!L191</f>
        <v>1.502567436817047</v>
      </c>
      <c r="O55" s="279">
        <f>_Emissions_!M191</f>
        <v>1.3866820652370642</v>
      </c>
      <c r="P55" s="279">
        <f>_Emissions_!N191</f>
        <v>1.2900349827012969</v>
      </c>
      <c r="Q55" s="279">
        <f>_Emissions_!O191</f>
        <v>1.2509656892068488</v>
      </c>
      <c r="R55" s="279">
        <f>_Emissions_!P191</f>
        <v>1.166608044820661</v>
      </c>
      <c r="S55" s="279">
        <f>_Emissions_!Q191</f>
        <v>1.1310185554587351</v>
      </c>
      <c r="T55" s="279">
        <f>_Emissions_!R191</f>
        <v>1.0053766926114585</v>
      </c>
      <c r="U55" s="279">
        <f>_Emissions_!S191</f>
        <v>0.70854395414485505</v>
      </c>
      <c r="V55" s="279">
        <f>_Emissions_!T191</f>
        <v>0.44222446515000513</v>
      </c>
      <c r="W55" s="279">
        <f>_Emissions_!U191</f>
        <v>0.31901627176125147</v>
      </c>
      <c r="X55" s="279">
        <f>_Emissions_!V191</f>
        <v>0.18177385617635511</v>
      </c>
      <c r="Y55" s="279">
        <f>_Emissions_!W191</f>
        <v>5.2786875235359743E-2</v>
      </c>
      <c r="Z55" s="279">
        <f>_Emissions_!X191</f>
        <v>2.8480674091000635E-2</v>
      </c>
      <c r="AA55" s="279">
        <f>_Emissions_!Y191</f>
        <v>1.8257165248523055E-3</v>
      </c>
      <c r="AB55" s="279">
        <f>_Emissions_!Z191</f>
        <v>8.1973403715163151E-4</v>
      </c>
      <c r="AC55" s="279">
        <f>_Emissions_!AA191</f>
        <v>1.7874883623816284E-3</v>
      </c>
      <c r="AD55" s="279">
        <f>_Emissions_!AB191</f>
        <v>1.8720735346293704E-3</v>
      </c>
    </row>
    <row r="56" spans="1:30" x14ac:dyDescent="0.25">
      <c r="A56" s="307"/>
      <c r="B56" s="277" t="str">
        <f t="shared" si="1"/>
        <v>O2 100% Renewable by 2045 PSH (Direct)</v>
      </c>
      <c r="C56" s="277" t="str">
        <f>'RAW DATA INPUTS &gt;&gt;&gt;'!D22</f>
        <v>O2 100% Renewable by 2045 PSH</v>
      </c>
      <c r="D56" s="279">
        <f>_Emissions_!B201</f>
        <v>6.5486885006806963</v>
      </c>
      <c r="E56" s="279">
        <f>_Emissions_!C201</f>
        <v>6.749649379530287</v>
      </c>
      <c r="F56" s="279">
        <f>_Emissions_!D201</f>
        <v>6.7327522769709827</v>
      </c>
      <c r="G56" s="279">
        <f>_Emissions_!E201</f>
        <v>6.6723533014855221</v>
      </c>
      <c r="H56" s="279">
        <f>_Emissions_!F201</f>
        <v>5.475491008191641</v>
      </c>
      <c r="I56" s="279">
        <f>_Emissions_!G201</f>
        <v>1.6650005038302076</v>
      </c>
      <c r="J56" s="279">
        <f>_Emissions_!H201</f>
        <v>1.6424289070972478</v>
      </c>
      <c r="K56" s="279">
        <f>_Emissions_!I201</f>
        <v>1.963539431789513</v>
      </c>
      <c r="L56" s="279">
        <f>_Emissions_!J201</f>
        <v>1.6393245704519446</v>
      </c>
      <c r="M56" s="279">
        <f>_Emissions_!K201</f>
        <v>1.5695730791502882</v>
      </c>
      <c r="N56" s="279">
        <f>_Emissions_!L201</f>
        <v>1.4461951119092644</v>
      </c>
      <c r="O56" s="279">
        <f>_Emissions_!M201</f>
        <v>1.3618688777370644</v>
      </c>
      <c r="P56" s="279">
        <f>_Emissions_!N201</f>
        <v>1.2223545979356718</v>
      </c>
      <c r="Q56" s="279">
        <f>_Emissions_!O201</f>
        <v>1.2289453063943485</v>
      </c>
      <c r="R56" s="279">
        <f>_Emissions_!P201</f>
        <v>1.1617742752894111</v>
      </c>
      <c r="S56" s="279">
        <f>_Emissions_!Q201</f>
        <v>1.11119067850561</v>
      </c>
      <c r="T56" s="279">
        <f>_Emissions_!R201</f>
        <v>1.036756641830209</v>
      </c>
      <c r="U56" s="279">
        <f>_Emissions_!S201</f>
        <v>0.71482885453548017</v>
      </c>
      <c r="V56" s="279">
        <f>_Emissions_!T201</f>
        <v>0.45395334405625509</v>
      </c>
      <c r="W56" s="279">
        <f>_Emissions_!U201</f>
        <v>0.31008552708940718</v>
      </c>
      <c r="X56" s="279">
        <f>_Emissions_!V201</f>
        <v>0.17858187180135499</v>
      </c>
      <c r="Y56" s="279">
        <f>_Emissions_!W201</f>
        <v>4.4113134745425331E-2</v>
      </c>
      <c r="Z56" s="279">
        <f>_Emissions_!X201</f>
        <v>2.4651523150715615E-2</v>
      </c>
      <c r="AA56" s="279">
        <f>_Emissions_!Y201</f>
        <v>2.0206470359271922E-3</v>
      </c>
      <c r="AB56" s="279">
        <f>_Emissions_!Z201</f>
        <v>9.2208600946075414E-4</v>
      </c>
      <c r="AC56" s="279">
        <f>_Emissions_!AA201</f>
        <v>1.658013888898191E-3</v>
      </c>
      <c r="AD56" s="279">
        <f>_Emissions_!AB201</f>
        <v>1.3013870568230335E-3</v>
      </c>
    </row>
    <row r="57" spans="1:30" x14ac:dyDescent="0.25">
      <c r="A57" s="307"/>
      <c r="B57" s="277" t="str">
        <f t="shared" si="1"/>
        <v>P1 No Thermal Before 2030, 2Hr LiIon (Direct)</v>
      </c>
      <c r="C57" s="277" t="str">
        <f>'RAW DATA INPUTS &gt;&gt;&gt;'!D23</f>
        <v>P1 No Thermal Before 2030, 2Hr LiIon</v>
      </c>
      <c r="D57" s="279">
        <f>_Emissions_!B211</f>
        <v>6.5486885006806963</v>
      </c>
      <c r="E57" s="279">
        <f>_Emissions_!C211</f>
        <v>6.7499153170302879</v>
      </c>
      <c r="F57" s="279">
        <f>_Emissions_!D211</f>
        <v>6.7332492496272334</v>
      </c>
      <c r="G57" s="279">
        <f>_Emissions_!E211</f>
        <v>6.6727667475262233</v>
      </c>
      <c r="H57" s="279">
        <f>_Emissions_!F211</f>
        <v>6.2830290749178914</v>
      </c>
      <c r="I57" s="279">
        <f>_Emissions_!G211</f>
        <v>3.1338710341387515</v>
      </c>
      <c r="J57" s="279">
        <f>_Emissions_!H211</f>
        <v>2.6898131572272823</v>
      </c>
      <c r="K57" s="279">
        <f>_Emissions_!I211</f>
        <v>2.2975714866478794</v>
      </c>
      <c r="L57" s="279">
        <f>_Emissions_!J211</f>
        <v>1.951242577001445</v>
      </c>
      <c r="M57" s="279">
        <f>_Emissions_!K211</f>
        <v>1.9266928286958178</v>
      </c>
      <c r="N57" s="279">
        <f>_Emissions_!L211</f>
        <v>1.877454748864317</v>
      </c>
      <c r="O57" s="279">
        <f>_Emissions_!M211</f>
        <v>1.9068876059428543</v>
      </c>
      <c r="P57" s="279">
        <f>_Emissions_!N211</f>
        <v>1.8647607812580573</v>
      </c>
      <c r="Q57" s="279">
        <f>_Emissions_!O211</f>
        <v>1.6819278242015145</v>
      </c>
      <c r="R57" s="279">
        <f>_Emissions_!P211</f>
        <v>1.6470919198989029</v>
      </c>
      <c r="S57" s="279">
        <f>_Emissions_!Q211</f>
        <v>1.5794546412522577</v>
      </c>
      <c r="T57" s="279">
        <f>_Emissions_!R211</f>
        <v>1.509936746298159</v>
      </c>
      <c r="U57" s="279">
        <f>_Emissions_!S211</f>
        <v>1.2682845966121365</v>
      </c>
      <c r="V57" s="279">
        <f>_Emissions_!T211</f>
        <v>1.3056414337757345</v>
      </c>
      <c r="W57" s="279">
        <f>_Emissions_!U211</f>
        <v>1.3064082327257664</v>
      </c>
      <c r="X57" s="279">
        <f>_Emissions_!V211</f>
        <v>1.3076227647948357</v>
      </c>
      <c r="Y57" s="279">
        <f>_Emissions_!W211</f>
        <v>1.2776206586414816</v>
      </c>
      <c r="Z57" s="279">
        <f>_Emissions_!X211</f>
        <v>1.3420884839445582</v>
      </c>
      <c r="AA57" s="279">
        <f>_Emissions_!Y211</f>
        <v>1.3237597874165399</v>
      </c>
      <c r="AB57" s="279">
        <f>_Emissions_!Z211</f>
        <v>1.2877602842085674</v>
      </c>
      <c r="AC57" s="279">
        <f>_Emissions_!AA211</f>
        <v>1.3254116313820958</v>
      </c>
      <c r="AD57" s="279">
        <f>_Emissions_!AB211</f>
        <v>1.3245052436050715</v>
      </c>
    </row>
    <row r="58" spans="1:30" x14ac:dyDescent="0.25">
      <c r="A58" s="307"/>
      <c r="B58" s="277" t="str">
        <f t="shared" si="1"/>
        <v>P2 No Thermal Before 2030, PHES (Direct)</v>
      </c>
      <c r="C58" s="277" t="str">
        <f>'RAW DATA INPUTS &gt;&gt;&gt;'!D24</f>
        <v>P2 No Thermal Before 2030, PHES</v>
      </c>
      <c r="D58" s="279">
        <f>_Emissions_!B221</f>
        <v>6.5486885006806963</v>
      </c>
      <c r="E58" s="279">
        <f>_Emissions_!C221</f>
        <v>6.7495922349990396</v>
      </c>
      <c r="F58" s="279">
        <f>_Emissions_!D221</f>
        <v>6.7298154800959837</v>
      </c>
      <c r="G58" s="279">
        <f>_Emissions_!E221</f>
        <v>6.6668642468569663</v>
      </c>
      <c r="H58" s="279">
        <f>_Emissions_!F221</f>
        <v>5.8887569711203867</v>
      </c>
      <c r="I58" s="279">
        <f>_Emissions_!G221</f>
        <v>2.1961712770736161</v>
      </c>
      <c r="J58" s="279">
        <f>_Emissions_!H221</f>
        <v>2.2910955277197411</v>
      </c>
      <c r="K58" s="279">
        <f>_Emissions_!I221</f>
        <v>1.9973661815019828</v>
      </c>
      <c r="L58" s="279">
        <f>_Emissions_!J221</f>
        <v>1.6998439924445494</v>
      </c>
      <c r="M58" s="279">
        <f>_Emissions_!K221</f>
        <v>1.5951450166502879</v>
      </c>
      <c r="N58" s="279">
        <f>_Emissions_!L221</f>
        <v>1.4681135412522484</v>
      </c>
      <c r="O58" s="279">
        <f>_Emissions_!M221</f>
        <v>1.3772238617675481</v>
      </c>
      <c r="P58" s="279">
        <f>_Emissions_!N221</f>
        <v>1.3463218680989677</v>
      </c>
      <c r="Q58" s="279">
        <f>_Emissions_!O221</f>
        <v>1.2847394330029578</v>
      </c>
      <c r="R58" s="279">
        <f>_Emissions_!P221</f>
        <v>1.2481633520933322</v>
      </c>
      <c r="S58" s="279">
        <f>_Emissions_!Q221</f>
        <v>1.2374785231751864</v>
      </c>
      <c r="T58" s="279">
        <f>_Emissions_!R221</f>
        <v>1.1694099009068013</v>
      </c>
      <c r="U58" s="279">
        <f>_Emissions_!S221</f>
        <v>1.1641245729409642</v>
      </c>
      <c r="V58" s="279">
        <f>_Emissions_!T221</f>
        <v>1.0919224882429888</v>
      </c>
      <c r="W58" s="279">
        <f>_Emissions_!U221</f>
        <v>0.97272406517534482</v>
      </c>
      <c r="X58" s="279">
        <f>_Emissions_!V221</f>
        <v>0.85985334210123687</v>
      </c>
      <c r="Y58" s="279">
        <f>_Emissions_!W221</f>
        <v>0.89223874470626918</v>
      </c>
      <c r="Z58" s="279">
        <f>_Emissions_!X221</f>
        <v>0.76679471044908576</v>
      </c>
      <c r="AA58" s="279">
        <f>_Emissions_!Y221</f>
        <v>0.64502960024258127</v>
      </c>
      <c r="AB58" s="279">
        <f>_Emissions_!Z221</f>
        <v>0.61538567390442211</v>
      </c>
      <c r="AC58" s="279">
        <f>_Emissions_!AA221</f>
        <v>0.74331991392404873</v>
      </c>
      <c r="AD58" s="279">
        <f>_Emissions_!AB221</f>
        <v>0.67166607069493844</v>
      </c>
    </row>
    <row r="59" spans="1:30" x14ac:dyDescent="0.25">
      <c r="A59" s="307"/>
      <c r="B59" s="277" t="str">
        <f t="shared" si="1"/>
        <v>P3 No Thermal Before 2030, 4Hr LiIon (Direct)</v>
      </c>
      <c r="C59" s="277" t="str">
        <f>'RAW DATA INPUTS &gt;&gt;&gt;'!D25</f>
        <v>P3 No Thermal Before 2030, 4Hr LiIon</v>
      </c>
      <c r="D59" s="279">
        <f>_Emissions_!B231</f>
        <v>6.5486885006806963</v>
      </c>
      <c r="E59" s="279">
        <f>_Emissions_!C231</f>
        <v>6.7499153170302879</v>
      </c>
      <c r="F59" s="279">
        <f>_Emissions_!D231</f>
        <v>6.7332477965022335</v>
      </c>
      <c r="G59" s="279">
        <f>_Emissions_!E231</f>
        <v>6.6727041850262232</v>
      </c>
      <c r="H59" s="279">
        <f>_Emissions_!F231</f>
        <v>6.1798522218141496</v>
      </c>
      <c r="I59" s="279">
        <f>_Emissions_!G231</f>
        <v>2.4570832751204903</v>
      </c>
      <c r="J59" s="279">
        <f>_Emissions_!H231</f>
        <v>3.1718239697272828</v>
      </c>
      <c r="K59" s="279">
        <f>_Emissions_!I231</f>
        <v>2.4392262360434098</v>
      </c>
      <c r="L59" s="279">
        <f>_Emissions_!J231</f>
        <v>1.9149372096128703</v>
      </c>
      <c r="M59" s="279">
        <f>_Emissions_!K231</f>
        <v>1.8855339689515578</v>
      </c>
      <c r="N59" s="279">
        <f>_Emissions_!L231</f>
        <v>1.8794089867763071</v>
      </c>
      <c r="O59" s="279">
        <f>_Emissions_!M231</f>
        <v>1.8014233069250944</v>
      </c>
      <c r="P59" s="279">
        <f>_Emissions_!N231</f>
        <v>1.8058540964229088</v>
      </c>
      <c r="Q59" s="279">
        <f>_Emissions_!O231</f>
        <v>1.7840230758915436</v>
      </c>
      <c r="R59" s="279">
        <f>_Emissions_!P231</f>
        <v>1.8188097710265865</v>
      </c>
      <c r="S59" s="279">
        <f>_Emissions_!Q231</f>
        <v>1.7814934787412553</v>
      </c>
      <c r="T59" s="279">
        <f>_Emissions_!R231</f>
        <v>1.7479004171138235</v>
      </c>
      <c r="U59" s="279">
        <f>_Emissions_!S231</f>
        <v>1.6964806233607566</v>
      </c>
      <c r="V59" s="279">
        <f>_Emissions_!T231</f>
        <v>1.702307758746846</v>
      </c>
      <c r="W59" s="279">
        <f>_Emissions_!U231</f>
        <v>1.6338744881192255</v>
      </c>
      <c r="X59" s="279">
        <f>_Emissions_!V231</f>
        <v>1.5856782426514595</v>
      </c>
      <c r="Y59" s="279">
        <f>_Emissions_!W231</f>
        <v>1.4645603713015651</v>
      </c>
      <c r="Z59" s="279">
        <f>_Emissions_!X231</f>
        <v>1.5035922080023387</v>
      </c>
      <c r="AA59" s="279">
        <f>_Emissions_!Y231</f>
        <v>1.4513002162318016</v>
      </c>
      <c r="AB59" s="279">
        <f>_Emissions_!Z231</f>
        <v>1.4417220566868041</v>
      </c>
      <c r="AC59" s="279">
        <f>_Emissions_!AA231</f>
        <v>1.8143693127568992</v>
      </c>
      <c r="AD59" s="279">
        <f>_Emissions_!AB231</f>
        <v>1.7876055360679328</v>
      </c>
    </row>
    <row r="60" spans="1:30" x14ac:dyDescent="0.25">
      <c r="A60" s="307"/>
      <c r="B60" s="277" t="str">
        <f t="shared" si="1"/>
        <v>Q Fuel switching, gas to electric (Direct)</v>
      </c>
      <c r="C60" s="277" t="str">
        <f>'RAW DATA INPUTS &gt;&gt;&gt;'!D26</f>
        <v>Q Fuel switching, gas to electric</v>
      </c>
      <c r="D60" s="279">
        <f>_Emissions_!B241</f>
        <v>6.5583681422822604</v>
      </c>
      <c r="E60" s="279">
        <f>_Emissions_!C241</f>
        <v>6.7652011178115394</v>
      </c>
      <c r="F60" s="279">
        <f>_Emissions_!D241</f>
        <v>6.7492119351741096</v>
      </c>
      <c r="G60" s="279">
        <f>_Emissions_!E241</f>
        <v>6.6143934714915158</v>
      </c>
      <c r="H60" s="279">
        <f>_Emissions_!F241</f>
        <v>6.2124310750590226</v>
      </c>
      <c r="I60" s="279">
        <f>_Emissions_!G241</f>
        <v>2.4944986540267409</v>
      </c>
      <c r="J60" s="279">
        <f>_Emissions_!H241</f>
        <v>2.8315059554541158</v>
      </c>
      <c r="K60" s="279">
        <f>_Emissions_!I241</f>
        <v>2.5136531922441696</v>
      </c>
      <c r="L60" s="279">
        <f>_Emissions_!J241</f>
        <v>2.3151210172601147</v>
      </c>
      <c r="M60" s="279">
        <f>_Emissions_!K241</f>
        <v>2.0379659163156965</v>
      </c>
      <c r="N60" s="279">
        <f>_Emissions_!L241</f>
        <v>2.0001045282131473</v>
      </c>
      <c r="O60" s="279">
        <f>_Emissions_!M241</f>
        <v>1.9842308067669605</v>
      </c>
      <c r="P60" s="279">
        <f>_Emissions_!N241</f>
        <v>2.0696416266068463</v>
      </c>
      <c r="Q60" s="279">
        <f>_Emissions_!O241</f>
        <v>2.1154028533284337</v>
      </c>
      <c r="R60" s="279">
        <f>_Emissions_!P241</f>
        <v>2.0724327640847946</v>
      </c>
      <c r="S60" s="279">
        <f>_Emissions_!Q241</f>
        <v>1.920997442631261</v>
      </c>
      <c r="T60" s="279">
        <f>_Emissions_!R241</f>
        <v>1.939002984992078</v>
      </c>
      <c r="U60" s="279">
        <f>_Emissions_!S241</f>
        <v>1.9620889699767776</v>
      </c>
      <c r="V60" s="279">
        <f>_Emissions_!T241</f>
        <v>1.9529147162877165</v>
      </c>
      <c r="W60" s="279">
        <f>_Emissions_!U241</f>
        <v>1.8891613943849253</v>
      </c>
      <c r="X60" s="279">
        <f>_Emissions_!V241</f>
        <v>1.8178469488455904</v>
      </c>
      <c r="Y60" s="279">
        <f>_Emissions_!W241</f>
        <v>1.9100134315410338</v>
      </c>
      <c r="Z60" s="279">
        <f>_Emissions_!X241</f>
        <v>1.905271264081096</v>
      </c>
      <c r="AA60" s="279">
        <f>_Emissions_!Y241</f>
        <v>1.7794227024729876</v>
      </c>
      <c r="AB60" s="279">
        <f>_Emissions_!Z241</f>
        <v>1.7890813789444275</v>
      </c>
      <c r="AC60" s="279">
        <f>_Emissions_!AA241</f>
        <v>1.6980303968362978</v>
      </c>
      <c r="AD60" s="279">
        <f>_Emissions_!AB241</f>
        <v>1.7209682252746481</v>
      </c>
    </row>
    <row r="61" spans="1:30" x14ac:dyDescent="0.25">
      <c r="A61" s="307"/>
      <c r="B61" s="277" t="str">
        <f t="shared" si="1"/>
        <v>R Temperature sensitivity on load (Direct)</v>
      </c>
      <c r="C61" s="277" t="str">
        <f>'RAW DATA INPUTS &gt;&gt;&gt;'!D27</f>
        <v>R Temperature sensitivity on load</v>
      </c>
      <c r="D61" s="279">
        <f>_Emissions_!B251</f>
        <v>6.5458409166963216</v>
      </c>
      <c r="E61" s="279">
        <f>_Emissions_!C251</f>
        <v>6.7086499146865393</v>
      </c>
      <c r="F61" s="279">
        <f>_Emissions_!D251</f>
        <v>6.3159301363459832</v>
      </c>
      <c r="G61" s="279">
        <f>_Emissions_!E251</f>
        <v>6.2335745420446953</v>
      </c>
      <c r="H61" s="279">
        <f>_Emissions_!F251</f>
        <v>5.9511617209258096</v>
      </c>
      <c r="I61" s="279">
        <f>_Emissions_!G251</f>
        <v>1.877556134495491</v>
      </c>
      <c r="J61" s="279">
        <f>_Emissions_!H251</f>
        <v>1.9352442406103663</v>
      </c>
      <c r="K61" s="279">
        <f>_Emissions_!I251</f>
        <v>1.6915720506426077</v>
      </c>
      <c r="L61" s="279">
        <f>_Emissions_!J251</f>
        <v>1.4588927008538648</v>
      </c>
      <c r="M61" s="279">
        <f>_Emissions_!K251</f>
        <v>1.358199090581508</v>
      </c>
      <c r="N61" s="279">
        <f>_Emissions_!L251</f>
        <v>1.2900208020514219</v>
      </c>
      <c r="O61" s="279">
        <f>_Emissions_!M251</f>
        <v>1.1788091726589391</v>
      </c>
      <c r="P61" s="279">
        <f>_Emissions_!N251</f>
        <v>1.1515266575059844</v>
      </c>
      <c r="Q61" s="279">
        <f>_Emissions_!O251</f>
        <v>1.1107683610818488</v>
      </c>
      <c r="R61" s="279">
        <f>_Emissions_!P251</f>
        <v>1.0285684013306144</v>
      </c>
      <c r="S61" s="279">
        <f>_Emissions_!Q251</f>
        <v>1.0690272878806104</v>
      </c>
      <c r="T61" s="279">
        <f>_Emissions_!R251</f>
        <v>0.97105943530110417</v>
      </c>
      <c r="U61" s="279">
        <f>_Emissions_!S251</f>
        <v>0.99678114388376993</v>
      </c>
      <c r="V61" s="279">
        <f>_Emissions_!T251</f>
        <v>0.97658421228495795</v>
      </c>
      <c r="W61" s="279">
        <f>_Emissions_!U251</f>
        <v>0.86652170633036163</v>
      </c>
      <c r="X61" s="279">
        <f>_Emissions_!V251</f>
        <v>0.74161030488083202</v>
      </c>
      <c r="Y61" s="279">
        <f>_Emissions_!W251</f>
        <v>0.73786515803102426</v>
      </c>
      <c r="Z61" s="279">
        <f>_Emissions_!X251</f>
        <v>0.69086039830946855</v>
      </c>
      <c r="AA61" s="279">
        <f>_Emissions_!Y251</f>
        <v>0.58237176215810171</v>
      </c>
      <c r="AB61" s="279">
        <f>_Emissions_!Z251</f>
        <v>0.54921568598686732</v>
      </c>
      <c r="AC61" s="279">
        <f>_Emissions_!AA251</f>
        <v>0.51951572036653326</v>
      </c>
      <c r="AD61" s="279">
        <f>_Emissions_!AB251</f>
        <v>0.47022799441020546</v>
      </c>
    </row>
    <row r="62" spans="1:30" x14ac:dyDescent="0.25">
      <c r="A62" s="307"/>
      <c r="B62" s="277" t="str">
        <f t="shared" si="1"/>
        <v>S SCGHG Only, No CETA (Direct)</v>
      </c>
      <c r="C62" s="277" t="str">
        <f>'RAW DATA INPUTS &gt;&gt;&gt;'!D28</f>
        <v>S SCGHG Only, No CETA</v>
      </c>
      <c r="D62" s="279">
        <f>_Emissions_!B$261</f>
        <v>6.5486885006806963</v>
      </c>
      <c r="E62" s="279">
        <f>_Emissions_!C$261</f>
        <v>6.7497568014052884</v>
      </c>
      <c r="F62" s="279">
        <f>_Emissions_!D$261</f>
        <v>6.7334815816584825</v>
      </c>
      <c r="G62" s="279">
        <f>_Emissions_!E$261</f>
        <v>6.6800747175852653</v>
      </c>
      <c r="H62" s="279">
        <f>_Emissions_!F$261</f>
        <v>6.4063434388683902</v>
      </c>
      <c r="I62" s="279">
        <f>_Emissions_!G$261</f>
        <v>2.5788230270736148</v>
      </c>
      <c r="J62" s="279">
        <f>_Emissions_!H$261</f>
        <v>2.9795133158056788</v>
      </c>
      <c r="K62" s="279">
        <f>_Emissions_!I$261</f>
        <v>2.7387221160722959</v>
      </c>
      <c r="L62" s="279">
        <f>_Emissions_!J$261</f>
        <v>2.5347966490960521</v>
      </c>
      <c r="M62" s="279">
        <f>_Emissions_!K$261</f>
        <v>2.4406818981986951</v>
      </c>
      <c r="N62" s="279">
        <f>_Emissions_!L$261</f>
        <v>2.4634240432623598</v>
      </c>
      <c r="O62" s="279">
        <f>_Emissions_!M$261</f>
        <v>2.4644009304714389</v>
      </c>
      <c r="P62" s="279">
        <f>_Emissions_!N$261</f>
        <v>2.4449818899278588</v>
      </c>
      <c r="Q62" s="279">
        <f>_Emissions_!O$261</f>
        <v>2.3836107780740372</v>
      </c>
      <c r="R62" s="279">
        <f>_Emissions_!P$261</f>
        <v>2.5192962372034735</v>
      </c>
      <c r="S62" s="279">
        <f>_Emissions_!Q$261</f>
        <v>2.6710150515524846</v>
      </c>
      <c r="T62" s="279">
        <f>_Emissions_!R$261</f>
        <v>2.7221289933927091</v>
      </c>
      <c r="U62" s="279">
        <f>_Emissions_!S$261</f>
        <v>2.8778987305120429</v>
      </c>
      <c r="V62" s="279">
        <f>_Emissions_!T$261</f>
        <v>2.9161863733531304</v>
      </c>
      <c r="W62" s="279">
        <f>_Emissions_!U$261</f>
        <v>2.9489783266065643</v>
      </c>
      <c r="X62" s="279">
        <f>_Emissions_!V$261</f>
        <v>3.1408176814286541</v>
      </c>
      <c r="Y62" s="279">
        <f>_Emissions_!W$261</f>
        <v>3.2794789456329436</v>
      </c>
      <c r="Z62" s="279">
        <f>_Emissions_!X$261</f>
        <v>3.4173293762320407</v>
      </c>
      <c r="AA62" s="279">
        <f>_Emissions_!Y$261</f>
        <v>3.4179872444007744</v>
      </c>
      <c r="AB62" s="279">
        <f>_Emissions_!Z$261</f>
        <v>3.4056044031008694</v>
      </c>
      <c r="AC62" s="279">
        <f>_Emissions_!AA$261</f>
        <v>3.726994625902182</v>
      </c>
      <c r="AD62" s="279">
        <f>_Emissions_!AB$261</f>
        <v>3.693835334260684</v>
      </c>
    </row>
    <row r="63" spans="1:30" x14ac:dyDescent="0.25">
      <c r="A63" s="307"/>
      <c r="B63" s="277" t="str">
        <f t="shared" si="1"/>
        <v>T No CETA (Direct)</v>
      </c>
      <c r="C63" s="277" t="str">
        <f>'RAW DATA INPUTS &gt;&gt;&gt;'!D29</f>
        <v>T No CETA</v>
      </c>
      <c r="D63" s="279">
        <f>_Emissions_!B$271</f>
        <v>6.5486885006806963</v>
      </c>
      <c r="E63" s="279">
        <f>_Emissions_!C$271</f>
        <v>6.7491543639052889</v>
      </c>
      <c r="F63" s="279">
        <f>_Emissions_!D$271</f>
        <v>6.7347676929866092</v>
      </c>
      <c r="G63" s="279">
        <f>_Emissions_!E$271</f>
        <v>6.6798108035227663</v>
      </c>
      <c r="H63" s="279">
        <f>_Emissions_!F$271</f>
        <v>6.4065718451183908</v>
      </c>
      <c r="I63" s="279">
        <f>_Emissions_!G$271</f>
        <v>2.620526968479866</v>
      </c>
      <c r="J63" s="279">
        <f>_Emissions_!H$271</f>
        <v>3.0394154886572413</v>
      </c>
      <c r="K63" s="279">
        <f>_Emissions_!I$271</f>
        <v>2.9005445438066713</v>
      </c>
      <c r="L63" s="279">
        <f>_Emissions_!J$271</f>
        <v>2.7331811383538653</v>
      </c>
      <c r="M63" s="279">
        <f>_Emissions_!K$271</f>
        <v>2.6046804636283833</v>
      </c>
      <c r="N63" s="279">
        <f>_Emissions_!L$271</f>
        <v>2.5937778079107972</v>
      </c>
      <c r="O63" s="279">
        <f>_Emissions_!M$271</f>
        <v>2.7602165906276888</v>
      </c>
      <c r="P63" s="279">
        <f>_Emissions_!N$271</f>
        <v>2.698495819615359</v>
      </c>
      <c r="Q63" s="279">
        <f>_Emissions_!O$271</f>
        <v>2.694635344480286</v>
      </c>
      <c r="R63" s="279">
        <f>_Emissions_!P$271</f>
        <v>2.8945771405237855</v>
      </c>
      <c r="S63" s="279">
        <f>_Emissions_!Q$271</f>
        <v>3.100463154091547</v>
      </c>
      <c r="T63" s="279">
        <f>_Emissions_!R$271</f>
        <v>3.1250257150723968</v>
      </c>
      <c r="U63" s="279">
        <f>_Emissions_!S$271</f>
        <v>3.2624321582464173</v>
      </c>
      <c r="V63" s="279">
        <f>_Emissions_!T$271</f>
        <v>3.2809559231578183</v>
      </c>
      <c r="W63" s="279">
        <f>_Emissions_!U$271</f>
        <v>3.3101024584425023</v>
      </c>
      <c r="X63" s="279">
        <f>_Emissions_!V$271</f>
        <v>3.5465288757645919</v>
      </c>
      <c r="Y63" s="279">
        <f>_Emissions_!W$271</f>
        <v>3.7472265677032546</v>
      </c>
      <c r="Z63" s="279">
        <f>_Emissions_!X$271</f>
        <v>4.043574416271106</v>
      </c>
      <c r="AA63" s="279">
        <f>_Emissions_!Y$271</f>
        <v>4.076148621353898</v>
      </c>
      <c r="AB63" s="279">
        <f>_Emissions_!Z$271</f>
        <v>3.9643414812258699</v>
      </c>
      <c r="AC63" s="279">
        <f>_Emissions_!AA$271</f>
        <v>4.3593996356678062</v>
      </c>
      <c r="AD63" s="279">
        <f>_Emissions_!AB$271</f>
        <v>4.2661061404130294</v>
      </c>
    </row>
    <row r="64" spans="1:30" x14ac:dyDescent="0.25">
      <c r="A64" s="307"/>
      <c r="B64" s="277" t="str">
        <f t="shared" si="1"/>
        <v>V1 Balanced portfolio (Direct)</v>
      </c>
      <c r="C64" s="277" t="str">
        <f>'RAW DATA INPUTS &gt;&gt;&gt;'!D31</f>
        <v>V1 Balanced portfolio</v>
      </c>
      <c r="D64" s="279">
        <f>_Emissions_!B$291</f>
        <v>6.5486885006806963</v>
      </c>
      <c r="E64" s="279">
        <f>_Emissions_!C$291</f>
        <v>6.7499603189834136</v>
      </c>
      <c r="F64" s="279">
        <f>_Emissions_!D$291</f>
        <v>6.7328966617366097</v>
      </c>
      <c r="G64" s="279">
        <f>_Emissions_!E$291</f>
        <v>6.6721050237334651</v>
      </c>
      <c r="H64" s="279">
        <f>_Emissions_!F$291</f>
        <v>6.3446676893497358</v>
      </c>
      <c r="I64" s="279">
        <f>_Emissions_!G$291</f>
        <v>2.37682024387049</v>
      </c>
      <c r="J64" s="279">
        <f>_Emissions_!H$291</f>
        <v>2.4359251058447411</v>
      </c>
      <c r="K64" s="279">
        <f>_Emissions_!I$291</f>
        <v>2.2084561463457337</v>
      </c>
      <c r="L64" s="279">
        <f>_Emissions_!J$291</f>
        <v>1.9276505739007395</v>
      </c>
      <c r="M64" s="279">
        <f>_Emissions_!K$291</f>
        <v>1.7614717028861953</v>
      </c>
      <c r="N64" s="279">
        <f>_Emissions_!L$291</f>
        <v>1.6282137688482969</v>
      </c>
      <c r="O64" s="279">
        <f>_Emissions_!M$291</f>
        <v>1.6113807175808141</v>
      </c>
      <c r="P64" s="279">
        <f>_Emissions_!N$291</f>
        <v>1.4842875696153597</v>
      </c>
      <c r="Q64" s="279">
        <f>_Emissions_!O$291</f>
        <v>1.4951690749490361</v>
      </c>
      <c r="R64" s="279">
        <f>_Emissions_!P$291</f>
        <v>1.4072385350550358</v>
      </c>
      <c r="S64" s="279">
        <f>_Emissions_!Q$291</f>
        <v>1.4117513951896046</v>
      </c>
      <c r="T64" s="279">
        <f>_Emissions_!R$291</f>
        <v>1.3579076827237704</v>
      </c>
      <c r="U64" s="279">
        <f>_Emissions_!S$291</f>
        <v>1.4075477885117795</v>
      </c>
      <c r="V64" s="279">
        <f>_Emissions_!T$291</f>
        <v>1.2784760013904923</v>
      </c>
      <c r="W64" s="279">
        <f>_Emissions_!U$291</f>
        <v>1.0953808803406782</v>
      </c>
      <c r="X64" s="279">
        <f>_Emissions_!V$291</f>
        <v>1.0290426502541286</v>
      </c>
      <c r="Y64" s="279">
        <f>_Emissions_!W$291</f>
        <v>1.0828110607821819</v>
      </c>
      <c r="Z64" s="279">
        <f>_Emissions_!X$291</f>
        <v>0.99639470543926789</v>
      </c>
      <c r="AA64" s="279">
        <f>_Emissions_!Y$291</f>
        <v>0.81479160538053841</v>
      </c>
      <c r="AB64" s="279">
        <f>_Emissions_!Z$291</f>
        <v>0.76187797707803639</v>
      </c>
      <c r="AC64" s="279">
        <f>_Emissions_!AA$291</f>
        <v>0.85417300433376875</v>
      </c>
      <c r="AD64" s="279">
        <f>_Emissions_!AB$291</f>
        <v>0.80502898888767827</v>
      </c>
    </row>
    <row r="65" spans="1:30" x14ac:dyDescent="0.25">
      <c r="A65" s="307"/>
      <c r="B65" s="277" t="str">
        <f t="shared" si="1"/>
        <v>V2 Balanced portfolio + MT Wind and PSH (Direct)</v>
      </c>
      <c r="C65" s="277" t="str">
        <f>'RAW DATA INPUTS &gt;&gt;&gt;'!D32</f>
        <v>V2 Balanced portfolio + MT Wind and PSH</v>
      </c>
      <c r="D65" s="279">
        <f>_Emissions_!B$301</f>
        <v>6.5486885006806963</v>
      </c>
      <c r="E65" s="279">
        <f>_Emissions_!C$301</f>
        <v>6.7499603189834136</v>
      </c>
      <c r="F65" s="279">
        <f>_Emissions_!D$301</f>
        <v>6.7328966617366097</v>
      </c>
      <c r="G65" s="279">
        <f>_Emissions_!E$301</f>
        <v>6.6721050237334651</v>
      </c>
      <c r="H65" s="279">
        <f>_Emissions_!F$301</f>
        <v>6.4410287861144981</v>
      </c>
      <c r="I65" s="279">
        <f>_Emissions_!G$301</f>
        <v>2.3596770055892411</v>
      </c>
      <c r="J65" s="279">
        <f>_Emissions_!H$301</f>
        <v>2.4210483128759903</v>
      </c>
      <c r="K65" s="279">
        <f>_Emissions_!I$301</f>
        <v>2.1532918201738576</v>
      </c>
      <c r="L65" s="279">
        <f>_Emissions_!J$301</f>
        <v>1.8914857897210524</v>
      </c>
      <c r="M65" s="279">
        <f>_Emissions_!K$301</f>
        <v>1.7262095056205704</v>
      </c>
      <c r="N65" s="279">
        <f>_Emissions_!L$301</f>
        <v>1.607351946582672</v>
      </c>
      <c r="O65" s="279">
        <f>_Emissions_!M$301</f>
        <v>1.4976026785183143</v>
      </c>
      <c r="P65" s="279">
        <f>_Emissions_!N$301</f>
        <v>1.4131406125841091</v>
      </c>
      <c r="Q65" s="279">
        <f>_Emissions_!O$301</f>
        <v>1.3619231071755988</v>
      </c>
      <c r="R65" s="279">
        <f>_Emissions_!P$301</f>
        <v>1.3648907401331609</v>
      </c>
      <c r="S65" s="279">
        <f>_Emissions_!Q$301</f>
        <v>1.3832454529196729</v>
      </c>
      <c r="T65" s="279">
        <f>_Emissions_!R$301</f>
        <v>1.3481770595041669</v>
      </c>
      <c r="U65" s="279">
        <f>_Emissions_!S$301</f>
        <v>1.3596425238308205</v>
      </c>
      <c r="V65" s="279">
        <f>_Emissions_!T$301</f>
        <v>1.3282704069535647</v>
      </c>
      <c r="W65" s="279">
        <f>_Emissions_!U$301</f>
        <v>1.2329642970449712</v>
      </c>
      <c r="X65" s="279">
        <f>_Emissions_!V$301</f>
        <v>1.1898762960819069</v>
      </c>
      <c r="Y65" s="279">
        <f>_Emissions_!W$301</f>
        <v>1.1523220778416823</v>
      </c>
      <c r="Z65" s="279">
        <f>_Emissions_!X$301</f>
        <v>1.1162007366712268</v>
      </c>
      <c r="AA65" s="279">
        <f>_Emissions_!Y$301</f>
        <v>1.1030461269759273</v>
      </c>
      <c r="AB65" s="279">
        <f>_Emissions_!Z$301</f>
        <v>0.83742131879660597</v>
      </c>
      <c r="AC65" s="279">
        <f>_Emissions_!AA$301</f>
        <v>0.92102512789368474</v>
      </c>
      <c r="AD65" s="279">
        <f>_Emissions_!AB$301</f>
        <v>0.78218589566461594</v>
      </c>
    </row>
    <row r="66" spans="1:30" x14ac:dyDescent="0.25">
      <c r="A66" s="307"/>
      <c r="B66" s="277" t="str">
        <f t="shared" si="1"/>
        <v>V3 Balanced portfolio + 6 Year DSR (Direct)</v>
      </c>
      <c r="C66" s="277" t="str">
        <f>'RAW DATA INPUTS &gt;&gt;&gt;'!D33</f>
        <v>V3 Balanced portfolio + 6 Year DSR</v>
      </c>
      <c r="D66" s="279">
        <f>_Emissions_!B$311</f>
        <v>6.5486885006806981</v>
      </c>
      <c r="E66" s="279">
        <f>_Emissions_!C$311</f>
        <v>6.7398695142959131</v>
      </c>
      <c r="F66" s="279">
        <f>_Emissions_!D$311</f>
        <v>6.7271638082209826</v>
      </c>
      <c r="G66" s="279">
        <f>_Emissions_!E$311</f>
        <v>6.6598378367258908</v>
      </c>
      <c r="H66" s="279">
        <f>_Emissions_!F$311</f>
        <v>6.3482695390887063</v>
      </c>
      <c r="I66" s="279">
        <f>_Emissions_!G$311</f>
        <v>2.3338970798079903</v>
      </c>
      <c r="J66" s="279">
        <f>_Emissions_!H$311</f>
        <v>2.444670447641617</v>
      </c>
      <c r="K66" s="279">
        <f>_Emissions_!I$311</f>
        <v>2.1943372869707325</v>
      </c>
      <c r="L66" s="279">
        <f>_Emissions_!J$311</f>
        <v>1.9044238356194896</v>
      </c>
      <c r="M66" s="279">
        <f>_Emissions_!K$311</f>
        <v>1.7468137243705704</v>
      </c>
      <c r="N66" s="279">
        <f>_Emissions_!L$311</f>
        <v>1.687658200488922</v>
      </c>
      <c r="O66" s="279">
        <f>_Emissions_!M$311</f>
        <v>1.5812103210964392</v>
      </c>
      <c r="P66" s="279">
        <f>_Emissions_!N$311</f>
        <v>1.4845619953966094</v>
      </c>
      <c r="Q66" s="279">
        <f>_Emissions_!O$311</f>
        <v>1.4926380563943491</v>
      </c>
      <c r="R66" s="279">
        <f>_Emissions_!P$311</f>
        <v>1.4226743582972237</v>
      </c>
      <c r="S66" s="279">
        <f>_Emissions_!Q$311</f>
        <v>1.4407517704774988</v>
      </c>
      <c r="T66" s="279">
        <f>_Emissions_!R$311</f>
        <v>1.4111376228309374</v>
      </c>
      <c r="U66" s="279">
        <f>_Emissions_!S$311</f>
        <v>1.437351896511547</v>
      </c>
      <c r="V66" s="279">
        <f>_Emissions_!T$311</f>
        <v>1.3445989039109967</v>
      </c>
      <c r="W66" s="279">
        <f>_Emissions_!U$311</f>
        <v>1.162798544691072</v>
      </c>
      <c r="X66" s="279">
        <f>_Emissions_!V$311</f>
        <v>1.0848351554128846</v>
      </c>
      <c r="Y66" s="279">
        <f>_Emissions_!W$311</f>
        <v>1.0938372434339958</v>
      </c>
      <c r="Z66" s="279">
        <f>_Emissions_!X$311</f>
        <v>1.0144599479919614</v>
      </c>
      <c r="AA66" s="279">
        <f>_Emissions_!Y$311</f>
        <v>0.87044310051616214</v>
      </c>
      <c r="AB66" s="279">
        <f>_Emissions_!Z$311</f>
        <v>0.80059455949371872</v>
      </c>
      <c r="AC66" s="279">
        <f>_Emissions_!AA$311</f>
        <v>0.74627167203057598</v>
      </c>
      <c r="AD66" s="279">
        <f>_Emissions_!AB$311</f>
        <v>0.69991267163074977</v>
      </c>
    </row>
    <row r="67" spans="1:30" x14ac:dyDescent="0.25">
      <c r="A67" s="307"/>
      <c r="B67" s="277" t="str">
        <f t="shared" si="1"/>
        <v>W Preferred Portfolio (BP with Biodiesel) (Direct)</v>
      </c>
      <c r="C67" s="277" t="str">
        <f>'RAW DATA INPUTS &gt;&gt;&gt;'!D34</f>
        <v>W Preferred Portfolio (BP with Biodiesel)</v>
      </c>
      <c r="D67" s="279">
        <f>_Emissions_!B321</f>
        <v>6.5486885006806963</v>
      </c>
      <c r="E67" s="279">
        <f>_Emissions_!C321</f>
        <v>6.7499603189834136</v>
      </c>
      <c r="F67" s="279">
        <f>_Emissions_!D321</f>
        <v>6.7328966617366097</v>
      </c>
      <c r="G67" s="279">
        <f>_Emissions_!E321</f>
        <v>6.6721050237334651</v>
      </c>
      <c r="H67" s="279">
        <f>_Emissions_!F321</f>
        <v>6.3446676893497358</v>
      </c>
      <c r="I67" s="279">
        <f>_Emissions_!G321</f>
        <v>2.2704119391829902</v>
      </c>
      <c r="J67" s="279">
        <f>_Emissions_!H321</f>
        <v>2.3426265257666161</v>
      </c>
      <c r="K67" s="279">
        <f>_Emissions_!I321</f>
        <v>2.0810097342363583</v>
      </c>
      <c r="L67" s="279">
        <f>_Emissions_!J321</f>
        <v>1.8237645914788647</v>
      </c>
      <c r="M67" s="279">
        <f>_Emissions_!K321</f>
        <v>1.6858902214408829</v>
      </c>
      <c r="N67" s="279">
        <f>_Emissions_!L321</f>
        <v>1.5422464055670471</v>
      </c>
      <c r="O67" s="279">
        <f>_Emissions_!M321</f>
        <v>1.4509988386745645</v>
      </c>
      <c r="P67" s="279">
        <f>_Emissions_!N321</f>
        <v>1.360545296177859</v>
      </c>
      <c r="Q67" s="279">
        <f>_Emissions_!O321</f>
        <v>1.3402067321755988</v>
      </c>
      <c r="R67" s="279">
        <f>_Emissions_!P321</f>
        <v>1.2692625077112858</v>
      </c>
      <c r="S67" s="279">
        <f>_Emissions_!Q321</f>
        <v>1.2942388873771047</v>
      </c>
      <c r="T67" s="279">
        <f>_Emissions_!R321</f>
        <v>1.2349106495206452</v>
      </c>
      <c r="U67" s="279">
        <f>_Emissions_!S321</f>
        <v>1.2435438812852169</v>
      </c>
      <c r="V67" s="279">
        <f>_Emissions_!T321</f>
        <v>1.1023885756092424</v>
      </c>
      <c r="W67" s="279">
        <f>_Emissions_!U321</f>
        <v>0.92284536471567802</v>
      </c>
      <c r="X67" s="279">
        <f>_Emissions_!V321</f>
        <v>0.83605497349631586</v>
      </c>
      <c r="Y67" s="279">
        <f>_Emissions_!W321</f>
        <v>0.91065144554780697</v>
      </c>
      <c r="Z67" s="279">
        <f>_Emissions_!X321</f>
        <v>0.79001141637676842</v>
      </c>
      <c r="AA67" s="279">
        <f>_Emissions_!Y321</f>
        <v>0.63299443106413222</v>
      </c>
      <c r="AB67" s="279">
        <f>_Emissions_!Z321</f>
        <v>0.61156554983194278</v>
      </c>
      <c r="AC67" s="279">
        <f>_Emissions_!AA321</f>
        <v>0.72394179193142527</v>
      </c>
      <c r="AD67" s="279">
        <f>_Emissions_!AB321</f>
        <v>0.69631081351141177</v>
      </c>
    </row>
    <row r="68" spans="1:30" x14ac:dyDescent="0.25">
      <c r="A68" s="307"/>
      <c r="B68" s="277" t="str">
        <f t="shared" si="1"/>
        <v>X Balanced Portfolio with Reduced Market Reliance (Direct)</v>
      </c>
      <c r="C68" s="277" t="str">
        <f>'RAW DATA INPUTS &gt;&gt;&gt;'!D35</f>
        <v>X Balanced Portfolio with Reduced Market Reliance</v>
      </c>
      <c r="D68" s="279">
        <f>_Emissions_!B331</f>
        <v>6.5486885006806963</v>
      </c>
      <c r="E68" s="279">
        <f>_Emissions_!C331</f>
        <v>6.7496488814834139</v>
      </c>
      <c r="F68" s="279">
        <f>_Emissions_!D331</f>
        <v>6.7368290621272333</v>
      </c>
      <c r="G68" s="279">
        <f>_Emissions_!E331</f>
        <v>6.7531361491417723</v>
      </c>
      <c r="H68" s="279">
        <f>_Emissions_!F331</f>
        <v>6.4953992569397476</v>
      </c>
      <c r="I68" s="279">
        <f>_Emissions_!G331</f>
        <v>3.0560757800033023</v>
      </c>
      <c r="J68" s="279">
        <f>_Emissions_!H331</f>
        <v>3.3075224588720848</v>
      </c>
      <c r="K68" s="279">
        <f>_Emissions_!I331</f>
        <v>3.1055829808183892</v>
      </c>
      <c r="L68" s="279">
        <f>_Emissions_!J331</f>
        <v>2.728599575853865</v>
      </c>
      <c r="M68" s="279">
        <f>_Emissions_!K331</f>
        <v>2.473692666753383</v>
      </c>
      <c r="N68" s="279">
        <f>_Emissions_!L331</f>
        <v>2.366160591602203</v>
      </c>
      <c r="O68" s="279">
        <f>_Emissions_!M331</f>
        <v>2.1913384500026893</v>
      </c>
      <c r="P68" s="279">
        <f>_Emissions_!N331</f>
        <v>2.1463659397325467</v>
      </c>
      <c r="Q68" s="279">
        <f>_Emissions_!O331</f>
        <v>2.0930177253396609</v>
      </c>
      <c r="R68" s="279">
        <f>_Emissions_!P331</f>
        <v>2.0498772640589422</v>
      </c>
      <c r="S68" s="279">
        <f>_Emissions_!Q331</f>
        <v>2.0630300919669482</v>
      </c>
      <c r="T68" s="279">
        <f>_Emissions_!R331</f>
        <v>2.031866824038536</v>
      </c>
      <c r="U68" s="279">
        <f>_Emissions_!S331</f>
        <v>2.1157339310899044</v>
      </c>
      <c r="V68" s="279">
        <f>_Emissions_!T331</f>
        <v>1.999978341635017</v>
      </c>
      <c r="W68" s="279">
        <f>_Emissions_!U331</f>
        <v>1.8406802844004062</v>
      </c>
      <c r="X68" s="279">
        <f>_Emissions_!V331</f>
        <v>1.6943677865037639</v>
      </c>
      <c r="Y68" s="279">
        <f>_Emissions_!W331</f>
        <v>1.7303884022014822</v>
      </c>
      <c r="Z68" s="279">
        <f>_Emissions_!X331</f>
        <v>1.7019898927967914</v>
      </c>
      <c r="AA68" s="279">
        <f>_Emissions_!Y331</f>
        <v>1.5288976876962104</v>
      </c>
      <c r="AB68" s="279">
        <f>_Emissions_!Z331</f>
        <v>1.3662795426143377</v>
      </c>
      <c r="AC68" s="279">
        <f>_Emissions_!AA331</f>
        <v>1.3872516883791648</v>
      </c>
      <c r="AD68" s="279">
        <f>_Emissions_!AB331</f>
        <v>1.2751449772876455</v>
      </c>
    </row>
    <row r="69" spans="1:30" x14ac:dyDescent="0.25">
      <c r="A69" s="307"/>
      <c r="B69" s="277" t="str">
        <f t="shared" si="1"/>
        <v>Z No DSR (Direct)</v>
      </c>
      <c r="C69" s="277" t="str">
        <f>'RAW DATA INPUTS &gt;&gt;&gt;'!D37</f>
        <v>Z No DSR</v>
      </c>
      <c r="D69" s="279">
        <f>_Emissions_!B$351</f>
        <v>6.5486885006806963</v>
      </c>
      <c r="E69" s="279">
        <f>_Emissions_!C$351</f>
        <v>6.7533999713271635</v>
      </c>
      <c r="F69" s="279">
        <f>_Emissions_!D$351</f>
        <v>6.7473966812678592</v>
      </c>
      <c r="G69" s="279">
        <f>_Emissions_!E$351</f>
        <v>6.6780494890696414</v>
      </c>
      <c r="H69" s="279">
        <f>_Emissions_!F$351</f>
        <v>5.0815100804699531</v>
      </c>
      <c r="I69" s="279">
        <f>_Emissions_!G$351</f>
        <v>2.4196453942611158</v>
      </c>
      <c r="J69" s="279">
        <f>_Emissions_!H$351</f>
        <v>2.6283250296728657</v>
      </c>
      <c r="K69" s="279">
        <f>_Emissions_!I$351</f>
        <v>2.3364626111894826</v>
      </c>
      <c r="L69" s="279">
        <f>_Emissions_!J$351</f>
        <v>2.1030392653069896</v>
      </c>
      <c r="M69" s="279">
        <f>_Emissions_!K$351</f>
        <v>1.9411040809955082</v>
      </c>
      <c r="N69" s="279">
        <f>_Emissions_!L$351</f>
        <v>1.9034090862311093</v>
      </c>
      <c r="O69" s="279">
        <f>_Emissions_!M$351</f>
        <v>1.7757212896599164</v>
      </c>
      <c r="P69" s="279">
        <f>_Emissions_!N$351</f>
        <v>1.7482512863352111</v>
      </c>
      <c r="Q69" s="279">
        <f>_Emissions_!O$351</f>
        <v>1.8035562643479404</v>
      </c>
      <c r="R69" s="279">
        <f>_Emissions_!P$351</f>
        <v>1.7410275405129101</v>
      </c>
      <c r="S69" s="279">
        <f>_Emissions_!Q$351</f>
        <v>1.7284376283869918</v>
      </c>
      <c r="T69" s="279">
        <f>_Emissions_!R$351</f>
        <v>1.5933585551959275</v>
      </c>
      <c r="U69" s="279">
        <f>_Emissions_!S$351</f>
        <v>1.6748704346000951</v>
      </c>
      <c r="V69" s="279">
        <f>_Emissions_!T$351</f>
        <v>1.4835553961155603</v>
      </c>
      <c r="W69" s="279">
        <f>_Emissions_!U$351</f>
        <v>1.3431890179921302</v>
      </c>
      <c r="X69" s="279">
        <f>_Emissions_!V$351</f>
        <v>1.2449207181337492</v>
      </c>
      <c r="Y69" s="279">
        <f>_Emissions_!W$351</f>
        <v>1.2637483362526072</v>
      </c>
      <c r="Z69" s="279">
        <f>_Emissions_!X$351</f>
        <v>1.1782754322086686</v>
      </c>
      <c r="AA69" s="279">
        <f>_Emissions_!Y$351</f>
        <v>1.1133013947361523</v>
      </c>
      <c r="AB69" s="279">
        <f>_Emissions_!Z$351</f>
        <v>1.0521064287420008</v>
      </c>
      <c r="AC69" s="279">
        <f>_Emissions_!AA$351</f>
        <v>1.0897835494945292</v>
      </c>
      <c r="AD69" s="279">
        <f>_Emissions_!AB$351</f>
        <v>1.0513300268168551</v>
      </c>
    </row>
    <row r="70" spans="1:30" x14ac:dyDescent="0.25">
      <c r="A70" s="307"/>
      <c r="B70" s="277" t="str">
        <f t="shared" si="1"/>
        <v>AA MT Wind + PHSE (Direct)</v>
      </c>
      <c r="C70" s="277" t="str">
        <f>'RAW DATA INPUTS &gt;&gt;&gt;'!D38</f>
        <v>AA MT Wind + PHSE</v>
      </c>
      <c r="D70" s="279">
        <f>_Emissions_!B$361</f>
        <v>6.5486885006806963</v>
      </c>
      <c r="E70" s="279">
        <f>_Emissions_!C$361</f>
        <v>6.7499606607802889</v>
      </c>
      <c r="F70" s="279">
        <f>_Emissions_!D$361</f>
        <v>6.7328989449397323</v>
      </c>
      <c r="G70" s="279">
        <f>_Emissions_!E$361</f>
        <v>6.6700346550852654</v>
      </c>
      <c r="H70" s="279">
        <f>_Emissions_!F$361</f>
        <v>6.345404680561213</v>
      </c>
      <c r="I70" s="279">
        <f>_Emissions_!G$361</f>
        <v>2.3613342477767407</v>
      </c>
      <c r="J70" s="279">
        <f>_Emissions_!H$361</f>
        <v>2.4371910374853663</v>
      </c>
      <c r="K70" s="279">
        <f>_Emissions_!I$361</f>
        <v>2.1686780828691705</v>
      </c>
      <c r="L70" s="279">
        <f>_Emissions_!J$361</f>
        <v>1.9040482330804271</v>
      </c>
      <c r="M70" s="279">
        <f>_Emissions_!K$361</f>
        <v>1.7290408327690079</v>
      </c>
      <c r="N70" s="279">
        <f>_Emissions_!L$361</f>
        <v>1.6214449631842347</v>
      </c>
      <c r="O70" s="279">
        <f>_Emissions_!M$361</f>
        <v>1.5643146003933144</v>
      </c>
      <c r="P70" s="279">
        <f>_Emissions_!N$361</f>
        <v>1.4786318850450471</v>
      </c>
      <c r="Q70" s="279">
        <f>_Emissions_!O$361</f>
        <v>1.4624645368630989</v>
      </c>
      <c r="R70" s="279">
        <f>_Emissions_!P$361</f>
        <v>1.4097947010706608</v>
      </c>
      <c r="S70" s="279">
        <f>_Emissions_!Q$361</f>
        <v>1.3866421348481919</v>
      </c>
      <c r="T70" s="279">
        <f>_Emissions_!R$361</f>
        <v>1.304830627529513</v>
      </c>
      <c r="U70" s="279">
        <f>_Emissions_!S$361</f>
        <v>1.3651242103386849</v>
      </c>
      <c r="V70" s="279">
        <f>_Emissions_!T$361</f>
        <v>1.2787083879704499</v>
      </c>
      <c r="W70" s="279">
        <f>_Emissions_!U$361</f>
        <v>1.1136334331247433</v>
      </c>
      <c r="X70" s="279">
        <f>_Emissions_!V$361</f>
        <v>0.96728130758408848</v>
      </c>
      <c r="Y70" s="279">
        <f>_Emissions_!W$361</f>
        <v>1.1075340880652791</v>
      </c>
      <c r="Z70" s="279">
        <f>_Emissions_!X$361</f>
        <v>0.99392218024489609</v>
      </c>
      <c r="AA70" s="279">
        <f>_Emissions_!Y$361</f>
        <v>0.82710067482103566</v>
      </c>
      <c r="AB70" s="279">
        <f>_Emissions_!Z$361</f>
        <v>0.73661632817620171</v>
      </c>
      <c r="AC70" s="279">
        <f>_Emissions_!AA$361</f>
        <v>0.86275262682000231</v>
      </c>
      <c r="AD70" s="279">
        <f>_Emissions_!AB$361</f>
        <v>0.86387268248994764</v>
      </c>
    </row>
    <row r="71" spans="1:30" x14ac:dyDescent="0.25">
      <c r="A71" s="307"/>
      <c r="B71" s="277" t="str">
        <f t="shared" si="1"/>
        <v>WX BP, Market Reliance, Biodiesel (Direct)</v>
      </c>
      <c r="C71" s="277" t="str">
        <f>'RAW DATA INPUTS &gt;&gt;&gt;'!D39</f>
        <v>WX BP, Market Reliance, Biodiesel</v>
      </c>
      <c r="D71" s="279">
        <f>_Emissions_!B371</f>
        <v>6.5486885006806963</v>
      </c>
      <c r="E71" s="279">
        <f>_Emissions_!C371</f>
        <v>6.7496488814834139</v>
      </c>
      <c r="F71" s="279">
        <f>_Emissions_!D371</f>
        <v>6.7368290621272333</v>
      </c>
      <c r="G71" s="279">
        <f>_Emissions_!E371</f>
        <v>6.6538202975792728</v>
      </c>
      <c r="H71" s="279">
        <f>_Emissions_!F371</f>
        <v>6.3309930850530645</v>
      </c>
      <c r="I71" s="279">
        <f>_Emissions_!G371</f>
        <v>2.8197548102767409</v>
      </c>
      <c r="J71" s="279">
        <f>_Emissions_!H371</f>
        <v>2.9886043519384913</v>
      </c>
      <c r="K71" s="279">
        <f>_Emissions_!I371</f>
        <v>2.7658677693926075</v>
      </c>
      <c r="L71" s="279">
        <f>_Emissions_!J371</f>
        <v>2.3917982262444895</v>
      </c>
      <c r="M71" s="279">
        <f>_Emissions_!K371</f>
        <v>2.1924302175346329</v>
      </c>
      <c r="N71" s="279">
        <f>_Emissions_!L371</f>
        <v>2.0268046086920473</v>
      </c>
      <c r="O71" s="279">
        <f>_Emissions_!M371</f>
        <v>1.8932328796901894</v>
      </c>
      <c r="P71" s="279">
        <f>_Emissions_!N371</f>
        <v>1.8152522961778594</v>
      </c>
      <c r="Q71" s="279">
        <f>_Emissions_!O371</f>
        <v>1.7686422634255989</v>
      </c>
      <c r="R71" s="279">
        <f>_Emissions_!P371</f>
        <v>1.755990078023786</v>
      </c>
      <c r="S71" s="279">
        <f>_Emissions_!Q371</f>
        <v>1.7573982653067919</v>
      </c>
      <c r="T71" s="279">
        <f>_Emissions_!R371</f>
        <v>1.6937728425574998</v>
      </c>
      <c r="U71" s="279">
        <f>_Emissions_!S371</f>
        <v>1.7341181866634896</v>
      </c>
      <c r="V71" s="279">
        <f>_Emissions_!T371</f>
        <v>1.6468282381193922</v>
      </c>
      <c r="W71" s="279">
        <f>_Emissions_!U371</f>
        <v>1.5058045881113435</v>
      </c>
      <c r="X71" s="279">
        <f>_Emissions_!V371</f>
        <v>1.3493298616990768</v>
      </c>
      <c r="Y71" s="279">
        <f>_Emissions_!W371</f>
        <v>1.4057002349235057</v>
      </c>
      <c r="Z71" s="279">
        <f>_Emissions_!X371</f>
        <v>1.3279532424061666</v>
      </c>
      <c r="AA71" s="279">
        <f>_Emissions_!Y371</f>
        <v>1.1847504430673035</v>
      </c>
      <c r="AB71" s="279">
        <f>_Emissions_!Z371</f>
        <v>1.0887585020869941</v>
      </c>
      <c r="AC71" s="279">
        <f>_Emissions_!AA371</f>
        <v>1.1979671719800939</v>
      </c>
      <c r="AD71" s="279">
        <f>_Emissions_!AB371</f>
        <v>1.1017033935474112</v>
      </c>
    </row>
    <row r="72" spans="1:30" x14ac:dyDescent="0.25">
      <c r="B72" s="280" t="s">
        <v>56</v>
      </c>
      <c r="C72" s="277"/>
      <c r="D72" s="281">
        <f>E76</f>
        <v>6.9460642630194904</v>
      </c>
      <c r="E72" s="281">
        <f t="shared" ref="E72:AC72" si="2">F76</f>
        <v>6.9460642630194904</v>
      </c>
      <c r="F72" s="281">
        <f t="shared" si="2"/>
        <v>6.9460642630194904</v>
      </c>
      <c r="G72" s="281">
        <f t="shared" si="2"/>
        <v>6.9460642630194904</v>
      </c>
      <c r="H72" s="281">
        <f t="shared" si="2"/>
        <v>6.9460642630194904</v>
      </c>
      <c r="I72" s="281">
        <f t="shared" si="2"/>
        <v>6.9460642630194904</v>
      </c>
      <c r="J72" s="281">
        <f t="shared" si="2"/>
        <v>6.9460642630194904</v>
      </c>
      <c r="K72" s="281">
        <f t="shared" si="2"/>
        <v>6.9460642630194904</v>
      </c>
      <c r="L72" s="281">
        <f t="shared" si="2"/>
        <v>6.9460642630194904</v>
      </c>
      <c r="M72" s="281">
        <f t="shared" si="2"/>
        <v>6.9460642630194904</v>
      </c>
      <c r="N72" s="281">
        <f t="shared" si="2"/>
        <v>6.9460642630194904</v>
      </c>
      <c r="O72" s="281">
        <f t="shared" si="2"/>
        <v>6.9460642630194904</v>
      </c>
      <c r="P72" s="281">
        <f t="shared" si="2"/>
        <v>6.9460642630194904</v>
      </c>
      <c r="Q72" s="281">
        <f t="shared" si="2"/>
        <v>6.9460642630194904</v>
      </c>
      <c r="R72" s="281">
        <f t="shared" si="2"/>
        <v>6.9460642630194904</v>
      </c>
      <c r="S72" s="281">
        <f t="shared" si="2"/>
        <v>6.9460642630194904</v>
      </c>
      <c r="T72" s="281">
        <f t="shared" si="2"/>
        <v>6.9460642630194904</v>
      </c>
      <c r="U72" s="281">
        <f t="shared" si="2"/>
        <v>6.9460642630194904</v>
      </c>
      <c r="V72" s="281">
        <f t="shared" si="2"/>
        <v>6.9460642630194904</v>
      </c>
      <c r="W72" s="281">
        <f t="shared" si="2"/>
        <v>6.9460642630194904</v>
      </c>
      <c r="X72" s="281">
        <f t="shared" si="2"/>
        <v>6.9460642630194904</v>
      </c>
      <c r="Y72" s="281">
        <f t="shared" si="2"/>
        <v>6.9460642630194904</v>
      </c>
      <c r="Z72" s="281">
        <f t="shared" si="2"/>
        <v>6.9460642630194904</v>
      </c>
      <c r="AA72" s="281">
        <f t="shared" si="2"/>
        <v>6.9460642630194904</v>
      </c>
      <c r="AB72" s="281">
        <f t="shared" si="2"/>
        <v>6.9460642630194904</v>
      </c>
      <c r="AC72" s="281">
        <f t="shared" si="2"/>
        <v>6.9460642630194904</v>
      </c>
      <c r="AD72" s="281">
        <f>AC72</f>
        <v>6.9460642630194904</v>
      </c>
    </row>
    <row r="74" spans="1:30" x14ac:dyDescent="0.25">
      <c r="A74" t="s">
        <v>11</v>
      </c>
      <c r="B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row>
    <row r="75" spans="1:30" x14ac:dyDescent="0.25">
      <c r="B75" s="140"/>
      <c r="D75" s="140"/>
      <c r="E75" s="157">
        <v>2022</v>
      </c>
      <c r="F75" s="157">
        <f t="shared" ref="F75:AB75" si="3">E75+1</f>
        <v>2023</v>
      </c>
      <c r="G75" s="157">
        <f t="shared" si="3"/>
        <v>2024</v>
      </c>
      <c r="H75" s="157">
        <f t="shared" si="3"/>
        <v>2025</v>
      </c>
      <c r="I75" s="157">
        <f t="shared" si="3"/>
        <v>2026</v>
      </c>
      <c r="J75" s="157">
        <f t="shared" si="3"/>
        <v>2027</v>
      </c>
      <c r="K75" s="157">
        <f t="shared" si="3"/>
        <v>2028</v>
      </c>
      <c r="L75" s="157">
        <f t="shared" si="3"/>
        <v>2029</v>
      </c>
      <c r="M75" s="157">
        <f t="shared" si="3"/>
        <v>2030</v>
      </c>
      <c r="N75" s="157">
        <f t="shared" si="3"/>
        <v>2031</v>
      </c>
      <c r="O75" s="157">
        <f t="shared" si="3"/>
        <v>2032</v>
      </c>
      <c r="P75" s="157">
        <f t="shared" si="3"/>
        <v>2033</v>
      </c>
      <c r="Q75" s="157">
        <f t="shared" si="3"/>
        <v>2034</v>
      </c>
      <c r="R75" s="157">
        <f t="shared" si="3"/>
        <v>2035</v>
      </c>
      <c r="S75" s="157">
        <f t="shared" si="3"/>
        <v>2036</v>
      </c>
      <c r="T75" s="157">
        <f t="shared" si="3"/>
        <v>2037</v>
      </c>
      <c r="U75" s="157">
        <f t="shared" si="3"/>
        <v>2038</v>
      </c>
      <c r="V75" s="157">
        <f t="shared" si="3"/>
        <v>2039</v>
      </c>
      <c r="W75" s="157">
        <f t="shared" si="3"/>
        <v>2040</v>
      </c>
      <c r="X75" s="157">
        <f t="shared" si="3"/>
        <v>2041</v>
      </c>
      <c r="Y75" s="157">
        <f t="shared" si="3"/>
        <v>2042</v>
      </c>
      <c r="Z75" s="157">
        <f t="shared" si="3"/>
        <v>2043</v>
      </c>
      <c r="AA75" s="157">
        <f t="shared" si="3"/>
        <v>2044</v>
      </c>
      <c r="AB75" s="157">
        <f t="shared" si="3"/>
        <v>2045</v>
      </c>
      <c r="AC75" s="140"/>
      <c r="AD75" s="140"/>
    </row>
    <row r="76" spans="1:30" x14ac:dyDescent="0.25">
      <c r="A76" s="14" t="s">
        <v>56</v>
      </c>
      <c r="B76" s="159">
        <v>6.9460642630194904</v>
      </c>
      <c r="D76" s="159">
        <v>6.9460642630194904</v>
      </c>
      <c r="E76" s="159">
        <v>6.9460642630194904</v>
      </c>
      <c r="F76" s="159">
        <v>6.9460642630194904</v>
      </c>
      <c r="G76" s="159">
        <v>6.9460642630194904</v>
      </c>
      <c r="H76" s="159">
        <v>6.9460642630194904</v>
      </c>
      <c r="I76" s="159">
        <v>6.9460642630194904</v>
      </c>
      <c r="J76" s="159">
        <v>6.9460642630194904</v>
      </c>
      <c r="K76" s="159">
        <v>6.9460642630194904</v>
      </c>
      <c r="L76" s="159">
        <v>6.9460642630194904</v>
      </c>
      <c r="M76" s="159">
        <v>6.9460642630194904</v>
      </c>
      <c r="N76" s="159">
        <v>6.9460642630194904</v>
      </c>
      <c r="O76" s="159">
        <v>6.9460642630194904</v>
      </c>
      <c r="P76" s="159">
        <v>6.9460642630194904</v>
      </c>
      <c r="Q76" s="159">
        <v>6.9460642630194904</v>
      </c>
      <c r="R76" s="159">
        <v>6.9460642630194904</v>
      </c>
      <c r="S76" s="159">
        <v>6.9460642630194904</v>
      </c>
      <c r="T76" s="159">
        <v>6.9460642630194904</v>
      </c>
      <c r="U76" s="159">
        <v>6.9460642630194904</v>
      </c>
      <c r="V76" s="159">
        <v>6.9460642630194904</v>
      </c>
      <c r="W76" s="159">
        <v>6.9460642630194904</v>
      </c>
      <c r="X76" s="159">
        <v>6.9460642630194904</v>
      </c>
      <c r="Y76" s="159">
        <v>6.9460642630194904</v>
      </c>
      <c r="Z76" s="159">
        <v>6.9460642630194904</v>
      </c>
      <c r="AA76" s="159">
        <v>6.9460642630194904</v>
      </c>
      <c r="AB76" s="159">
        <v>6.9460642630194904</v>
      </c>
      <c r="AC76" s="159">
        <v>6.9460642630194904</v>
      </c>
      <c r="AD76" s="159">
        <v>6.9460642630194904</v>
      </c>
    </row>
    <row r="77" spans="1:30" x14ac:dyDescent="0.25">
      <c r="A77" s="15" t="s">
        <v>12</v>
      </c>
      <c r="B77" s="140"/>
      <c r="D77" s="140"/>
      <c r="E77" s="160">
        <f t="shared" ref="E77:AB77" si="4">E76*75%</f>
        <v>5.2095481972646178</v>
      </c>
      <c r="F77" s="160">
        <f t="shared" si="4"/>
        <v>5.2095481972646178</v>
      </c>
      <c r="G77" s="160">
        <f t="shared" si="4"/>
        <v>5.2095481972646178</v>
      </c>
      <c r="H77" s="160">
        <f t="shared" si="4"/>
        <v>5.2095481972646178</v>
      </c>
      <c r="I77" s="160">
        <f t="shared" si="4"/>
        <v>5.2095481972646178</v>
      </c>
      <c r="J77" s="160">
        <f t="shared" si="4"/>
        <v>5.2095481972646178</v>
      </c>
      <c r="K77" s="160">
        <f t="shared" si="4"/>
        <v>5.2095481972646178</v>
      </c>
      <c r="L77" s="160">
        <f t="shared" si="4"/>
        <v>5.2095481972646178</v>
      </c>
      <c r="M77" s="160">
        <f t="shared" si="4"/>
        <v>5.2095481972646178</v>
      </c>
      <c r="N77" s="160">
        <f t="shared" si="4"/>
        <v>5.2095481972646178</v>
      </c>
      <c r="O77" s="160">
        <f t="shared" si="4"/>
        <v>5.2095481972646178</v>
      </c>
      <c r="P77" s="160">
        <f t="shared" si="4"/>
        <v>5.2095481972646178</v>
      </c>
      <c r="Q77" s="160">
        <f t="shared" si="4"/>
        <v>5.2095481972646178</v>
      </c>
      <c r="R77" s="160">
        <f t="shared" si="4"/>
        <v>5.2095481972646178</v>
      </c>
      <c r="S77" s="160">
        <f t="shared" si="4"/>
        <v>5.2095481972646178</v>
      </c>
      <c r="T77" s="160">
        <f t="shared" si="4"/>
        <v>5.2095481972646178</v>
      </c>
      <c r="U77" s="160">
        <f t="shared" si="4"/>
        <v>5.2095481972646178</v>
      </c>
      <c r="V77" s="160">
        <f t="shared" si="4"/>
        <v>5.2095481972646178</v>
      </c>
      <c r="W77" s="160">
        <f t="shared" si="4"/>
        <v>5.2095481972646178</v>
      </c>
      <c r="X77" s="160">
        <f t="shared" si="4"/>
        <v>5.2095481972646178</v>
      </c>
      <c r="Y77" s="160">
        <f t="shared" si="4"/>
        <v>5.2095481972646178</v>
      </c>
      <c r="Z77" s="160">
        <f t="shared" si="4"/>
        <v>5.2095481972646178</v>
      </c>
      <c r="AA77" s="160">
        <f t="shared" si="4"/>
        <v>5.2095481972646178</v>
      </c>
      <c r="AB77" s="160">
        <f t="shared" si="4"/>
        <v>5.2095481972646178</v>
      </c>
      <c r="AC77" s="160"/>
      <c r="AD77" s="140"/>
    </row>
    <row r="78" spans="1:30" x14ac:dyDescent="0.25">
      <c r="A78" s="15" t="s">
        <v>49</v>
      </c>
      <c r="B78" s="140"/>
      <c r="D78" s="140"/>
      <c r="E78" s="140">
        <v>9.510065885235063</v>
      </c>
      <c r="F78" s="140">
        <v>9.4491309292565635</v>
      </c>
      <c r="G78" s="140">
        <v>8.935339302402614</v>
      </c>
      <c r="H78" s="140">
        <v>6.136463230893531</v>
      </c>
      <c r="I78" s="140">
        <v>6.2217085908761183</v>
      </c>
      <c r="J78" s="140">
        <v>5.6185395469395258</v>
      </c>
      <c r="K78" s="140">
        <v>5.2285918935605276</v>
      </c>
      <c r="L78" s="140">
        <v>4.8590032001656382</v>
      </c>
      <c r="M78" s="140">
        <v>4.6949550586664621</v>
      </c>
      <c r="N78" s="140">
        <v>4.3760799276335058</v>
      </c>
      <c r="O78" s="140">
        <v>4.2550285378862771</v>
      </c>
      <c r="P78" s="140">
        <v>4.1812589996978868</v>
      </c>
      <c r="Q78" s="140">
        <v>3.992639823773509</v>
      </c>
      <c r="R78" s="140">
        <v>3.9218163288832391</v>
      </c>
      <c r="S78" s="140">
        <v>3.8293221604709831</v>
      </c>
      <c r="T78" s="140">
        <v>3.734714230463255</v>
      </c>
      <c r="U78" s="140">
        <v>3.578860089262677</v>
      </c>
      <c r="V78" s="140">
        <v>3.4723519269372192</v>
      </c>
      <c r="W78" s="140">
        <v>3.3443561285292089</v>
      </c>
      <c r="X78" s="140">
        <v>3.1366608671015341</v>
      </c>
      <c r="Y78" s="140">
        <v>2.8883617993301169</v>
      </c>
      <c r="Z78" s="140">
        <v>2.1236836178597249</v>
      </c>
      <c r="AA78" s="140">
        <v>1.989893965109653</v>
      </c>
      <c r="AB78" s="140">
        <v>2.127261916481137</v>
      </c>
      <c r="AC78" s="140"/>
      <c r="AD78" s="140"/>
    </row>
  </sheetData>
  <mergeCells count="2">
    <mergeCell ref="A4:A36"/>
    <mergeCell ref="A38:A71"/>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3:S114"/>
  <sheetViews>
    <sheetView workbookViewId="0"/>
  </sheetViews>
  <sheetFormatPr defaultRowHeight="15" x14ac:dyDescent="0.25"/>
  <cols>
    <col min="6" max="6" width="52" customWidth="1"/>
    <col min="7" max="7" width="9.140625" customWidth="1"/>
    <col min="19" max="19" width="19.28515625" customWidth="1"/>
    <col min="20" max="20" width="16.42578125" customWidth="1"/>
  </cols>
  <sheetData>
    <row r="3" spans="2:19" x14ac:dyDescent="0.25">
      <c r="C3" s="126" t="s">
        <v>324</v>
      </c>
      <c r="D3" s="126" t="s">
        <v>324</v>
      </c>
      <c r="E3" s="126" t="s">
        <v>324</v>
      </c>
      <c r="F3" s="127" t="s">
        <v>332</v>
      </c>
      <c r="G3" s="126" t="s">
        <v>324</v>
      </c>
      <c r="H3" s="126" t="s">
        <v>324</v>
      </c>
      <c r="I3" s="126" t="s">
        <v>324</v>
      </c>
      <c r="J3" s="126" t="s">
        <v>324</v>
      </c>
      <c r="K3" s="126" t="s">
        <v>324</v>
      </c>
      <c r="L3" s="126" t="s">
        <v>324</v>
      </c>
      <c r="M3" s="126" t="s">
        <v>324</v>
      </c>
      <c r="N3" s="126" t="s">
        <v>324</v>
      </c>
      <c r="O3" s="126" t="s">
        <v>324</v>
      </c>
      <c r="P3" s="126" t="s">
        <v>324</v>
      </c>
      <c r="Q3" s="126" t="s">
        <v>324</v>
      </c>
      <c r="R3" s="126" t="s">
        <v>324</v>
      </c>
    </row>
    <row r="4" spans="2:19" x14ac:dyDescent="0.25">
      <c r="F4" s="127"/>
    </row>
    <row r="5" spans="2:19" x14ac:dyDescent="0.25">
      <c r="B5" s="37"/>
      <c r="C5" s="37" t="s">
        <v>55</v>
      </c>
      <c r="D5" s="37"/>
      <c r="E5" s="37"/>
      <c r="F5" s="137"/>
      <c r="G5" s="37"/>
      <c r="H5" s="37"/>
      <c r="I5" s="37"/>
      <c r="J5" s="37"/>
      <c r="K5" s="37"/>
      <c r="L5" s="37"/>
      <c r="M5" s="37"/>
      <c r="N5" s="37"/>
      <c r="O5" s="37"/>
      <c r="P5" s="37"/>
      <c r="Q5" s="37"/>
      <c r="R5" s="37"/>
    </row>
    <row r="6" spans="2:19" ht="60" x14ac:dyDescent="0.25">
      <c r="B6" s="37"/>
      <c r="C6" s="38" t="s">
        <v>48</v>
      </c>
      <c r="D6" s="114" t="s">
        <v>314</v>
      </c>
      <c r="E6" s="39" t="s">
        <v>48</v>
      </c>
      <c r="F6" s="138" t="s">
        <v>315</v>
      </c>
      <c r="G6" s="145" t="s">
        <v>58</v>
      </c>
      <c r="H6" s="145" t="s">
        <v>67</v>
      </c>
      <c r="I6" s="145" t="s">
        <v>66</v>
      </c>
      <c r="J6" s="145" t="s">
        <v>1</v>
      </c>
      <c r="K6" s="145" t="s">
        <v>65</v>
      </c>
      <c r="L6" s="146" t="s">
        <v>38</v>
      </c>
      <c r="M6" s="146" t="s">
        <v>47</v>
      </c>
      <c r="N6" s="146" t="s">
        <v>53</v>
      </c>
      <c r="O6" s="146" t="s">
        <v>63</v>
      </c>
      <c r="P6" s="146" t="s">
        <v>64</v>
      </c>
      <c r="Q6" s="146" t="s">
        <v>336</v>
      </c>
      <c r="R6" s="146" t="s">
        <v>45</v>
      </c>
      <c r="S6" s="161"/>
    </row>
    <row r="7" spans="2:19" ht="15" customHeight="1" x14ac:dyDescent="0.25">
      <c r="B7" s="156">
        <v>2025</v>
      </c>
      <c r="C7" s="308">
        <v>2025</v>
      </c>
      <c r="D7" s="140" t="str">
        <f>'RAW DATA INPUTS &gt;&gt;&gt;'!D3</f>
        <v>1 Mid</v>
      </c>
      <c r="E7" s="308">
        <v>2025</v>
      </c>
      <c r="F7" s="138" t="str">
        <f>D7</f>
        <v>1 Mid</v>
      </c>
      <c r="G7" s="147">
        <f>SUMIFS('_Resource Additions_Annual_'!AK:AK,'_Resource Additions_Annual_'!$AI:$AI,$D7,'_Resource Additions_Annual_'!$AJ:$AJ,$B7)</f>
        <v>255.01392965906561</v>
      </c>
      <c r="H7" s="148">
        <f>SUMIFS('_Resource Additions_Annual_'!AL:AL,'_Resource Additions_Annual_'!$AI:$AI,$D7,'_Resource Additions_Annual_'!$AJ:$AJ,$B7)</f>
        <v>0</v>
      </c>
      <c r="I7" s="148">
        <f>SUMIFS('_Resource Additions_Annual_'!AM:AM,'_Resource Additions_Annual_'!$AI:$AI,$D7,'_Resource Additions_Annual_'!$AJ:$AJ,$B7)</f>
        <v>0</v>
      </c>
      <c r="J7" s="148">
        <f>SUMIFS('_Resource Additions_Annual_'!AN:AN,'_Resource Additions_Annual_'!$AI:$AI,$D7,'_Resource Additions_Annual_'!$AJ:$AJ,$B7)</f>
        <v>10.049999788403511</v>
      </c>
      <c r="K7" s="148">
        <f>SUMIFS('_Resource Additions_Annual_'!AO:AO,'_Resource Additions_Annual_'!$AI:$AI,$D7,'_Resource Additions_Annual_'!$AJ:$AJ,$B7)</f>
        <v>22.090000152587891</v>
      </c>
      <c r="L7" s="148">
        <f>SUMIFS('_Resource Additions_Annual_'!AP:AP,'_Resource Additions_Annual_'!$AI:$AI,$D7,'_Resource Additions_Annual_'!$AJ:$AJ,$B7)</f>
        <v>0</v>
      </c>
      <c r="M7" s="148">
        <f>SUMIFS('_Resource Additions_Annual_'!AQ:AQ,'_Resource Additions_Annual_'!$AI:$AI,$D7,'_Resource Additions_Annual_'!$AJ:$AJ,$B7)</f>
        <v>0</v>
      </c>
      <c r="N7" s="148">
        <f>SUMIFS('_Resource Additions_Annual_'!AR:AR,'_Resource Additions_Annual_'!$AI:$AI,$D7,'_Resource Additions_Annual_'!$AJ:$AJ,$B7)</f>
        <v>400</v>
      </c>
      <c r="O7" s="148">
        <f>SUMIFS('_Resource Additions_Annual_'!AS:AS,'_Resource Additions_Annual_'!$AI:$AI,$D7,'_Resource Additions_Annual_'!$AJ:$AJ,$B7)</f>
        <v>0</v>
      </c>
      <c r="P7" s="148">
        <f>SUMIFS('_Resource Additions_Annual_'!AT:AT,'_Resource Additions_Annual_'!$AI:$AI,$D7,'_Resource Additions_Annual_'!$AJ:$AJ,$B7)</f>
        <v>0</v>
      </c>
      <c r="Q7" s="149">
        <f>SUMIFS('_Resource Additions_Annual_'!AU:AU,'_Resource Additions_Annual_'!$AI:$AI,$D7,'_Resource Additions_Annual_'!$AJ:$AJ,$B7)</f>
        <v>0</v>
      </c>
      <c r="R7" s="149">
        <f>SUM(G7:Q7)</f>
        <v>687.15392960005704</v>
      </c>
    </row>
    <row r="8" spans="2:19" ht="26.25" customHeight="1" x14ac:dyDescent="0.25">
      <c r="B8" s="156">
        <v>2025</v>
      </c>
      <c r="C8" s="309"/>
      <c r="D8" s="140" t="str">
        <f>'RAW DATA INPUTS &gt;&gt;&gt;'!D4</f>
        <v>2 Low</v>
      </c>
      <c r="E8" s="309"/>
      <c r="F8" s="139" t="str">
        <f>D8</f>
        <v>2 Low</v>
      </c>
      <c r="G8" s="150">
        <f>SUMIFS('_Resource Additions_Annual_'!AK:AK,'_Resource Additions_Annual_'!$AI:$AI,$D8,'_Resource Additions_Annual_'!$AJ:$AJ,$B8)</f>
        <v>257.97604796871099</v>
      </c>
      <c r="H8" s="151">
        <f>SUMIFS('_Resource Additions_Annual_'!AL:AL,'_Resource Additions_Annual_'!$AI:$AI,$D8,'_Resource Additions_Annual_'!$AJ:$AJ,$B8)</f>
        <v>25</v>
      </c>
      <c r="I8" s="151">
        <f>SUMIFS('_Resource Additions_Annual_'!AM:AM,'_Resource Additions_Annual_'!$AI:$AI,$D8,'_Resource Additions_Annual_'!$AJ:$AJ,$B8)</f>
        <v>0</v>
      </c>
      <c r="J8" s="151">
        <f>SUMIFS('_Resource Additions_Annual_'!AN:AN,'_Resource Additions_Annual_'!$AI:$AI,$D8,'_Resource Additions_Annual_'!$AJ:$AJ,$B8)</f>
        <v>28.169999673962593</v>
      </c>
      <c r="K8" s="151">
        <f>SUMIFS('_Resource Additions_Annual_'!AO:AO,'_Resource Additions_Annual_'!$AI:$AI,$D8,'_Resource Additions_Annual_'!$AJ:$AJ,$B8)</f>
        <v>22.090000152587891</v>
      </c>
      <c r="L8" s="151">
        <f>SUMIFS('_Resource Additions_Annual_'!AP:AP,'_Resource Additions_Annual_'!$AI:$AI,$D8,'_Resource Additions_Annual_'!$AJ:$AJ,$B8)</f>
        <v>0</v>
      </c>
      <c r="M8" s="151">
        <f>SUMIFS('_Resource Additions_Annual_'!AQ:AQ,'_Resource Additions_Annual_'!$AI:$AI,$D8,'_Resource Additions_Annual_'!$AJ:$AJ,$B8)</f>
        <v>199.94999694824219</v>
      </c>
      <c r="N8" s="151">
        <f>SUMIFS('_Resource Additions_Annual_'!AR:AR,'_Resource Additions_Annual_'!$AI:$AI,$D8,'_Resource Additions_Annual_'!$AJ:$AJ,$B8)</f>
        <v>300</v>
      </c>
      <c r="O8" s="151">
        <f>SUMIFS('_Resource Additions_Annual_'!AS:AS,'_Resource Additions_Annual_'!$AI:$AI,$D8,'_Resource Additions_Annual_'!$AJ:$AJ,$B8)</f>
        <v>0</v>
      </c>
      <c r="P8" s="151">
        <f>SUMIFS('_Resource Additions_Annual_'!AT:AT,'_Resource Additions_Annual_'!$AI:$AI,$D8,'_Resource Additions_Annual_'!$AJ:$AJ,$B8)</f>
        <v>0</v>
      </c>
      <c r="Q8" s="152">
        <f>SUMIFS('_Resource Additions_Annual_'!AU:AU,'_Resource Additions_Annual_'!$AI:$AI,$D8,'_Resource Additions_Annual_'!$AJ:$AJ,$B8)</f>
        <v>0</v>
      </c>
      <c r="R8" s="152">
        <f t="shared" ref="R8:R42" si="0">SUM(G8:Q8)</f>
        <v>833.18604474350366</v>
      </c>
    </row>
    <row r="9" spans="2:19" ht="26.25" customHeight="1" x14ac:dyDescent="0.25">
      <c r="B9" s="156">
        <v>2025</v>
      </c>
      <c r="C9" s="309"/>
      <c r="D9" s="140" t="str">
        <f>'RAW DATA INPUTS &gt;&gt;&gt;'!D5</f>
        <v>3 High</v>
      </c>
      <c r="E9" s="309"/>
      <c r="F9" s="139" t="str">
        <f t="shared" ref="F9:F40" si="1">D9</f>
        <v>3 High</v>
      </c>
      <c r="G9" s="150">
        <f>SUMIFS('_Resource Additions_Annual_'!AK:AK,'_Resource Additions_Annual_'!$AI:$AI,$D9,'_Resource Additions_Annual_'!$AJ:$AJ,$B9)</f>
        <v>284.25630439280729</v>
      </c>
      <c r="H9" s="151">
        <f>SUMIFS('_Resource Additions_Annual_'!AL:AL,'_Resource Additions_Annual_'!$AI:$AI,$D9,'_Resource Additions_Annual_'!$AJ:$AJ,$B9)</f>
        <v>0</v>
      </c>
      <c r="I9" s="151">
        <f>SUMIFS('_Resource Additions_Annual_'!AM:AM,'_Resource Additions_Annual_'!$AI:$AI,$D9,'_Resource Additions_Annual_'!$AJ:$AJ,$B9)</f>
        <v>0</v>
      </c>
      <c r="J9" s="151">
        <f>SUMIFS('_Resource Additions_Annual_'!AN:AN,'_Resource Additions_Annual_'!$AI:$AI,$D9,'_Resource Additions_Annual_'!$AJ:$AJ,$B9)</f>
        <v>11.709999827668071</v>
      </c>
      <c r="K9" s="151">
        <f>SUMIFS('_Resource Additions_Annual_'!AO:AO,'_Resource Additions_Annual_'!$AI:$AI,$D9,'_Resource Additions_Annual_'!$AJ:$AJ,$B9)</f>
        <v>22.090000152587891</v>
      </c>
      <c r="L9" s="151">
        <f>SUMIFS('_Resource Additions_Annual_'!AP:AP,'_Resource Additions_Annual_'!$AI:$AI,$D9,'_Resource Additions_Annual_'!$AJ:$AJ,$B9)</f>
        <v>0</v>
      </c>
      <c r="M9" s="151">
        <f>SUMIFS('_Resource Additions_Annual_'!AQ:AQ,'_Resource Additions_Annual_'!$AI:$AI,$D9,'_Resource Additions_Annual_'!$AJ:$AJ,$B9)</f>
        <v>199.94999694824219</v>
      </c>
      <c r="N9" s="151">
        <f>SUMIFS('_Resource Additions_Annual_'!AR:AR,'_Resource Additions_Annual_'!$AI:$AI,$D9,'_Resource Additions_Annual_'!$AJ:$AJ,$B9)</f>
        <v>1000</v>
      </c>
      <c r="O9" s="151">
        <f>SUMIFS('_Resource Additions_Annual_'!AS:AS,'_Resource Additions_Annual_'!$AI:$AI,$D9,'_Resource Additions_Annual_'!$AJ:$AJ,$B9)</f>
        <v>0</v>
      </c>
      <c r="P9" s="151">
        <f>SUMIFS('_Resource Additions_Annual_'!AT:AT,'_Resource Additions_Annual_'!$AI:$AI,$D9,'_Resource Additions_Annual_'!$AJ:$AJ,$B9)</f>
        <v>0</v>
      </c>
      <c r="Q9" s="152">
        <f>SUMIFS('_Resource Additions_Annual_'!AU:AU,'_Resource Additions_Annual_'!$AI:$AI,$D9,'_Resource Additions_Annual_'!$AJ:$AJ,$B9)</f>
        <v>711</v>
      </c>
      <c r="R9" s="152">
        <f t="shared" si="0"/>
        <v>2229.0063013213057</v>
      </c>
    </row>
    <row r="10" spans="2:19" ht="26.25" customHeight="1" x14ac:dyDescent="0.25">
      <c r="B10" s="156">
        <v>2025</v>
      </c>
      <c r="C10" s="309"/>
      <c r="D10" s="140" t="str">
        <f>'RAW DATA INPUTS &gt;&gt;&gt;'!D6</f>
        <v>A Renewable Overgeneration</v>
      </c>
      <c r="E10" s="309"/>
      <c r="F10" s="139" t="str">
        <f t="shared" si="1"/>
        <v>A Renewable Overgeneration</v>
      </c>
      <c r="G10" s="150">
        <f>SUMIFS('_Resource Additions_Annual_'!AK:AK,'_Resource Additions_Annual_'!$AI:$AI,$D10,'_Resource Additions_Annual_'!$AJ:$AJ,$B10)</f>
        <v>257.97604796871099</v>
      </c>
      <c r="H10" s="151">
        <f>SUMIFS('_Resource Additions_Annual_'!AL:AL,'_Resource Additions_Annual_'!$AI:$AI,$D10,'_Resource Additions_Annual_'!$AJ:$AJ,$B10)</f>
        <v>0</v>
      </c>
      <c r="I10" s="151">
        <f>SUMIFS('_Resource Additions_Annual_'!AM:AM,'_Resource Additions_Annual_'!$AI:$AI,$D10,'_Resource Additions_Annual_'!$AJ:$AJ,$B10)</f>
        <v>0</v>
      </c>
      <c r="J10" s="151">
        <f>SUMIFS('_Resource Additions_Annual_'!AN:AN,'_Resource Additions_Annual_'!$AI:$AI,$D10,'_Resource Additions_Annual_'!$AJ:$AJ,$B10)</f>
        <v>16.519999623298645</v>
      </c>
      <c r="K10" s="151">
        <f>SUMIFS('_Resource Additions_Annual_'!AO:AO,'_Resource Additions_Annual_'!$AI:$AI,$D10,'_Resource Additions_Annual_'!$AJ:$AJ,$B10)</f>
        <v>22.090000152587891</v>
      </c>
      <c r="L10" s="151">
        <f>SUMIFS('_Resource Additions_Annual_'!AP:AP,'_Resource Additions_Annual_'!$AI:$AI,$D10,'_Resource Additions_Annual_'!$AJ:$AJ,$B10)</f>
        <v>0</v>
      </c>
      <c r="M10" s="151">
        <f>SUMIFS('_Resource Additions_Annual_'!AQ:AQ,'_Resource Additions_Annual_'!$AI:$AI,$D10,'_Resource Additions_Annual_'!$AJ:$AJ,$B10)</f>
        <v>400</v>
      </c>
      <c r="N10" s="151">
        <f>SUMIFS('_Resource Additions_Annual_'!AR:AR,'_Resource Additions_Annual_'!$AI:$AI,$D10,'_Resource Additions_Annual_'!$AJ:$AJ,$B10)</f>
        <v>200</v>
      </c>
      <c r="O10" s="151">
        <f>SUMIFS('_Resource Additions_Annual_'!AS:AS,'_Resource Additions_Annual_'!$AI:$AI,$D10,'_Resource Additions_Annual_'!$AJ:$AJ,$B10)</f>
        <v>0</v>
      </c>
      <c r="P10" s="151">
        <f>SUMIFS('_Resource Additions_Annual_'!AT:AT,'_Resource Additions_Annual_'!$AI:$AI,$D10,'_Resource Additions_Annual_'!$AJ:$AJ,$B10)</f>
        <v>0</v>
      </c>
      <c r="Q10" s="152">
        <f>SUMIFS('_Resource Additions_Annual_'!AU:AU,'_Resource Additions_Annual_'!$AI:$AI,$D10,'_Resource Additions_Annual_'!$AJ:$AJ,$B10)</f>
        <v>0</v>
      </c>
      <c r="R10" s="152">
        <f t="shared" si="0"/>
        <v>896.58604774459752</v>
      </c>
    </row>
    <row r="11" spans="2:19" ht="26.25" customHeight="1" x14ac:dyDescent="0.25">
      <c r="B11" s="156">
        <v>2025</v>
      </c>
      <c r="C11" s="309"/>
      <c r="D11" s="140" t="str">
        <f>'RAW DATA INPUTS &gt;&gt;&gt;'!D7</f>
        <v>B Market Reliance</v>
      </c>
      <c r="E11" s="309"/>
      <c r="F11" s="139" t="str">
        <f t="shared" si="1"/>
        <v>B Market Reliance</v>
      </c>
      <c r="G11" s="150">
        <f>SUMIFS('_Resource Additions_Annual_'!AK:AK,'_Resource Additions_Annual_'!$AI:$AI,$D11,'_Resource Additions_Annual_'!$AJ:$AJ,$B11)</f>
        <v>255.01392965906561</v>
      </c>
      <c r="H11" s="151">
        <f>SUMIFS('_Resource Additions_Annual_'!AL:AL,'_Resource Additions_Annual_'!$AI:$AI,$D11,'_Resource Additions_Annual_'!$AJ:$AJ,$B11)</f>
        <v>25</v>
      </c>
      <c r="I11" s="151">
        <f>SUMIFS('_Resource Additions_Annual_'!AM:AM,'_Resource Additions_Annual_'!$AI:$AI,$D11,'_Resource Additions_Annual_'!$AJ:$AJ,$B11)</f>
        <v>0</v>
      </c>
      <c r="J11" s="151">
        <f>SUMIFS('_Resource Additions_Annual_'!AN:AN,'_Resource Additions_Annual_'!$AI:$AI,$D11,'_Resource Additions_Annual_'!$AJ:$AJ,$B11)</f>
        <v>26.45999963581562</v>
      </c>
      <c r="K11" s="151">
        <f>SUMIFS('_Resource Additions_Annual_'!AO:AO,'_Resource Additions_Annual_'!$AI:$AI,$D11,'_Resource Additions_Annual_'!$AJ:$AJ,$B11)</f>
        <v>22.090000152587891</v>
      </c>
      <c r="L11" s="151">
        <f>SUMIFS('_Resource Additions_Annual_'!AP:AP,'_Resource Additions_Annual_'!$AI:$AI,$D11,'_Resource Additions_Annual_'!$AJ:$AJ,$B11)</f>
        <v>0</v>
      </c>
      <c r="M11" s="151">
        <f>SUMIFS('_Resource Additions_Annual_'!AQ:AQ,'_Resource Additions_Annual_'!$AI:$AI,$D11,'_Resource Additions_Annual_'!$AJ:$AJ,$B11)</f>
        <v>0</v>
      </c>
      <c r="N11" s="151">
        <f>SUMIFS('_Resource Additions_Annual_'!AR:AR,'_Resource Additions_Annual_'!$AI:$AI,$D11,'_Resource Additions_Annual_'!$AJ:$AJ,$B11)</f>
        <v>700</v>
      </c>
      <c r="O11" s="151">
        <f>SUMIFS('_Resource Additions_Annual_'!AS:AS,'_Resource Additions_Annual_'!$AI:$AI,$D11,'_Resource Additions_Annual_'!$AJ:$AJ,$B11)</f>
        <v>0</v>
      </c>
      <c r="P11" s="151">
        <f>SUMIFS('_Resource Additions_Annual_'!AT:AT,'_Resource Additions_Annual_'!$AI:$AI,$D11,'_Resource Additions_Annual_'!$AJ:$AJ,$B11)</f>
        <v>0</v>
      </c>
      <c r="Q11" s="152">
        <f>SUMIFS('_Resource Additions_Annual_'!AU:AU,'_Resource Additions_Annual_'!$AI:$AI,$D11,'_Resource Additions_Annual_'!$AJ:$AJ,$B11)</f>
        <v>255.20000076293945</v>
      </c>
      <c r="R11" s="152">
        <f t="shared" si="0"/>
        <v>1283.7639302104085</v>
      </c>
    </row>
    <row r="12" spans="2:19" ht="26.25" customHeight="1" x14ac:dyDescent="0.25">
      <c r="B12" s="156">
        <v>2025</v>
      </c>
      <c r="C12" s="309"/>
      <c r="D12" s="140" t="str">
        <f>'RAW DATA INPUTS &gt;&gt;&gt;'!D8</f>
        <v>C Distributed Transmission</v>
      </c>
      <c r="E12" s="309"/>
      <c r="F12" s="139" t="s">
        <v>316</v>
      </c>
      <c r="G12" s="150">
        <f>SUMIFS('_Resource Additions_Annual_'!AK:AK,'_Resource Additions_Annual_'!$AI:$AI,$D12,'_Resource Additions_Annual_'!$AJ:$AJ,$B12)</f>
        <v>257.97604796871099</v>
      </c>
      <c r="H12" s="151">
        <f>SUMIFS('_Resource Additions_Annual_'!AL:AL,'_Resource Additions_Annual_'!$AI:$AI,$D12,'_Resource Additions_Annual_'!$AJ:$AJ,$B12)</f>
        <v>0</v>
      </c>
      <c r="I12" s="151">
        <f>SUMIFS('_Resource Additions_Annual_'!AM:AM,'_Resource Additions_Annual_'!$AI:$AI,$D12,'_Resource Additions_Annual_'!$AJ:$AJ,$B12)</f>
        <v>0</v>
      </c>
      <c r="J12" s="151">
        <f>SUMIFS('_Resource Additions_Annual_'!AN:AN,'_Resource Additions_Annual_'!$AI:$AI,$D12,'_Resource Additions_Annual_'!$AJ:$AJ,$B12)</f>
        <v>28.169999673962593</v>
      </c>
      <c r="K12" s="151">
        <f>SUMIFS('_Resource Additions_Annual_'!AO:AO,'_Resource Additions_Annual_'!$AI:$AI,$D12,'_Resource Additions_Annual_'!$AJ:$AJ,$B12)</f>
        <v>22.090000152587891</v>
      </c>
      <c r="L12" s="151">
        <f>SUMIFS('_Resource Additions_Annual_'!AP:AP,'_Resource Additions_Annual_'!$AI:$AI,$D12,'_Resource Additions_Annual_'!$AJ:$AJ,$B12)</f>
        <v>0</v>
      </c>
      <c r="M12" s="151">
        <f>SUMIFS('_Resource Additions_Annual_'!AQ:AQ,'_Resource Additions_Annual_'!$AI:$AI,$D12,'_Resource Additions_Annual_'!$AJ:$AJ,$B12)</f>
        <v>0</v>
      </c>
      <c r="N12" s="151">
        <f>SUMIFS('_Resource Additions_Annual_'!AR:AR,'_Resource Additions_Annual_'!$AI:$AI,$D12,'_Resource Additions_Annual_'!$AJ:$AJ,$B12)</f>
        <v>500</v>
      </c>
      <c r="O12" s="151">
        <f>SUMIFS('_Resource Additions_Annual_'!AS:AS,'_Resource Additions_Annual_'!$AI:$AI,$D12,'_Resource Additions_Annual_'!$AJ:$AJ,$B12)</f>
        <v>0</v>
      </c>
      <c r="P12" s="151">
        <f>SUMIFS('_Resource Additions_Annual_'!AT:AT,'_Resource Additions_Annual_'!$AI:$AI,$D12,'_Resource Additions_Annual_'!$AJ:$AJ,$B12)</f>
        <v>0</v>
      </c>
      <c r="Q12" s="152">
        <f>SUMIFS('_Resource Additions_Annual_'!AU:AU,'_Resource Additions_Annual_'!$AI:$AI,$D12,'_Resource Additions_Annual_'!$AJ:$AJ,$B12)</f>
        <v>0</v>
      </c>
      <c r="R12" s="152">
        <f t="shared" si="0"/>
        <v>808.23604779526147</v>
      </c>
    </row>
    <row r="13" spans="2:19" ht="26.25" customHeight="1" x14ac:dyDescent="0.25">
      <c r="B13" s="156">
        <v>2025</v>
      </c>
      <c r="C13" s="309"/>
      <c r="D13" s="140" t="str">
        <f>'RAW DATA INPUTS &gt;&gt;&gt;'!D9</f>
        <v>D Transmission/build constraints - time delayed (option 2)</v>
      </c>
      <c r="E13" s="309"/>
      <c r="F13" s="139" t="str">
        <f t="shared" si="1"/>
        <v>D Transmission/build constraints - time delayed (option 2)</v>
      </c>
      <c r="G13" s="150">
        <f>SUMIFS('_Resource Additions_Annual_'!AK:AK,'_Resource Additions_Annual_'!$AI:$AI,$D13,'_Resource Additions_Annual_'!$AJ:$AJ,$B13)</f>
        <v>257.97604796871099</v>
      </c>
      <c r="H13" s="151">
        <f>SUMIFS('_Resource Additions_Annual_'!AL:AL,'_Resource Additions_Annual_'!$AI:$AI,$D13,'_Resource Additions_Annual_'!$AJ:$AJ,$B13)</f>
        <v>0</v>
      </c>
      <c r="I13" s="151">
        <f>SUMIFS('_Resource Additions_Annual_'!AM:AM,'_Resource Additions_Annual_'!$AI:$AI,$D13,'_Resource Additions_Annual_'!$AJ:$AJ,$B13)</f>
        <v>0</v>
      </c>
      <c r="J13" s="151">
        <f>SUMIFS('_Resource Additions_Annual_'!AN:AN,'_Resource Additions_Annual_'!$AI:$AI,$D13,'_Resource Additions_Annual_'!$AJ:$AJ,$B13)</f>
        <v>20.009999483823776</v>
      </c>
      <c r="K13" s="151">
        <f>SUMIFS('_Resource Additions_Annual_'!AO:AO,'_Resource Additions_Annual_'!$AI:$AI,$D13,'_Resource Additions_Annual_'!$AJ:$AJ,$B13)</f>
        <v>22.090000152587891</v>
      </c>
      <c r="L13" s="151">
        <f>SUMIFS('_Resource Additions_Annual_'!AP:AP,'_Resource Additions_Annual_'!$AI:$AI,$D13,'_Resource Additions_Annual_'!$AJ:$AJ,$B13)</f>
        <v>0</v>
      </c>
      <c r="M13" s="151">
        <f>SUMIFS('_Resource Additions_Annual_'!AQ:AQ,'_Resource Additions_Annual_'!$AI:$AI,$D13,'_Resource Additions_Annual_'!$AJ:$AJ,$B13)</f>
        <v>0</v>
      </c>
      <c r="N13" s="151">
        <f>SUMIFS('_Resource Additions_Annual_'!AR:AR,'_Resource Additions_Annual_'!$AI:$AI,$D13,'_Resource Additions_Annual_'!$AJ:$AJ,$B13)</f>
        <v>600</v>
      </c>
      <c r="O13" s="151">
        <f>SUMIFS('_Resource Additions_Annual_'!AS:AS,'_Resource Additions_Annual_'!$AI:$AI,$D13,'_Resource Additions_Annual_'!$AJ:$AJ,$B13)</f>
        <v>0</v>
      </c>
      <c r="P13" s="151">
        <f>SUMIFS('_Resource Additions_Annual_'!AT:AT,'_Resource Additions_Annual_'!$AI:$AI,$D13,'_Resource Additions_Annual_'!$AJ:$AJ,$B13)</f>
        <v>0</v>
      </c>
      <c r="Q13" s="152">
        <f>SUMIFS('_Resource Additions_Annual_'!AU:AU,'_Resource Additions_Annual_'!$AI:$AI,$D13,'_Resource Additions_Annual_'!$AJ:$AJ,$B13)</f>
        <v>0</v>
      </c>
      <c r="R13" s="152">
        <f t="shared" si="0"/>
        <v>900.07604760512265</v>
      </c>
    </row>
    <row r="14" spans="2:19" ht="26.25" customHeight="1" x14ac:dyDescent="0.25">
      <c r="B14" s="156">
        <v>2025</v>
      </c>
      <c r="C14" s="309"/>
      <c r="D14" s="140" t="str">
        <f>'RAW DATA INPUTS &gt;&gt;&gt;'!D10</f>
        <v>E Firm transmission as a % of nameplate</v>
      </c>
      <c r="E14" s="309"/>
      <c r="F14" s="139" t="str">
        <f t="shared" si="1"/>
        <v>E Firm transmission as a % of nameplate</v>
      </c>
      <c r="G14" s="150">
        <f>SUMIFS('_Resource Additions_Annual_'!AK:AK,'_Resource Additions_Annual_'!$AI:$AI,$D14,'_Resource Additions_Annual_'!$AJ:$AJ,$B14)</f>
        <v>0</v>
      </c>
      <c r="H14" s="151">
        <f>SUMIFS('_Resource Additions_Annual_'!AL:AL,'_Resource Additions_Annual_'!$AI:$AI,$D14,'_Resource Additions_Annual_'!$AJ:$AJ,$B14)</f>
        <v>0</v>
      </c>
      <c r="I14" s="151">
        <f>SUMIFS('_Resource Additions_Annual_'!AM:AM,'_Resource Additions_Annual_'!$AI:$AI,$D14,'_Resource Additions_Annual_'!$AJ:$AJ,$B14)</f>
        <v>0</v>
      </c>
      <c r="J14" s="151">
        <f>SUMIFS('_Resource Additions_Annual_'!AN:AN,'_Resource Additions_Annual_'!$AI:$AI,$D14,'_Resource Additions_Annual_'!$AJ:$AJ,$B14)</f>
        <v>0</v>
      </c>
      <c r="K14" s="151">
        <f>SUMIFS('_Resource Additions_Annual_'!AO:AO,'_Resource Additions_Annual_'!$AI:$AI,$D14,'_Resource Additions_Annual_'!$AJ:$AJ,$B14)</f>
        <v>0</v>
      </c>
      <c r="L14" s="151">
        <f>SUMIFS('_Resource Additions_Annual_'!AP:AP,'_Resource Additions_Annual_'!$AI:$AI,$D14,'_Resource Additions_Annual_'!$AJ:$AJ,$B14)</f>
        <v>0</v>
      </c>
      <c r="M14" s="151">
        <f>SUMIFS('_Resource Additions_Annual_'!AQ:AQ,'_Resource Additions_Annual_'!$AI:$AI,$D14,'_Resource Additions_Annual_'!$AJ:$AJ,$B14)</f>
        <v>0</v>
      </c>
      <c r="N14" s="151">
        <f>SUMIFS('_Resource Additions_Annual_'!AR:AR,'_Resource Additions_Annual_'!$AI:$AI,$D14,'_Resource Additions_Annual_'!$AJ:$AJ,$B14)</f>
        <v>0</v>
      </c>
      <c r="O14" s="151">
        <f>SUMIFS('_Resource Additions_Annual_'!AS:AS,'_Resource Additions_Annual_'!$AI:$AI,$D14,'_Resource Additions_Annual_'!$AJ:$AJ,$B14)</f>
        <v>0</v>
      </c>
      <c r="P14" s="151">
        <f>SUMIFS('_Resource Additions_Annual_'!AT:AT,'_Resource Additions_Annual_'!$AI:$AI,$D14,'_Resource Additions_Annual_'!$AJ:$AJ,$B14)</f>
        <v>0</v>
      </c>
      <c r="Q14" s="152">
        <f>SUMIFS('_Resource Additions_Annual_'!AU:AU,'_Resource Additions_Annual_'!$AI:$AI,$D14,'_Resource Additions_Annual_'!$AJ:$AJ,$B14)</f>
        <v>0</v>
      </c>
      <c r="R14" s="152">
        <f t="shared" si="0"/>
        <v>0</v>
      </c>
    </row>
    <row r="15" spans="2:19" ht="26.25" customHeight="1" x14ac:dyDescent="0.25">
      <c r="B15" s="156">
        <v>2025</v>
      </c>
      <c r="C15" s="309"/>
      <c r="D15" s="140" t="str">
        <f>'RAW DATA INPUTS &gt;&gt;&gt;'!D11</f>
        <v>F 6-Yr DSR Ramp</v>
      </c>
      <c r="E15" s="309"/>
      <c r="F15" s="139" t="s">
        <v>317</v>
      </c>
      <c r="G15" s="150">
        <f>SUMIFS('_Resource Additions_Annual_'!AK:AK,'_Resource Additions_Annual_'!$AI:$AI,$D15,'_Resource Additions_Annual_'!$AJ:$AJ,$B15)</f>
        <v>250.34100552311369</v>
      </c>
      <c r="H15" s="151">
        <f>SUMIFS('_Resource Additions_Annual_'!AL:AL,'_Resource Additions_Annual_'!$AI:$AI,$D15,'_Resource Additions_Annual_'!$AJ:$AJ,$B15)</f>
        <v>0</v>
      </c>
      <c r="I15" s="151">
        <f>SUMIFS('_Resource Additions_Annual_'!AM:AM,'_Resource Additions_Annual_'!$AI:$AI,$D15,'_Resource Additions_Annual_'!$AJ:$AJ,$B15)</f>
        <v>0</v>
      </c>
      <c r="J15" s="151">
        <f>SUMIFS('_Resource Additions_Annual_'!AN:AN,'_Resource Additions_Annual_'!$AI:$AI,$D15,'_Resource Additions_Annual_'!$AJ:$AJ,$B15)</f>
        <v>18.299999445676804</v>
      </c>
      <c r="K15" s="151">
        <f>SUMIFS('_Resource Additions_Annual_'!AO:AO,'_Resource Additions_Annual_'!$AI:$AI,$D15,'_Resource Additions_Annual_'!$AJ:$AJ,$B15)</f>
        <v>22.090000152587891</v>
      </c>
      <c r="L15" s="151">
        <f>SUMIFS('_Resource Additions_Annual_'!AP:AP,'_Resource Additions_Annual_'!$AI:$AI,$D15,'_Resource Additions_Annual_'!$AJ:$AJ,$B15)</f>
        <v>0</v>
      </c>
      <c r="M15" s="151">
        <f>SUMIFS('_Resource Additions_Annual_'!AQ:AQ,'_Resource Additions_Annual_'!$AI:$AI,$D15,'_Resource Additions_Annual_'!$AJ:$AJ,$B15)</f>
        <v>0</v>
      </c>
      <c r="N15" s="151">
        <f>SUMIFS('_Resource Additions_Annual_'!AR:AR,'_Resource Additions_Annual_'!$AI:$AI,$D15,'_Resource Additions_Annual_'!$AJ:$AJ,$B15)</f>
        <v>700</v>
      </c>
      <c r="O15" s="151">
        <f>SUMIFS('_Resource Additions_Annual_'!AS:AS,'_Resource Additions_Annual_'!$AI:$AI,$D15,'_Resource Additions_Annual_'!$AJ:$AJ,$B15)</f>
        <v>0</v>
      </c>
      <c r="P15" s="151">
        <f>SUMIFS('_Resource Additions_Annual_'!AT:AT,'_Resource Additions_Annual_'!$AI:$AI,$D15,'_Resource Additions_Annual_'!$AJ:$AJ,$B15)</f>
        <v>0</v>
      </c>
      <c r="Q15" s="152">
        <f>SUMIFS('_Resource Additions_Annual_'!AU:AU,'_Resource Additions_Annual_'!$AI:$AI,$D15,'_Resource Additions_Annual_'!$AJ:$AJ,$B15)</f>
        <v>0</v>
      </c>
      <c r="R15" s="152">
        <f t="shared" si="0"/>
        <v>990.73100512137842</v>
      </c>
    </row>
    <row r="16" spans="2:19" ht="26.25" customHeight="1" x14ac:dyDescent="0.25">
      <c r="B16" s="156">
        <v>2025</v>
      </c>
      <c r="C16" s="309"/>
      <c r="D16" s="140" t="str">
        <f>'RAW DATA INPUTS &gt;&gt;&gt;'!D12</f>
        <v>G NEI DSR</v>
      </c>
      <c r="E16" s="309"/>
      <c r="F16" s="139" t="str">
        <f t="shared" si="1"/>
        <v>G NEI DSR</v>
      </c>
      <c r="G16" s="150">
        <f>SUMIFS('_Resource Additions_Annual_'!AK:AK,'_Resource Additions_Annual_'!$AI:$AI,$D16,'_Resource Additions_Annual_'!$AJ:$AJ,$B16)</f>
        <v>231.95084569692818</v>
      </c>
      <c r="H16" s="151">
        <f>SUMIFS('_Resource Additions_Annual_'!AL:AL,'_Resource Additions_Annual_'!$AI:$AI,$D16,'_Resource Additions_Annual_'!$AJ:$AJ,$B16)</f>
        <v>0</v>
      </c>
      <c r="I16" s="151">
        <f>SUMIFS('_Resource Additions_Annual_'!AM:AM,'_Resource Additions_Annual_'!$AI:$AI,$D16,'_Resource Additions_Annual_'!$AJ:$AJ,$B16)</f>
        <v>0</v>
      </c>
      <c r="J16" s="151">
        <f>SUMIFS('_Resource Additions_Annual_'!AN:AN,'_Resource Additions_Annual_'!$AI:$AI,$D16,'_Resource Additions_Annual_'!$AJ:$AJ,$B16)</f>
        <v>29.629999712109566</v>
      </c>
      <c r="K16" s="151">
        <f>SUMIFS('_Resource Additions_Annual_'!AO:AO,'_Resource Additions_Annual_'!$AI:$AI,$D16,'_Resource Additions_Annual_'!$AJ:$AJ,$B16)</f>
        <v>22.090000152587891</v>
      </c>
      <c r="L16" s="151">
        <f>SUMIFS('_Resource Additions_Annual_'!AP:AP,'_Resource Additions_Annual_'!$AI:$AI,$D16,'_Resource Additions_Annual_'!$AJ:$AJ,$B16)</f>
        <v>0</v>
      </c>
      <c r="M16" s="151">
        <f>SUMIFS('_Resource Additions_Annual_'!AQ:AQ,'_Resource Additions_Annual_'!$AI:$AI,$D16,'_Resource Additions_Annual_'!$AJ:$AJ,$B16)</f>
        <v>0</v>
      </c>
      <c r="N16" s="151">
        <f>SUMIFS('_Resource Additions_Annual_'!AR:AR,'_Resource Additions_Annual_'!$AI:$AI,$D16,'_Resource Additions_Annual_'!$AJ:$AJ,$B16)</f>
        <v>500</v>
      </c>
      <c r="O16" s="151">
        <f>SUMIFS('_Resource Additions_Annual_'!AS:AS,'_Resource Additions_Annual_'!$AI:$AI,$D16,'_Resource Additions_Annual_'!$AJ:$AJ,$B16)</f>
        <v>0</v>
      </c>
      <c r="P16" s="151">
        <f>SUMIFS('_Resource Additions_Annual_'!AT:AT,'_Resource Additions_Annual_'!$AI:$AI,$D16,'_Resource Additions_Annual_'!$AJ:$AJ,$B16)</f>
        <v>0</v>
      </c>
      <c r="Q16" s="152">
        <f>SUMIFS('_Resource Additions_Annual_'!AU:AU,'_Resource Additions_Annual_'!$AI:$AI,$D16,'_Resource Additions_Annual_'!$AJ:$AJ,$B16)</f>
        <v>0</v>
      </c>
      <c r="R16" s="152">
        <f t="shared" si="0"/>
        <v>783.67084556162558</v>
      </c>
    </row>
    <row r="17" spans="2:18" ht="26.25" customHeight="1" x14ac:dyDescent="0.25">
      <c r="B17" s="156">
        <v>2025</v>
      </c>
      <c r="C17" s="309"/>
      <c r="D17" s="140" t="str">
        <f>'RAW DATA INPUTS &gt;&gt;&gt;'!D13</f>
        <v>H Social Discount DSR</v>
      </c>
      <c r="E17" s="309"/>
      <c r="F17" s="139" t="str">
        <f t="shared" si="1"/>
        <v>H Social Discount DSR</v>
      </c>
      <c r="G17" s="150">
        <f>SUMIFS('_Resource Additions_Annual_'!AK:AK,'_Resource Additions_Annual_'!$AI:$AI,$D17,'_Resource Additions_Annual_'!$AJ:$AJ,$B17)</f>
        <v>212.56090080270064</v>
      </c>
      <c r="H17" s="151">
        <f>SUMIFS('_Resource Additions_Annual_'!AL:AL,'_Resource Additions_Annual_'!$AI:$AI,$D17,'_Resource Additions_Annual_'!$AJ:$AJ,$B17)</f>
        <v>0</v>
      </c>
      <c r="I17" s="151">
        <f>SUMIFS('_Resource Additions_Annual_'!AM:AM,'_Resource Additions_Annual_'!$AI:$AI,$D17,'_Resource Additions_Annual_'!$AJ:$AJ,$B17)</f>
        <v>0</v>
      </c>
      <c r="J17" s="151">
        <f>SUMIFS('_Resource Additions_Annual_'!AN:AN,'_Resource Additions_Annual_'!$AI:$AI,$D17,'_Resource Additions_Annual_'!$AJ:$AJ,$B17)</f>
        <v>7.049999937415123</v>
      </c>
      <c r="K17" s="151">
        <f>SUMIFS('_Resource Additions_Annual_'!AO:AO,'_Resource Additions_Annual_'!$AI:$AI,$D17,'_Resource Additions_Annual_'!$AJ:$AJ,$B17)</f>
        <v>22.090000152587891</v>
      </c>
      <c r="L17" s="151">
        <f>SUMIFS('_Resource Additions_Annual_'!AP:AP,'_Resource Additions_Annual_'!$AI:$AI,$D17,'_Resource Additions_Annual_'!$AJ:$AJ,$B17)</f>
        <v>0</v>
      </c>
      <c r="M17" s="151">
        <f>SUMIFS('_Resource Additions_Annual_'!AQ:AQ,'_Resource Additions_Annual_'!$AI:$AI,$D17,'_Resource Additions_Annual_'!$AJ:$AJ,$B17)</f>
        <v>200</v>
      </c>
      <c r="N17" s="151">
        <f>SUMIFS('_Resource Additions_Annual_'!AR:AR,'_Resource Additions_Annual_'!$AI:$AI,$D17,'_Resource Additions_Annual_'!$AJ:$AJ,$B17)</f>
        <v>500</v>
      </c>
      <c r="O17" s="151">
        <f>SUMIFS('_Resource Additions_Annual_'!AS:AS,'_Resource Additions_Annual_'!$AI:$AI,$D17,'_Resource Additions_Annual_'!$AJ:$AJ,$B17)</f>
        <v>0</v>
      </c>
      <c r="P17" s="151">
        <f>SUMIFS('_Resource Additions_Annual_'!AT:AT,'_Resource Additions_Annual_'!$AI:$AI,$D17,'_Resource Additions_Annual_'!$AJ:$AJ,$B17)</f>
        <v>0</v>
      </c>
      <c r="Q17" s="152">
        <f>SUMIFS('_Resource Additions_Annual_'!AU:AU,'_Resource Additions_Annual_'!$AI:$AI,$D17,'_Resource Additions_Annual_'!$AJ:$AJ,$B17)</f>
        <v>0</v>
      </c>
      <c r="R17" s="152">
        <f t="shared" si="0"/>
        <v>941.70090089270366</v>
      </c>
    </row>
    <row r="18" spans="2:18" ht="26.25" customHeight="1" x14ac:dyDescent="0.25">
      <c r="B18" s="156">
        <v>2025</v>
      </c>
      <c r="C18" s="309"/>
      <c r="D18" s="140" t="str">
        <f>'RAW DATA INPUTS &gt;&gt;&gt;'!D14</f>
        <v>I SCGHG Dispatch Cost - LTCE Model</v>
      </c>
      <c r="E18" s="309"/>
      <c r="F18" s="139" t="str">
        <f t="shared" si="1"/>
        <v>I SCGHG Dispatch Cost - LTCE Model</v>
      </c>
      <c r="G18" s="150">
        <f>SUMIFS('_Resource Additions_Annual_'!AK:AK,'_Resource Additions_Annual_'!$AI:$AI,$D18,'_Resource Additions_Annual_'!$AJ:$AJ,$B18)</f>
        <v>255.01392965906561</v>
      </c>
      <c r="H18" s="151">
        <f>SUMIFS('_Resource Additions_Annual_'!AL:AL,'_Resource Additions_Annual_'!$AI:$AI,$D18,'_Resource Additions_Annual_'!$AJ:$AJ,$B18)</f>
        <v>0</v>
      </c>
      <c r="I18" s="151">
        <f>SUMIFS('_Resource Additions_Annual_'!AM:AM,'_Resource Additions_Annual_'!$AI:$AI,$D18,'_Resource Additions_Annual_'!$AJ:$AJ,$B18)</f>
        <v>0</v>
      </c>
      <c r="J18" s="151">
        <f>SUMIFS('_Resource Additions_Annual_'!AN:AN,'_Resource Additions_Annual_'!$AI:$AI,$D18,'_Resource Additions_Annual_'!$AJ:$AJ,$B18)</f>
        <v>11.040000170469284</v>
      </c>
      <c r="K18" s="151">
        <f>SUMIFS('_Resource Additions_Annual_'!AO:AO,'_Resource Additions_Annual_'!$AI:$AI,$D18,'_Resource Additions_Annual_'!$AJ:$AJ,$B18)</f>
        <v>22.090000152587891</v>
      </c>
      <c r="L18" s="151">
        <f>SUMIFS('_Resource Additions_Annual_'!AP:AP,'_Resource Additions_Annual_'!$AI:$AI,$D18,'_Resource Additions_Annual_'!$AJ:$AJ,$B18)</f>
        <v>0</v>
      </c>
      <c r="M18" s="151">
        <f>SUMIFS('_Resource Additions_Annual_'!AQ:AQ,'_Resource Additions_Annual_'!$AI:$AI,$D18,'_Resource Additions_Annual_'!$AJ:$AJ,$B18)</f>
        <v>0</v>
      </c>
      <c r="N18" s="151">
        <f>SUMIFS('_Resource Additions_Annual_'!AR:AR,'_Resource Additions_Annual_'!$AI:$AI,$D18,'_Resource Additions_Annual_'!$AJ:$AJ,$B18)</f>
        <v>800</v>
      </c>
      <c r="O18" s="151">
        <f>SUMIFS('_Resource Additions_Annual_'!AS:AS,'_Resource Additions_Annual_'!$AI:$AI,$D18,'_Resource Additions_Annual_'!$AJ:$AJ,$B18)</f>
        <v>0</v>
      </c>
      <c r="P18" s="151">
        <f>SUMIFS('_Resource Additions_Annual_'!AT:AT,'_Resource Additions_Annual_'!$AI:$AI,$D18,'_Resource Additions_Annual_'!$AJ:$AJ,$B18)</f>
        <v>0</v>
      </c>
      <c r="Q18" s="152">
        <f>SUMIFS('_Resource Additions_Annual_'!AU:AU,'_Resource Additions_Annual_'!$AI:$AI,$D18,'_Resource Additions_Annual_'!$AJ:$AJ,$B18)</f>
        <v>0</v>
      </c>
      <c r="R18" s="152">
        <f t="shared" si="0"/>
        <v>1088.1439299821227</v>
      </c>
    </row>
    <row r="19" spans="2:18" ht="26.25" customHeight="1" x14ac:dyDescent="0.25">
      <c r="B19" s="156">
        <v>2025</v>
      </c>
      <c r="C19" s="309"/>
      <c r="D19" s="140" t="str">
        <f>'RAW DATA INPUTS &gt;&gt;&gt;'!D15</f>
        <v>J SCGHG Dispatch Cost - LTCE and Hourly Models</v>
      </c>
      <c r="E19" s="309"/>
      <c r="F19" s="139" t="s">
        <v>318</v>
      </c>
      <c r="G19" s="150">
        <f>SUMIFS('_Resource Additions_Annual_'!AK:AK,'_Resource Additions_Annual_'!$AI:$AI,$D19,'_Resource Additions_Annual_'!$AJ:$AJ,$B19)</f>
        <v>255.01392965906561</v>
      </c>
      <c r="H19" s="151">
        <f>SUMIFS('_Resource Additions_Annual_'!AL:AL,'_Resource Additions_Annual_'!$AI:$AI,$D19,'_Resource Additions_Annual_'!$AJ:$AJ,$B19)</f>
        <v>0</v>
      </c>
      <c r="I19" s="151">
        <f>SUMIFS('_Resource Additions_Annual_'!AM:AM,'_Resource Additions_Annual_'!$AI:$AI,$D19,'_Resource Additions_Annual_'!$AJ:$AJ,$B19)</f>
        <v>0</v>
      </c>
      <c r="J19" s="151">
        <f>SUMIFS('_Resource Additions_Annual_'!AN:AN,'_Resource Additions_Annual_'!$AI:$AI,$D19,'_Resource Additions_Annual_'!$AJ:$AJ,$B19)</f>
        <v>47.130000138655305</v>
      </c>
      <c r="K19" s="151">
        <f>SUMIFS('_Resource Additions_Annual_'!AO:AO,'_Resource Additions_Annual_'!$AI:$AI,$D19,'_Resource Additions_Annual_'!$AJ:$AJ,$B19)</f>
        <v>22.090000152587891</v>
      </c>
      <c r="L19" s="151">
        <f>SUMIFS('_Resource Additions_Annual_'!AP:AP,'_Resource Additions_Annual_'!$AI:$AI,$D19,'_Resource Additions_Annual_'!$AJ:$AJ,$B19)</f>
        <v>0</v>
      </c>
      <c r="M19" s="151">
        <f>SUMIFS('_Resource Additions_Annual_'!AQ:AQ,'_Resource Additions_Annual_'!$AI:$AI,$D19,'_Resource Additions_Annual_'!$AJ:$AJ,$B19)</f>
        <v>0</v>
      </c>
      <c r="N19" s="151">
        <f>SUMIFS('_Resource Additions_Annual_'!AR:AR,'_Resource Additions_Annual_'!$AI:$AI,$D19,'_Resource Additions_Annual_'!$AJ:$AJ,$B19)</f>
        <v>600</v>
      </c>
      <c r="O19" s="151">
        <f>SUMIFS('_Resource Additions_Annual_'!AS:AS,'_Resource Additions_Annual_'!$AI:$AI,$D19,'_Resource Additions_Annual_'!$AJ:$AJ,$B19)</f>
        <v>0</v>
      </c>
      <c r="P19" s="151">
        <f>SUMIFS('_Resource Additions_Annual_'!AT:AT,'_Resource Additions_Annual_'!$AI:$AI,$D19,'_Resource Additions_Annual_'!$AJ:$AJ,$B19)</f>
        <v>0</v>
      </c>
      <c r="Q19" s="152">
        <f>SUMIFS('_Resource Additions_Annual_'!AU:AU,'_Resource Additions_Annual_'!$AI:$AI,$D19,'_Resource Additions_Annual_'!$AJ:$AJ,$B19)</f>
        <v>0</v>
      </c>
      <c r="R19" s="152">
        <f t="shared" si="0"/>
        <v>924.23392995030883</v>
      </c>
    </row>
    <row r="20" spans="2:18" ht="26.25" customHeight="1" x14ac:dyDescent="0.25">
      <c r="B20" s="156">
        <v>2025</v>
      </c>
      <c r="C20" s="309"/>
      <c r="D20" s="140" t="str">
        <f>'RAW DATA INPUTS &gt;&gt;&gt;'!D16</f>
        <v>K AR5 Upstream Emissions</v>
      </c>
      <c r="E20" s="309"/>
      <c r="F20" s="139" t="str">
        <f t="shared" si="1"/>
        <v>K AR5 Upstream Emissions</v>
      </c>
      <c r="G20" s="150">
        <f>SUMIFS('_Resource Additions_Annual_'!AK:AK,'_Resource Additions_Annual_'!$AI:$AI,$D20,'_Resource Additions_Annual_'!$AJ:$AJ,$B20)</f>
        <v>255.01392965906561</v>
      </c>
      <c r="H20" s="151">
        <f>SUMIFS('_Resource Additions_Annual_'!AL:AL,'_Resource Additions_Annual_'!$AI:$AI,$D20,'_Resource Additions_Annual_'!$AJ:$AJ,$B20)</f>
        <v>0</v>
      </c>
      <c r="I20" s="151">
        <f>SUMIFS('_Resource Additions_Annual_'!AM:AM,'_Resource Additions_Annual_'!$AI:$AI,$D20,'_Resource Additions_Annual_'!$AJ:$AJ,$B20)</f>
        <v>0</v>
      </c>
      <c r="J20" s="151">
        <f>SUMIFS('_Resource Additions_Annual_'!AN:AN,'_Resource Additions_Annual_'!$AI:$AI,$D20,'_Resource Additions_Annual_'!$AJ:$AJ,$B20)</f>
        <v>14.269999861717224</v>
      </c>
      <c r="K20" s="151">
        <f>SUMIFS('_Resource Additions_Annual_'!AO:AO,'_Resource Additions_Annual_'!$AI:$AI,$D20,'_Resource Additions_Annual_'!$AJ:$AJ,$B20)</f>
        <v>22.090000152587891</v>
      </c>
      <c r="L20" s="151">
        <f>SUMIFS('_Resource Additions_Annual_'!AP:AP,'_Resource Additions_Annual_'!$AI:$AI,$D20,'_Resource Additions_Annual_'!$AJ:$AJ,$B20)</f>
        <v>0</v>
      </c>
      <c r="M20" s="151">
        <f>SUMIFS('_Resource Additions_Annual_'!AQ:AQ,'_Resource Additions_Annual_'!$AI:$AI,$D20,'_Resource Additions_Annual_'!$AJ:$AJ,$B20)</f>
        <v>100</v>
      </c>
      <c r="N20" s="151">
        <f>SUMIFS('_Resource Additions_Annual_'!AR:AR,'_Resource Additions_Annual_'!$AI:$AI,$D20,'_Resource Additions_Annual_'!$AJ:$AJ,$B20)</f>
        <v>400</v>
      </c>
      <c r="O20" s="151">
        <f>SUMIFS('_Resource Additions_Annual_'!AS:AS,'_Resource Additions_Annual_'!$AI:$AI,$D20,'_Resource Additions_Annual_'!$AJ:$AJ,$B20)</f>
        <v>0</v>
      </c>
      <c r="P20" s="151">
        <f>SUMIFS('_Resource Additions_Annual_'!AT:AT,'_Resource Additions_Annual_'!$AI:$AI,$D20,'_Resource Additions_Annual_'!$AJ:$AJ,$B20)</f>
        <v>0</v>
      </c>
      <c r="Q20" s="152">
        <f>SUMIFS('_Resource Additions_Annual_'!AU:AU,'_Resource Additions_Annual_'!$AI:$AI,$D20,'_Resource Additions_Annual_'!$AJ:$AJ,$B20)</f>
        <v>0</v>
      </c>
      <c r="R20" s="152">
        <f t="shared" si="0"/>
        <v>791.37392967337075</v>
      </c>
    </row>
    <row r="21" spans="2:18" ht="26.25" customHeight="1" x14ac:dyDescent="0.25">
      <c r="B21" s="156">
        <v>2025</v>
      </c>
      <c r="C21" s="309"/>
      <c r="D21" s="140" t="str">
        <f>'RAW DATA INPUTS &gt;&gt;&gt;'!D17</f>
        <v>L SCGHG Federal CO2 Tax as Fixed Cost</v>
      </c>
      <c r="E21" s="309"/>
      <c r="F21" s="139" t="str">
        <f t="shared" si="1"/>
        <v>L SCGHG Federal CO2 Tax as Fixed Cost</v>
      </c>
      <c r="G21" s="150">
        <f>SUMIFS('_Resource Additions_Annual_'!AK:AK,'_Resource Additions_Annual_'!$AI:$AI,$D21,'_Resource Additions_Annual_'!$AJ:$AJ,$B21)</f>
        <v>257.97604796871099</v>
      </c>
      <c r="H21" s="151">
        <f>SUMIFS('_Resource Additions_Annual_'!AL:AL,'_Resource Additions_Annual_'!$AI:$AI,$D21,'_Resource Additions_Annual_'!$AJ:$AJ,$B21)</f>
        <v>0</v>
      </c>
      <c r="I21" s="151">
        <f>SUMIFS('_Resource Additions_Annual_'!AM:AM,'_Resource Additions_Annual_'!$AI:$AI,$D21,'_Resource Additions_Annual_'!$AJ:$AJ,$B21)</f>
        <v>0</v>
      </c>
      <c r="J21" s="151">
        <f>SUMIFS('_Resource Additions_Annual_'!AN:AN,'_Resource Additions_Annual_'!$AI:$AI,$D21,'_Resource Additions_Annual_'!$AJ:$AJ,$B21)</f>
        <v>20.169999480247498</v>
      </c>
      <c r="K21" s="151">
        <f>SUMIFS('_Resource Additions_Annual_'!AO:AO,'_Resource Additions_Annual_'!$AI:$AI,$D21,'_Resource Additions_Annual_'!$AJ:$AJ,$B21)</f>
        <v>22.090000152587891</v>
      </c>
      <c r="L21" s="151">
        <f>SUMIFS('_Resource Additions_Annual_'!AP:AP,'_Resource Additions_Annual_'!$AI:$AI,$D21,'_Resource Additions_Annual_'!$AJ:$AJ,$B21)</f>
        <v>0</v>
      </c>
      <c r="M21" s="151">
        <f>SUMIFS('_Resource Additions_Annual_'!AQ:AQ,'_Resource Additions_Annual_'!$AI:$AI,$D21,'_Resource Additions_Annual_'!$AJ:$AJ,$B21)</f>
        <v>0</v>
      </c>
      <c r="N21" s="151">
        <f>SUMIFS('_Resource Additions_Annual_'!AR:AR,'_Resource Additions_Annual_'!$AI:$AI,$D21,'_Resource Additions_Annual_'!$AJ:$AJ,$B21)</f>
        <v>900</v>
      </c>
      <c r="O21" s="151">
        <f>SUMIFS('_Resource Additions_Annual_'!AS:AS,'_Resource Additions_Annual_'!$AI:$AI,$D21,'_Resource Additions_Annual_'!$AJ:$AJ,$B21)</f>
        <v>0</v>
      </c>
      <c r="P21" s="151">
        <f>SUMIFS('_Resource Additions_Annual_'!AT:AT,'_Resource Additions_Annual_'!$AI:$AI,$D21,'_Resource Additions_Annual_'!$AJ:$AJ,$B21)</f>
        <v>0</v>
      </c>
      <c r="Q21" s="152">
        <f>SUMIFS('_Resource Additions_Annual_'!AU:AU,'_Resource Additions_Annual_'!$AI:$AI,$D21,'_Resource Additions_Annual_'!$AJ:$AJ,$B21)</f>
        <v>0</v>
      </c>
      <c r="R21" s="152">
        <f t="shared" si="0"/>
        <v>1200.2360476015465</v>
      </c>
    </row>
    <row r="22" spans="2:18" ht="26.25" customHeight="1" x14ac:dyDescent="0.25">
      <c r="B22" s="156">
        <v>2025</v>
      </c>
      <c r="C22" s="309"/>
      <c r="D22" s="140" t="str">
        <f>'RAW DATA INPUTS &gt;&gt;&gt;'!D18</f>
        <v>M Alternative Fuel for Peakers - Biodiesel</v>
      </c>
      <c r="E22" s="309"/>
      <c r="F22" s="139" t="str">
        <f t="shared" si="1"/>
        <v>M Alternative Fuel for Peakers - Biodiesel</v>
      </c>
      <c r="G22" s="150">
        <f>SUMIFS('_Resource Additions_Annual_'!AK:AK,'_Resource Additions_Annual_'!$AI:$AI,$D22,'_Resource Additions_Annual_'!$AJ:$AJ,$B22)</f>
        <v>257.97604796871099</v>
      </c>
      <c r="H22" s="151">
        <f>SUMIFS('_Resource Additions_Annual_'!AL:AL,'_Resource Additions_Annual_'!$AI:$AI,$D22,'_Resource Additions_Annual_'!$AJ:$AJ,$B22)</f>
        <v>75</v>
      </c>
      <c r="I22" s="151">
        <f>SUMIFS('_Resource Additions_Annual_'!AM:AM,'_Resource Additions_Annual_'!$AI:$AI,$D22,'_Resource Additions_Annual_'!$AJ:$AJ,$B22)</f>
        <v>0</v>
      </c>
      <c r="J22" s="151">
        <f>SUMIFS('_Resource Additions_Annual_'!AN:AN,'_Resource Additions_Annual_'!$AI:$AI,$D22,'_Resource Additions_Annual_'!$AJ:$AJ,$B22)</f>
        <v>28.169999673962593</v>
      </c>
      <c r="K22" s="151">
        <f>SUMIFS('_Resource Additions_Annual_'!AO:AO,'_Resource Additions_Annual_'!$AI:$AI,$D22,'_Resource Additions_Annual_'!$AJ:$AJ,$B22)</f>
        <v>22.090000152587891</v>
      </c>
      <c r="L22" s="151">
        <f>SUMIFS('_Resource Additions_Annual_'!AP:AP,'_Resource Additions_Annual_'!$AI:$AI,$D22,'_Resource Additions_Annual_'!$AJ:$AJ,$B22)</f>
        <v>0</v>
      </c>
      <c r="M22" s="151">
        <f>SUMIFS('_Resource Additions_Annual_'!AQ:AQ,'_Resource Additions_Annual_'!$AI:$AI,$D22,'_Resource Additions_Annual_'!$AJ:$AJ,$B22)</f>
        <v>0</v>
      </c>
      <c r="N22" s="151">
        <f>SUMIFS('_Resource Additions_Annual_'!AR:AR,'_Resource Additions_Annual_'!$AI:$AI,$D22,'_Resource Additions_Annual_'!$AJ:$AJ,$B22)</f>
        <v>500</v>
      </c>
      <c r="O22" s="151">
        <f>SUMIFS('_Resource Additions_Annual_'!AS:AS,'_Resource Additions_Annual_'!$AI:$AI,$D22,'_Resource Additions_Annual_'!$AJ:$AJ,$B22)</f>
        <v>0</v>
      </c>
      <c r="P22" s="151">
        <f>SUMIFS('_Resource Additions_Annual_'!AT:AT,'_Resource Additions_Annual_'!$AI:$AI,$D22,'_Resource Additions_Annual_'!$AJ:$AJ,$B22)</f>
        <v>0</v>
      </c>
      <c r="Q22" s="152">
        <f>SUMIFS('_Resource Additions_Annual_'!AU:AU,'_Resource Additions_Annual_'!$AI:$AI,$D22,'_Resource Additions_Annual_'!$AJ:$AJ,$B22)</f>
        <v>0</v>
      </c>
      <c r="R22" s="152">
        <f t="shared" si="0"/>
        <v>883.23604779526147</v>
      </c>
    </row>
    <row r="23" spans="2:18" ht="26.25" customHeight="1" x14ac:dyDescent="0.25">
      <c r="B23" s="156">
        <v>2025</v>
      </c>
      <c r="C23" s="309"/>
      <c r="D23" s="140" t="str">
        <f>'RAW DATA INPUTS &gt;&gt;&gt;'!D19</f>
        <v>N1 100% Renewable by 2030 Batteries</v>
      </c>
      <c r="E23" s="309"/>
      <c r="F23" s="139" t="str">
        <f t="shared" si="1"/>
        <v>N1 100% Renewable by 2030 Batteries</v>
      </c>
      <c r="G23" s="150">
        <f>SUMIFS('_Resource Additions_Annual_'!AK:AK,'_Resource Additions_Annual_'!$AI:$AI,$D23,'_Resource Additions_Annual_'!$AJ:$AJ,$B23)</f>
        <v>231.95084569692818</v>
      </c>
      <c r="H23" s="151">
        <f>SUMIFS('_Resource Additions_Annual_'!AL:AL,'_Resource Additions_Annual_'!$AI:$AI,$D23,'_Resource Additions_Annual_'!$AJ:$AJ,$B23)</f>
        <v>0</v>
      </c>
      <c r="I23" s="151">
        <f>SUMIFS('_Resource Additions_Annual_'!AM:AM,'_Resource Additions_Annual_'!$AI:$AI,$D23,'_Resource Additions_Annual_'!$AJ:$AJ,$B23)</f>
        <v>0</v>
      </c>
      <c r="J23" s="151">
        <f>SUMIFS('_Resource Additions_Annual_'!AN:AN,'_Resource Additions_Annual_'!$AI:$AI,$D23,'_Resource Additions_Annual_'!$AJ:$AJ,$B23)</f>
        <v>5.179999902844429</v>
      </c>
      <c r="K23" s="151">
        <f>SUMIFS('_Resource Additions_Annual_'!AO:AO,'_Resource Additions_Annual_'!$AI:$AI,$D23,'_Resource Additions_Annual_'!$AJ:$AJ,$B23)</f>
        <v>22.090000152587891</v>
      </c>
      <c r="L23" s="151">
        <f>SUMIFS('_Resource Additions_Annual_'!AP:AP,'_Resource Additions_Annual_'!$AI:$AI,$D23,'_Resource Additions_Annual_'!$AJ:$AJ,$B23)</f>
        <v>0</v>
      </c>
      <c r="M23" s="151">
        <f>SUMIFS('_Resource Additions_Annual_'!AQ:AQ,'_Resource Additions_Annual_'!$AI:$AI,$D23,'_Resource Additions_Annual_'!$AJ:$AJ,$B23)</f>
        <v>0</v>
      </c>
      <c r="N23" s="151">
        <f>SUMIFS('_Resource Additions_Annual_'!AR:AR,'_Resource Additions_Annual_'!$AI:$AI,$D23,'_Resource Additions_Annual_'!$AJ:$AJ,$B23)</f>
        <v>1700</v>
      </c>
      <c r="O23" s="151">
        <f>SUMIFS('_Resource Additions_Annual_'!AS:AS,'_Resource Additions_Annual_'!$AI:$AI,$D23,'_Resource Additions_Annual_'!$AJ:$AJ,$B23)</f>
        <v>0</v>
      </c>
      <c r="P23" s="151">
        <f>SUMIFS('_Resource Additions_Annual_'!AT:AT,'_Resource Additions_Annual_'!$AI:$AI,$D23,'_Resource Additions_Annual_'!$AJ:$AJ,$B23)</f>
        <v>0</v>
      </c>
      <c r="Q23" s="152">
        <f>SUMIFS('_Resource Additions_Annual_'!AU:AU,'_Resource Additions_Annual_'!$AI:$AI,$D23,'_Resource Additions_Annual_'!$AJ:$AJ,$B23)</f>
        <v>0</v>
      </c>
      <c r="R23" s="152">
        <f t="shared" si="0"/>
        <v>1959.2208457523604</v>
      </c>
    </row>
    <row r="24" spans="2:18" ht="26.25" customHeight="1" x14ac:dyDescent="0.25">
      <c r="B24" s="156">
        <v>2025</v>
      </c>
      <c r="C24" s="309"/>
      <c r="D24" s="140" t="str">
        <f>'RAW DATA INPUTS &gt;&gt;&gt;'!D20</f>
        <v>N2 100% Renewable by 2030 PSH</v>
      </c>
      <c r="E24" s="309"/>
      <c r="F24" s="139" t="str">
        <f t="shared" si="1"/>
        <v>N2 100% Renewable by 2030 PSH</v>
      </c>
      <c r="G24" s="150">
        <f>SUMIFS('_Resource Additions_Annual_'!AK:AK,'_Resource Additions_Annual_'!$AI:$AI,$D24,'_Resource Additions_Annual_'!$AJ:$AJ,$B24)</f>
        <v>209.15527956851554</v>
      </c>
      <c r="H24" s="151">
        <f>SUMIFS('_Resource Additions_Annual_'!AL:AL,'_Resource Additions_Annual_'!$AI:$AI,$D24,'_Resource Additions_Annual_'!$AJ:$AJ,$B24)</f>
        <v>0</v>
      </c>
      <c r="I24" s="151">
        <f>SUMIFS('_Resource Additions_Annual_'!AM:AM,'_Resource Additions_Annual_'!$AI:$AI,$D24,'_Resource Additions_Annual_'!$AJ:$AJ,$B24)</f>
        <v>0</v>
      </c>
      <c r="J24" s="151">
        <f>SUMIFS('_Resource Additions_Annual_'!AN:AN,'_Resource Additions_Annual_'!$AI:$AI,$D24,'_Resource Additions_Annual_'!$AJ:$AJ,$B24)</f>
        <v>5.179999902844429</v>
      </c>
      <c r="K24" s="151">
        <f>SUMIFS('_Resource Additions_Annual_'!AO:AO,'_Resource Additions_Annual_'!$AI:$AI,$D24,'_Resource Additions_Annual_'!$AJ:$AJ,$B24)</f>
        <v>22.090000152587891</v>
      </c>
      <c r="L24" s="151">
        <f>SUMIFS('_Resource Additions_Annual_'!AP:AP,'_Resource Additions_Annual_'!$AI:$AI,$D24,'_Resource Additions_Annual_'!$AJ:$AJ,$B24)</f>
        <v>30</v>
      </c>
      <c r="M24" s="151">
        <f>SUMIFS('_Resource Additions_Annual_'!AQ:AQ,'_Resource Additions_Annual_'!$AI:$AI,$D24,'_Resource Additions_Annual_'!$AJ:$AJ,$B24)</f>
        <v>899.69998168945313</v>
      </c>
      <c r="N24" s="151">
        <f>SUMIFS('_Resource Additions_Annual_'!AR:AR,'_Resource Additions_Annual_'!$AI:$AI,$D24,'_Resource Additions_Annual_'!$AJ:$AJ,$B24)</f>
        <v>0</v>
      </c>
      <c r="O24" s="151">
        <f>SUMIFS('_Resource Additions_Annual_'!AS:AS,'_Resource Additions_Annual_'!$AI:$AI,$D24,'_Resource Additions_Annual_'!$AJ:$AJ,$B24)</f>
        <v>374.94999694824219</v>
      </c>
      <c r="P24" s="151">
        <f>SUMIFS('_Resource Additions_Annual_'!AT:AT,'_Resource Additions_Annual_'!$AI:$AI,$D24,'_Resource Additions_Annual_'!$AJ:$AJ,$B24)</f>
        <v>0</v>
      </c>
      <c r="Q24" s="152">
        <f>SUMIFS('_Resource Additions_Annual_'!AU:AU,'_Resource Additions_Annual_'!$AI:$AI,$D24,'_Resource Additions_Annual_'!$AJ:$AJ,$B24)</f>
        <v>0</v>
      </c>
      <c r="R24" s="152">
        <f t="shared" si="0"/>
        <v>1541.0752582616433</v>
      </c>
    </row>
    <row r="25" spans="2:18" ht="26.25" customHeight="1" x14ac:dyDescent="0.25">
      <c r="B25" s="156">
        <v>2025</v>
      </c>
      <c r="C25" s="309"/>
      <c r="D25" s="140" t="str">
        <f>'RAW DATA INPUTS &gt;&gt;&gt;'!D21</f>
        <v>O1 100% Renewable by 2045 Batteries</v>
      </c>
      <c r="E25" s="309"/>
      <c r="F25" s="139" t="str">
        <f t="shared" si="1"/>
        <v>O1 100% Renewable by 2045 Batteries</v>
      </c>
      <c r="G25" s="150">
        <f>SUMIFS('_Resource Additions_Annual_'!AK:AK,'_Resource Additions_Annual_'!$AI:$AI,$D25,'_Resource Additions_Annual_'!$AJ:$AJ,$B25)</f>
        <v>231.95084569692818</v>
      </c>
      <c r="H25" s="151">
        <f>SUMIFS('_Resource Additions_Annual_'!AL:AL,'_Resource Additions_Annual_'!$AI:$AI,$D25,'_Resource Additions_Annual_'!$AJ:$AJ,$B25)</f>
        <v>100</v>
      </c>
      <c r="I25" s="151">
        <f>SUMIFS('_Resource Additions_Annual_'!AM:AM,'_Resource Additions_Annual_'!$AI:$AI,$D25,'_Resource Additions_Annual_'!$AJ:$AJ,$B25)</f>
        <v>0</v>
      </c>
      <c r="J25" s="151">
        <f>SUMIFS('_Resource Additions_Annual_'!AN:AN,'_Resource Additions_Annual_'!$AI:$AI,$D25,'_Resource Additions_Annual_'!$AJ:$AJ,$B25)</f>
        <v>11.709999827668071</v>
      </c>
      <c r="K25" s="151">
        <f>SUMIFS('_Resource Additions_Annual_'!AO:AO,'_Resource Additions_Annual_'!$AI:$AI,$D25,'_Resource Additions_Annual_'!$AJ:$AJ,$B25)</f>
        <v>22.090000152587891</v>
      </c>
      <c r="L25" s="151">
        <f>SUMIFS('_Resource Additions_Annual_'!AP:AP,'_Resource Additions_Annual_'!$AI:$AI,$D25,'_Resource Additions_Annual_'!$AJ:$AJ,$B25)</f>
        <v>0</v>
      </c>
      <c r="M25" s="151">
        <f>SUMIFS('_Resource Additions_Annual_'!AQ:AQ,'_Resource Additions_Annual_'!$AI:$AI,$D25,'_Resource Additions_Annual_'!$AJ:$AJ,$B25)</f>
        <v>0</v>
      </c>
      <c r="N25" s="151">
        <f>SUMIFS('_Resource Additions_Annual_'!AR:AR,'_Resource Additions_Annual_'!$AI:$AI,$D25,'_Resource Additions_Annual_'!$AJ:$AJ,$B25)</f>
        <v>600</v>
      </c>
      <c r="O25" s="151">
        <f>SUMIFS('_Resource Additions_Annual_'!AS:AS,'_Resource Additions_Annual_'!$AI:$AI,$D25,'_Resource Additions_Annual_'!$AJ:$AJ,$B25)</f>
        <v>0</v>
      </c>
      <c r="P25" s="151">
        <f>SUMIFS('_Resource Additions_Annual_'!AT:AT,'_Resource Additions_Annual_'!$AI:$AI,$D25,'_Resource Additions_Annual_'!$AJ:$AJ,$B25)</f>
        <v>0</v>
      </c>
      <c r="Q25" s="152">
        <f>SUMIFS('_Resource Additions_Annual_'!AU:AU,'_Resource Additions_Annual_'!$AI:$AI,$D25,'_Resource Additions_Annual_'!$AJ:$AJ,$B25)</f>
        <v>0</v>
      </c>
      <c r="R25" s="152">
        <f t="shared" si="0"/>
        <v>965.75084567718409</v>
      </c>
    </row>
    <row r="26" spans="2:18" ht="26.25" customHeight="1" x14ac:dyDescent="0.25">
      <c r="B26" s="156">
        <v>2025</v>
      </c>
      <c r="C26" s="309"/>
      <c r="D26" s="140" t="str">
        <f>'RAW DATA INPUTS &gt;&gt;&gt;'!D22</f>
        <v>O2 100% Renewable by 2045 PSH</v>
      </c>
      <c r="E26" s="309"/>
      <c r="F26" s="139" t="str">
        <f t="shared" si="1"/>
        <v>O2 100% Renewable by 2045 PSH</v>
      </c>
      <c r="G26" s="150">
        <f>SUMIFS('_Resource Additions_Annual_'!AK:AK,'_Resource Additions_Annual_'!$AI:$AI,$D26,'_Resource Additions_Annual_'!$AJ:$AJ,$B26)</f>
        <v>257.97604796871099</v>
      </c>
      <c r="H26" s="151">
        <f>SUMIFS('_Resource Additions_Annual_'!AL:AL,'_Resource Additions_Annual_'!$AI:$AI,$D26,'_Resource Additions_Annual_'!$AJ:$AJ,$B26)</f>
        <v>0</v>
      </c>
      <c r="I26" s="151">
        <f>SUMIFS('_Resource Additions_Annual_'!AM:AM,'_Resource Additions_Annual_'!$AI:$AI,$D26,'_Resource Additions_Annual_'!$AJ:$AJ,$B26)</f>
        <v>0</v>
      </c>
      <c r="J26" s="151">
        <f>SUMIFS('_Resource Additions_Annual_'!AN:AN,'_Resource Additions_Annual_'!$AI:$AI,$D26,'_Resource Additions_Annual_'!$AJ:$AJ,$B26)</f>
        <v>52.120000198483467</v>
      </c>
      <c r="K26" s="151">
        <f>SUMIFS('_Resource Additions_Annual_'!AO:AO,'_Resource Additions_Annual_'!$AI:$AI,$D26,'_Resource Additions_Annual_'!$AJ:$AJ,$B26)</f>
        <v>22.090000152587891</v>
      </c>
      <c r="L26" s="151">
        <f>SUMIFS('_Resource Additions_Annual_'!AP:AP,'_Resource Additions_Annual_'!$AI:$AI,$D26,'_Resource Additions_Annual_'!$AJ:$AJ,$B26)</f>
        <v>0</v>
      </c>
      <c r="M26" s="151">
        <f>SUMIFS('_Resource Additions_Annual_'!AQ:AQ,'_Resource Additions_Annual_'!$AI:$AI,$D26,'_Resource Additions_Annual_'!$AJ:$AJ,$B26)</f>
        <v>100</v>
      </c>
      <c r="N26" s="151">
        <f>SUMIFS('_Resource Additions_Annual_'!AR:AR,'_Resource Additions_Annual_'!$AI:$AI,$D26,'_Resource Additions_Annual_'!$AJ:$AJ,$B26)</f>
        <v>1700</v>
      </c>
      <c r="O26" s="151">
        <f>SUMIFS('_Resource Additions_Annual_'!AS:AS,'_Resource Additions_Annual_'!$AI:$AI,$D26,'_Resource Additions_Annual_'!$AJ:$AJ,$B26)</f>
        <v>125</v>
      </c>
      <c r="P26" s="151">
        <f>SUMIFS('_Resource Additions_Annual_'!AT:AT,'_Resource Additions_Annual_'!$AI:$AI,$D26,'_Resource Additions_Annual_'!$AJ:$AJ,$B26)</f>
        <v>0</v>
      </c>
      <c r="Q26" s="152">
        <f>SUMIFS('_Resource Additions_Annual_'!AU:AU,'_Resource Additions_Annual_'!$AI:$AI,$D26,'_Resource Additions_Annual_'!$AJ:$AJ,$B26)</f>
        <v>0</v>
      </c>
      <c r="R26" s="152">
        <f t="shared" si="0"/>
        <v>2257.1860483197825</v>
      </c>
    </row>
    <row r="27" spans="2:18" ht="26.25" customHeight="1" x14ac:dyDescent="0.25">
      <c r="B27" s="156">
        <v>2025</v>
      </c>
      <c r="C27" s="309"/>
      <c r="D27" s="140" t="str">
        <f>'RAW DATA INPUTS &gt;&gt;&gt;'!D23</f>
        <v>P1 No Thermal Before 2030, 2Hr LiIon</v>
      </c>
      <c r="E27" s="309"/>
      <c r="F27" s="139" t="str">
        <f t="shared" si="1"/>
        <v>P1 No Thermal Before 2030, 2Hr LiIon</v>
      </c>
      <c r="G27" s="150">
        <f>SUMIFS('_Resource Additions_Annual_'!AK:AK,'_Resource Additions_Annual_'!$AI:$AI,$D27,'_Resource Additions_Annual_'!$AJ:$AJ,$B27)</f>
        <v>250.34100552311369</v>
      </c>
      <c r="H27" s="151">
        <f>SUMIFS('_Resource Additions_Annual_'!AL:AL,'_Resource Additions_Annual_'!$AI:$AI,$D27,'_Resource Additions_Annual_'!$AJ:$AJ,$B27)</f>
        <v>0</v>
      </c>
      <c r="I27" s="151">
        <f>SUMIFS('_Resource Additions_Annual_'!AM:AM,'_Resource Additions_Annual_'!$AI:$AI,$D27,'_Resource Additions_Annual_'!$AJ:$AJ,$B27)</f>
        <v>0</v>
      </c>
      <c r="J27" s="151">
        <f>SUMIFS('_Resource Additions_Annual_'!AN:AN,'_Resource Additions_Annual_'!$AI:$AI,$D27,'_Resource Additions_Annual_'!$AJ:$AJ,$B27)</f>
        <v>18.999999418854713</v>
      </c>
      <c r="K27" s="151">
        <f>SUMIFS('_Resource Additions_Annual_'!AO:AO,'_Resource Additions_Annual_'!$AI:$AI,$D27,'_Resource Additions_Annual_'!$AJ:$AJ,$B27)</f>
        <v>22.090000152587891</v>
      </c>
      <c r="L27" s="151">
        <f>SUMIFS('_Resource Additions_Annual_'!AP:AP,'_Resource Additions_Annual_'!$AI:$AI,$D27,'_Resource Additions_Annual_'!$AJ:$AJ,$B27)</f>
        <v>0</v>
      </c>
      <c r="M27" s="151">
        <f>SUMIFS('_Resource Additions_Annual_'!AQ:AQ,'_Resource Additions_Annual_'!$AI:$AI,$D27,'_Resource Additions_Annual_'!$AJ:$AJ,$B27)</f>
        <v>0</v>
      </c>
      <c r="N27" s="151">
        <f>SUMIFS('_Resource Additions_Annual_'!AR:AR,'_Resource Additions_Annual_'!$AI:$AI,$D27,'_Resource Additions_Annual_'!$AJ:$AJ,$B27)</f>
        <v>700</v>
      </c>
      <c r="O27" s="151">
        <f>SUMIFS('_Resource Additions_Annual_'!AS:AS,'_Resource Additions_Annual_'!$AI:$AI,$D27,'_Resource Additions_Annual_'!$AJ:$AJ,$B27)</f>
        <v>0</v>
      </c>
      <c r="P27" s="151">
        <f>SUMIFS('_Resource Additions_Annual_'!AT:AT,'_Resource Additions_Annual_'!$AI:$AI,$D27,'_Resource Additions_Annual_'!$AJ:$AJ,$B27)</f>
        <v>0</v>
      </c>
      <c r="Q27" s="152">
        <f>SUMIFS('_Resource Additions_Annual_'!AU:AU,'_Resource Additions_Annual_'!$AI:$AI,$D27,'_Resource Additions_Annual_'!$AJ:$AJ,$B27)</f>
        <v>0</v>
      </c>
      <c r="R27" s="152">
        <f t="shared" si="0"/>
        <v>991.43100509455633</v>
      </c>
    </row>
    <row r="28" spans="2:18" ht="26.25" customHeight="1" x14ac:dyDescent="0.25">
      <c r="B28" s="156">
        <v>2025</v>
      </c>
      <c r="C28" s="309"/>
      <c r="D28" s="140" t="str">
        <f>'RAW DATA INPUTS &gt;&gt;&gt;'!D24</f>
        <v>P2 No Thermal Before 2030, PHES</v>
      </c>
      <c r="E28" s="309"/>
      <c r="F28" s="139" t="str">
        <f t="shared" si="1"/>
        <v>P2 No Thermal Before 2030, PHES</v>
      </c>
      <c r="G28" s="150">
        <f>SUMIFS('_Resource Additions_Annual_'!AK:AK,'_Resource Additions_Annual_'!$AI:$AI,$D28,'_Resource Additions_Annual_'!$AJ:$AJ,$B28)</f>
        <v>231.95084569692818</v>
      </c>
      <c r="H28" s="151">
        <f>SUMIFS('_Resource Additions_Annual_'!AL:AL,'_Resource Additions_Annual_'!$AI:$AI,$D28,'_Resource Additions_Annual_'!$AJ:$AJ,$B28)</f>
        <v>0</v>
      </c>
      <c r="I28" s="151">
        <f>SUMIFS('_Resource Additions_Annual_'!AM:AM,'_Resource Additions_Annual_'!$AI:$AI,$D28,'_Resource Additions_Annual_'!$AJ:$AJ,$B28)</f>
        <v>0</v>
      </c>
      <c r="J28" s="151">
        <f>SUMIFS('_Resource Additions_Annual_'!AN:AN,'_Resource Additions_Annual_'!$AI:$AI,$D28,'_Resource Additions_Annual_'!$AJ:$AJ,$B28)</f>
        <v>5.179999902844429</v>
      </c>
      <c r="K28" s="151">
        <f>SUMIFS('_Resource Additions_Annual_'!AO:AO,'_Resource Additions_Annual_'!$AI:$AI,$D28,'_Resource Additions_Annual_'!$AJ:$AJ,$B28)</f>
        <v>22.090000152587891</v>
      </c>
      <c r="L28" s="151">
        <f>SUMIFS('_Resource Additions_Annual_'!AP:AP,'_Resource Additions_Annual_'!$AI:$AI,$D28,'_Resource Additions_Annual_'!$AJ:$AJ,$B28)</f>
        <v>15</v>
      </c>
      <c r="M28" s="151">
        <f>SUMIFS('_Resource Additions_Annual_'!AQ:AQ,'_Resource Additions_Annual_'!$AI:$AI,$D28,'_Resource Additions_Annual_'!$AJ:$AJ,$B28)</f>
        <v>0</v>
      </c>
      <c r="N28" s="151">
        <f>SUMIFS('_Resource Additions_Annual_'!AR:AR,'_Resource Additions_Annual_'!$AI:$AI,$D28,'_Resource Additions_Annual_'!$AJ:$AJ,$B28)</f>
        <v>1400</v>
      </c>
      <c r="O28" s="151">
        <f>SUMIFS('_Resource Additions_Annual_'!AS:AS,'_Resource Additions_Annual_'!$AI:$AI,$D28,'_Resource Additions_Annual_'!$AJ:$AJ,$B28)</f>
        <v>0</v>
      </c>
      <c r="P28" s="151">
        <f>SUMIFS('_Resource Additions_Annual_'!AT:AT,'_Resource Additions_Annual_'!$AI:$AI,$D28,'_Resource Additions_Annual_'!$AJ:$AJ,$B28)</f>
        <v>0</v>
      </c>
      <c r="Q28" s="152">
        <f>SUMIFS('_Resource Additions_Annual_'!AU:AU,'_Resource Additions_Annual_'!$AI:$AI,$D28,'_Resource Additions_Annual_'!$AJ:$AJ,$B28)</f>
        <v>0</v>
      </c>
      <c r="R28" s="152">
        <f t="shared" si="0"/>
        <v>1674.2208457523604</v>
      </c>
    </row>
    <row r="29" spans="2:18" ht="26.25" customHeight="1" x14ac:dyDescent="0.25">
      <c r="B29" s="156">
        <v>2025</v>
      </c>
      <c r="C29" s="309"/>
      <c r="D29" s="140" t="str">
        <f>'RAW DATA INPUTS &gt;&gt;&gt;'!D25</f>
        <v>P3 No Thermal Before 2030, 4Hr LiIon</v>
      </c>
      <c r="E29" s="309"/>
      <c r="F29" s="139" t="str">
        <f t="shared" si="1"/>
        <v>P3 No Thermal Before 2030, 4Hr LiIon</v>
      </c>
      <c r="G29" s="150">
        <f>SUMIFS('_Resource Additions_Annual_'!AK:AK,'_Resource Additions_Annual_'!$AI:$AI,$D29,'_Resource Additions_Annual_'!$AJ:$AJ,$B29)</f>
        <v>250.34100552311369</v>
      </c>
      <c r="H29" s="151">
        <f>SUMIFS('_Resource Additions_Annual_'!AL:AL,'_Resource Additions_Annual_'!$AI:$AI,$D29,'_Resource Additions_Annual_'!$AJ:$AJ,$B29)</f>
        <v>0</v>
      </c>
      <c r="I29" s="151">
        <f>SUMIFS('_Resource Additions_Annual_'!AM:AM,'_Resource Additions_Annual_'!$AI:$AI,$D29,'_Resource Additions_Annual_'!$AJ:$AJ,$B29)</f>
        <v>0</v>
      </c>
      <c r="J29" s="151">
        <f>SUMIFS('_Resource Additions_Annual_'!AN:AN,'_Resource Additions_Annual_'!$AI:$AI,$D29,'_Resource Additions_Annual_'!$AJ:$AJ,$B29)</f>
        <v>7.0299999415874481</v>
      </c>
      <c r="K29" s="151">
        <f>SUMIFS('_Resource Additions_Annual_'!AO:AO,'_Resource Additions_Annual_'!$AI:$AI,$D29,'_Resource Additions_Annual_'!$AJ:$AJ,$B29)</f>
        <v>22.090000152587891</v>
      </c>
      <c r="L29" s="151">
        <f>SUMIFS('_Resource Additions_Annual_'!AP:AP,'_Resource Additions_Annual_'!$AI:$AI,$D29,'_Resource Additions_Annual_'!$AJ:$AJ,$B29)</f>
        <v>0</v>
      </c>
      <c r="M29" s="151">
        <f>SUMIFS('_Resource Additions_Annual_'!AQ:AQ,'_Resource Additions_Annual_'!$AI:$AI,$D29,'_Resource Additions_Annual_'!$AJ:$AJ,$B29)</f>
        <v>0</v>
      </c>
      <c r="N29" s="151">
        <f>SUMIFS('_Resource Additions_Annual_'!AR:AR,'_Resource Additions_Annual_'!$AI:$AI,$D29,'_Resource Additions_Annual_'!$AJ:$AJ,$B29)</f>
        <v>1000</v>
      </c>
      <c r="O29" s="151">
        <f>SUMIFS('_Resource Additions_Annual_'!AS:AS,'_Resource Additions_Annual_'!$AI:$AI,$D29,'_Resource Additions_Annual_'!$AJ:$AJ,$B29)</f>
        <v>0</v>
      </c>
      <c r="P29" s="151">
        <f>SUMIFS('_Resource Additions_Annual_'!AT:AT,'_Resource Additions_Annual_'!$AI:$AI,$D29,'_Resource Additions_Annual_'!$AJ:$AJ,$B29)</f>
        <v>0</v>
      </c>
      <c r="Q29" s="152">
        <f>SUMIFS('_Resource Additions_Annual_'!AU:AU,'_Resource Additions_Annual_'!$AI:$AI,$D29,'_Resource Additions_Annual_'!$AJ:$AJ,$B29)</f>
        <v>0</v>
      </c>
      <c r="R29" s="152">
        <f t="shared" si="0"/>
        <v>1279.4610056172892</v>
      </c>
    </row>
    <row r="30" spans="2:18" ht="26.25" customHeight="1" x14ac:dyDescent="0.25">
      <c r="B30" s="156">
        <v>2025</v>
      </c>
      <c r="C30" s="309"/>
      <c r="D30" s="140" t="str">
        <f>'RAW DATA INPUTS &gt;&gt;&gt;'!D26</f>
        <v>Q Fuel switching, gas to electric</v>
      </c>
      <c r="E30" s="309"/>
      <c r="F30" s="139" t="str">
        <f t="shared" si="1"/>
        <v>Q Fuel switching, gas to electric</v>
      </c>
      <c r="G30" s="150">
        <f>SUMIFS('_Resource Additions_Annual_'!AK:AK,'_Resource Additions_Annual_'!$AI:$AI,$D30,'_Resource Additions_Annual_'!$AJ:$AJ,$B30)</f>
        <v>257.97604796871099</v>
      </c>
      <c r="H30" s="151">
        <f>SUMIFS('_Resource Additions_Annual_'!AL:AL,'_Resource Additions_Annual_'!$AI:$AI,$D30,'_Resource Additions_Annual_'!$AJ:$AJ,$B30)</f>
        <v>25</v>
      </c>
      <c r="I30" s="151">
        <f>SUMIFS('_Resource Additions_Annual_'!AM:AM,'_Resource Additions_Annual_'!$AI:$AI,$D30,'_Resource Additions_Annual_'!$AJ:$AJ,$B30)</f>
        <v>0</v>
      </c>
      <c r="J30" s="151">
        <f>SUMIFS('_Resource Additions_Annual_'!AN:AN,'_Resource Additions_Annual_'!$AI:$AI,$D30,'_Resource Additions_Annual_'!$AJ:$AJ,$B30)</f>
        <v>13.289999559521675</v>
      </c>
      <c r="K30" s="151">
        <f>SUMIFS('_Resource Additions_Annual_'!AO:AO,'_Resource Additions_Annual_'!$AI:$AI,$D30,'_Resource Additions_Annual_'!$AJ:$AJ,$B30)</f>
        <v>22.090000152587891</v>
      </c>
      <c r="L30" s="151">
        <f>SUMIFS('_Resource Additions_Annual_'!AP:AP,'_Resource Additions_Annual_'!$AI:$AI,$D30,'_Resource Additions_Annual_'!$AJ:$AJ,$B30)</f>
        <v>0</v>
      </c>
      <c r="M30" s="151">
        <f>SUMIFS('_Resource Additions_Annual_'!AQ:AQ,'_Resource Additions_Annual_'!$AI:$AI,$D30,'_Resource Additions_Annual_'!$AJ:$AJ,$B30)</f>
        <v>899.5999755859375</v>
      </c>
      <c r="N30" s="151">
        <f>SUMIFS('_Resource Additions_Annual_'!AR:AR,'_Resource Additions_Annual_'!$AI:$AI,$D30,'_Resource Additions_Annual_'!$AJ:$AJ,$B30)</f>
        <v>800</v>
      </c>
      <c r="O30" s="151">
        <f>SUMIFS('_Resource Additions_Annual_'!AS:AS,'_Resource Additions_Annual_'!$AI:$AI,$D30,'_Resource Additions_Annual_'!$AJ:$AJ,$B30)</f>
        <v>0</v>
      </c>
      <c r="P30" s="151">
        <f>SUMIFS('_Resource Additions_Annual_'!AT:AT,'_Resource Additions_Annual_'!$AI:$AI,$D30,'_Resource Additions_Annual_'!$AJ:$AJ,$B30)</f>
        <v>0</v>
      </c>
      <c r="Q30" s="152">
        <f>SUMIFS('_Resource Additions_Annual_'!AU:AU,'_Resource Additions_Annual_'!$AI:$AI,$D30,'_Resource Additions_Annual_'!$AJ:$AJ,$B30)</f>
        <v>0</v>
      </c>
      <c r="R30" s="152">
        <f t="shared" si="0"/>
        <v>2017.9560232667582</v>
      </c>
    </row>
    <row r="31" spans="2:18" ht="26.25" customHeight="1" x14ac:dyDescent="0.25">
      <c r="B31" s="156">
        <v>2025</v>
      </c>
      <c r="C31" s="309"/>
      <c r="D31" s="140" t="str">
        <f>'RAW DATA INPUTS &gt;&gt;&gt;'!D27</f>
        <v>R Temperature sensitivity on load</v>
      </c>
      <c r="E31" s="309"/>
      <c r="F31" s="139" t="str">
        <f t="shared" si="1"/>
        <v>R Temperature sensitivity on load</v>
      </c>
      <c r="G31" s="150">
        <f>SUMIFS('_Resource Additions_Annual_'!AK:AK,'_Resource Additions_Annual_'!$AI:$AI,$D31,'_Resource Additions_Annual_'!$AJ:$AJ,$B31)</f>
        <v>250.34100552311369</v>
      </c>
      <c r="H31" s="151">
        <f>SUMIFS('_Resource Additions_Annual_'!AL:AL,'_Resource Additions_Annual_'!$AI:$AI,$D31,'_Resource Additions_Annual_'!$AJ:$AJ,$B31)</f>
        <v>0</v>
      </c>
      <c r="I31" s="151">
        <f>SUMIFS('_Resource Additions_Annual_'!AM:AM,'_Resource Additions_Annual_'!$AI:$AI,$D31,'_Resource Additions_Annual_'!$AJ:$AJ,$B31)</f>
        <v>0</v>
      </c>
      <c r="J31" s="151">
        <f>SUMIFS('_Resource Additions_Annual_'!AN:AN,'_Resource Additions_Annual_'!$AI:$AI,$D31,'_Resource Additions_Annual_'!$AJ:$AJ,$B31)</f>
        <v>11.029999762773514</v>
      </c>
      <c r="K31" s="151">
        <f>SUMIFS('_Resource Additions_Annual_'!AO:AO,'_Resource Additions_Annual_'!$AI:$AI,$D31,'_Resource Additions_Annual_'!$AJ:$AJ,$B31)</f>
        <v>22.090000152587891</v>
      </c>
      <c r="L31" s="151">
        <f>SUMIFS('_Resource Additions_Annual_'!AP:AP,'_Resource Additions_Annual_'!$AI:$AI,$D31,'_Resource Additions_Annual_'!$AJ:$AJ,$B31)</f>
        <v>0</v>
      </c>
      <c r="M31" s="151">
        <f>SUMIFS('_Resource Additions_Annual_'!AQ:AQ,'_Resource Additions_Annual_'!$AI:$AI,$D31,'_Resource Additions_Annual_'!$AJ:$AJ,$B31)</f>
        <v>0</v>
      </c>
      <c r="N31" s="151">
        <f>SUMIFS('_Resource Additions_Annual_'!AR:AR,'_Resource Additions_Annual_'!$AI:$AI,$D31,'_Resource Additions_Annual_'!$AJ:$AJ,$B31)</f>
        <v>500</v>
      </c>
      <c r="O31" s="151">
        <f>SUMIFS('_Resource Additions_Annual_'!AS:AS,'_Resource Additions_Annual_'!$AI:$AI,$D31,'_Resource Additions_Annual_'!$AJ:$AJ,$B31)</f>
        <v>0</v>
      </c>
      <c r="P31" s="151">
        <f>SUMIFS('_Resource Additions_Annual_'!AT:AT,'_Resource Additions_Annual_'!$AI:$AI,$D31,'_Resource Additions_Annual_'!$AJ:$AJ,$B31)</f>
        <v>0</v>
      </c>
      <c r="Q31" s="152">
        <f>SUMIFS('_Resource Additions_Annual_'!AU:AU,'_Resource Additions_Annual_'!$AI:$AI,$D31,'_Resource Additions_Annual_'!$AJ:$AJ,$B31)</f>
        <v>0</v>
      </c>
      <c r="R31" s="152">
        <f t="shared" si="0"/>
        <v>783.46100543847513</v>
      </c>
    </row>
    <row r="32" spans="2:18" ht="26.25" customHeight="1" x14ac:dyDescent="0.25">
      <c r="B32" s="156">
        <v>2025</v>
      </c>
      <c r="C32" s="309"/>
      <c r="D32" s="140" t="str">
        <f>'RAW DATA INPUTS &gt;&gt;&gt;'!D28</f>
        <v>S SCGHG Only, No CETA</v>
      </c>
      <c r="E32" s="309"/>
      <c r="F32" s="139" t="s">
        <v>319</v>
      </c>
      <c r="G32" s="150">
        <f>SUMIFS('_Resource Additions_Annual_'!AK:AK,'_Resource Additions_Annual_'!$AI:$AI,$D32,'_Resource Additions_Annual_'!$AJ:$AJ,$B32)</f>
        <v>212.56090080270064</v>
      </c>
      <c r="H32" s="151">
        <f>SUMIFS('_Resource Additions_Annual_'!AL:AL,'_Resource Additions_Annual_'!$AI:$AI,$D32,'_Resource Additions_Annual_'!$AJ:$AJ,$B32)</f>
        <v>50</v>
      </c>
      <c r="I32" s="151">
        <f>SUMIFS('_Resource Additions_Annual_'!AM:AM,'_Resource Additions_Annual_'!$AI:$AI,$D32,'_Resource Additions_Annual_'!$AJ:$AJ,$B32)</f>
        <v>0</v>
      </c>
      <c r="J32" s="151">
        <f>SUMIFS('_Resource Additions_Annual_'!AN:AN,'_Resource Additions_Annual_'!$AI:$AI,$D32,'_Resource Additions_Annual_'!$AJ:$AJ,$B32)</f>
        <v>14.549999848008156</v>
      </c>
      <c r="K32" s="151">
        <f>SUMIFS('_Resource Additions_Annual_'!AO:AO,'_Resource Additions_Annual_'!$AI:$AI,$D32,'_Resource Additions_Annual_'!$AJ:$AJ,$B32)</f>
        <v>22.090000152587891</v>
      </c>
      <c r="L32" s="151">
        <f>SUMIFS('_Resource Additions_Annual_'!AP:AP,'_Resource Additions_Annual_'!$AI:$AI,$D32,'_Resource Additions_Annual_'!$AJ:$AJ,$B32)</f>
        <v>0</v>
      </c>
      <c r="M32" s="151">
        <f>SUMIFS('_Resource Additions_Annual_'!AQ:AQ,'_Resource Additions_Annual_'!$AI:$AI,$D32,'_Resource Additions_Annual_'!$AJ:$AJ,$B32)</f>
        <v>0</v>
      </c>
      <c r="N32" s="151">
        <f>SUMIFS('_Resource Additions_Annual_'!AR:AR,'_Resource Additions_Annual_'!$AI:$AI,$D32,'_Resource Additions_Annual_'!$AJ:$AJ,$B32)</f>
        <v>0</v>
      </c>
      <c r="O32" s="151">
        <f>SUMIFS('_Resource Additions_Annual_'!AS:AS,'_Resource Additions_Annual_'!$AI:$AI,$D32,'_Resource Additions_Annual_'!$AJ:$AJ,$B32)</f>
        <v>0</v>
      </c>
      <c r="P32" s="151">
        <f>SUMIFS('_Resource Additions_Annual_'!AT:AT,'_Resource Additions_Annual_'!$AI:$AI,$D32,'_Resource Additions_Annual_'!$AJ:$AJ,$B32)</f>
        <v>0</v>
      </c>
      <c r="Q32" s="152">
        <f>SUMIFS('_Resource Additions_Annual_'!AU:AU,'_Resource Additions_Annual_'!$AI:$AI,$D32,'_Resource Additions_Annual_'!$AJ:$AJ,$B32)</f>
        <v>0</v>
      </c>
      <c r="R32" s="152">
        <f t="shared" si="0"/>
        <v>299.20090080329669</v>
      </c>
    </row>
    <row r="33" spans="2:18" ht="26.25" customHeight="1" x14ac:dyDescent="0.25">
      <c r="B33" s="156">
        <v>2025</v>
      </c>
      <c r="C33" s="309"/>
      <c r="D33" s="140" t="str">
        <f>'RAW DATA INPUTS &gt;&gt;&gt;'!D29</f>
        <v>T No CETA</v>
      </c>
      <c r="E33" s="309"/>
      <c r="F33" s="139" t="s">
        <v>5</v>
      </c>
      <c r="G33" s="150">
        <f>SUMIFS('_Resource Additions_Annual_'!AK:AK,'_Resource Additions_Annual_'!$AI:$AI,$D33,'_Resource Additions_Annual_'!$AJ:$AJ,$B33)</f>
        <v>179.62089456001911</v>
      </c>
      <c r="H33" s="151">
        <f>SUMIFS('_Resource Additions_Annual_'!AL:AL,'_Resource Additions_Annual_'!$AI:$AI,$D33,'_Resource Additions_Annual_'!$AJ:$AJ,$B33)</f>
        <v>0</v>
      </c>
      <c r="I33" s="151">
        <f>SUMIFS('_Resource Additions_Annual_'!AM:AM,'_Resource Additions_Annual_'!$AI:$AI,$D33,'_Resource Additions_Annual_'!$AJ:$AJ,$B33)</f>
        <v>0</v>
      </c>
      <c r="J33" s="151">
        <f>SUMIFS('_Resource Additions_Annual_'!AN:AN,'_Resource Additions_Annual_'!$AI:$AI,$D33,'_Resource Additions_Annual_'!$AJ:$AJ,$B33)</f>
        <v>10.049999788403511</v>
      </c>
      <c r="K33" s="151">
        <f>SUMIFS('_Resource Additions_Annual_'!AO:AO,'_Resource Additions_Annual_'!$AI:$AI,$D33,'_Resource Additions_Annual_'!$AJ:$AJ,$B33)</f>
        <v>22.090000152587891</v>
      </c>
      <c r="L33" s="151">
        <f>SUMIFS('_Resource Additions_Annual_'!AP:AP,'_Resource Additions_Annual_'!$AI:$AI,$D33,'_Resource Additions_Annual_'!$AJ:$AJ,$B33)</f>
        <v>0</v>
      </c>
      <c r="M33" s="151">
        <f>SUMIFS('_Resource Additions_Annual_'!AQ:AQ,'_Resource Additions_Annual_'!$AI:$AI,$D33,'_Resource Additions_Annual_'!$AJ:$AJ,$B33)</f>
        <v>0</v>
      </c>
      <c r="N33" s="151">
        <f>SUMIFS('_Resource Additions_Annual_'!AR:AR,'_Resource Additions_Annual_'!$AI:$AI,$D33,'_Resource Additions_Annual_'!$AJ:$AJ,$B33)</f>
        <v>0</v>
      </c>
      <c r="O33" s="151">
        <f>SUMIFS('_Resource Additions_Annual_'!AS:AS,'_Resource Additions_Annual_'!$AI:$AI,$D33,'_Resource Additions_Annual_'!$AJ:$AJ,$B33)</f>
        <v>0</v>
      </c>
      <c r="P33" s="151">
        <f>SUMIFS('_Resource Additions_Annual_'!AT:AT,'_Resource Additions_Annual_'!$AI:$AI,$D33,'_Resource Additions_Annual_'!$AJ:$AJ,$B33)</f>
        <v>0</v>
      </c>
      <c r="Q33" s="152">
        <f>SUMIFS('_Resource Additions_Annual_'!AU:AU,'_Resource Additions_Annual_'!$AI:$AI,$D33,'_Resource Additions_Annual_'!$AJ:$AJ,$B33)</f>
        <v>0</v>
      </c>
      <c r="R33" s="152">
        <f t="shared" si="0"/>
        <v>211.76089450101051</v>
      </c>
    </row>
    <row r="34" spans="2:18" ht="26.25" customHeight="1" x14ac:dyDescent="0.25">
      <c r="B34" s="156">
        <v>2025</v>
      </c>
      <c r="C34" s="309"/>
      <c r="D34" s="140" t="str">
        <f>'RAW DATA INPUTS &gt;&gt;&gt;'!D31</f>
        <v>V1 Balanced portfolio</v>
      </c>
      <c r="E34" s="309"/>
      <c r="F34" s="139" t="s">
        <v>172</v>
      </c>
      <c r="G34" s="150">
        <f>SUMIFS('_Resource Additions_Annual_'!AK:AK,'_Resource Additions_Annual_'!$AI:$AI,$D34,'_Resource Additions_Annual_'!$AJ:$AJ,$B34)</f>
        <v>255.88696283619086</v>
      </c>
      <c r="H34" s="151">
        <f>SUMIFS('_Resource Additions_Annual_'!AL:AL,'_Resource Additions_Annual_'!$AI:$AI,$D34,'_Resource Additions_Annual_'!$AJ:$AJ,$B34)</f>
        <v>25</v>
      </c>
      <c r="I34" s="151">
        <f>SUMIFS('_Resource Additions_Annual_'!AM:AM,'_Resource Additions_Annual_'!$AI:$AI,$D34,'_Resource Additions_Annual_'!$AJ:$AJ,$B34)</f>
        <v>80</v>
      </c>
      <c r="J34" s="151">
        <f>SUMIFS('_Resource Additions_Annual_'!AN:AN,'_Resource Additions_Annual_'!$AI:$AI,$D34,'_Resource Additions_Annual_'!$AJ:$AJ,$B34)</f>
        <v>28.669999688863754</v>
      </c>
      <c r="K34" s="151">
        <f>SUMIFS('_Resource Additions_Annual_'!AO:AO,'_Resource Additions_Annual_'!$AI:$AI,$D34,'_Resource Additions_Annual_'!$AJ:$AJ,$B34)</f>
        <v>22.090000152587891</v>
      </c>
      <c r="L34" s="151">
        <f>SUMIFS('_Resource Additions_Annual_'!AP:AP,'_Resource Additions_Annual_'!$AI:$AI,$D34,'_Resource Additions_Annual_'!$AJ:$AJ,$B34)</f>
        <v>0</v>
      </c>
      <c r="M34" s="151">
        <f>SUMIFS('_Resource Additions_Annual_'!AQ:AQ,'_Resource Additions_Annual_'!$AI:$AI,$D34,'_Resource Additions_Annual_'!$AJ:$AJ,$B34)</f>
        <v>0</v>
      </c>
      <c r="N34" s="151">
        <f>SUMIFS('_Resource Additions_Annual_'!AR:AR,'_Resource Additions_Annual_'!$AI:$AI,$D34,'_Resource Additions_Annual_'!$AJ:$AJ,$B34)</f>
        <v>400</v>
      </c>
      <c r="O34" s="151">
        <f>SUMIFS('_Resource Additions_Annual_'!AS:AS,'_Resource Additions_Annual_'!$AI:$AI,$D34,'_Resource Additions_Annual_'!$AJ:$AJ,$B34)</f>
        <v>0</v>
      </c>
      <c r="P34" s="151">
        <f>SUMIFS('_Resource Additions_Annual_'!AT:AT,'_Resource Additions_Annual_'!$AI:$AI,$D34,'_Resource Additions_Annual_'!$AJ:$AJ,$B34)</f>
        <v>0</v>
      </c>
      <c r="Q34" s="152">
        <f>SUMIFS('_Resource Additions_Annual_'!AU:AU,'_Resource Additions_Annual_'!$AI:$AI,$D34,'_Resource Additions_Annual_'!$AJ:$AJ,$B34)</f>
        <v>0</v>
      </c>
      <c r="R34" s="152">
        <f t="shared" si="0"/>
        <v>811.64696267764248</v>
      </c>
    </row>
    <row r="35" spans="2:18" ht="26.25" customHeight="1" x14ac:dyDescent="0.25">
      <c r="B35" s="156">
        <v>2025</v>
      </c>
      <c r="C35" s="309"/>
      <c r="D35" s="140" t="str">
        <f>'RAW DATA INPUTS &gt;&gt;&gt;'!D32</f>
        <v>V2 Balanced portfolio + MT Wind and PSH</v>
      </c>
      <c r="E35" s="309"/>
      <c r="F35" s="139" t="s">
        <v>320</v>
      </c>
      <c r="G35" s="150">
        <f>SUMIFS('_Resource Additions_Annual_'!AK:AK,'_Resource Additions_Annual_'!$AI:$AI,$D35,'_Resource Additions_Annual_'!$AJ:$AJ,$B35)</f>
        <v>255.88696283619086</v>
      </c>
      <c r="H35" s="151">
        <f>SUMIFS('_Resource Additions_Annual_'!AL:AL,'_Resource Additions_Annual_'!$AI:$AI,$D35,'_Resource Additions_Annual_'!$AJ:$AJ,$B35)</f>
        <v>25</v>
      </c>
      <c r="I35" s="151">
        <f>SUMIFS('_Resource Additions_Annual_'!AM:AM,'_Resource Additions_Annual_'!$AI:$AI,$D35,'_Resource Additions_Annual_'!$AJ:$AJ,$B35)</f>
        <v>80</v>
      </c>
      <c r="J35" s="151">
        <f>SUMIFS('_Resource Additions_Annual_'!AN:AN,'_Resource Additions_Annual_'!$AI:$AI,$D35,'_Resource Additions_Annual_'!$AJ:$AJ,$B35)</f>
        <v>28.669999688863754</v>
      </c>
      <c r="K35" s="151">
        <f>SUMIFS('_Resource Additions_Annual_'!AO:AO,'_Resource Additions_Annual_'!$AI:$AI,$D35,'_Resource Additions_Annual_'!$AJ:$AJ,$B35)</f>
        <v>22.090000152587891</v>
      </c>
      <c r="L35" s="151">
        <f>SUMIFS('_Resource Additions_Annual_'!AP:AP,'_Resource Additions_Annual_'!$AI:$AI,$D35,'_Resource Additions_Annual_'!$AJ:$AJ,$B35)</f>
        <v>0</v>
      </c>
      <c r="M35" s="151">
        <f>SUMIFS('_Resource Additions_Annual_'!AQ:AQ,'_Resource Additions_Annual_'!$AI:$AI,$D35,'_Resource Additions_Annual_'!$AJ:$AJ,$B35)</f>
        <v>0</v>
      </c>
      <c r="N35" s="151">
        <f>SUMIFS('_Resource Additions_Annual_'!AR:AR,'_Resource Additions_Annual_'!$AI:$AI,$D35,'_Resource Additions_Annual_'!$AJ:$AJ,$B35)</f>
        <v>400</v>
      </c>
      <c r="O35" s="151">
        <f>SUMIFS('_Resource Additions_Annual_'!AS:AS,'_Resource Additions_Annual_'!$AI:$AI,$D35,'_Resource Additions_Annual_'!$AJ:$AJ,$B35)</f>
        <v>0</v>
      </c>
      <c r="P35" s="151">
        <f>SUMIFS('_Resource Additions_Annual_'!AT:AT,'_Resource Additions_Annual_'!$AI:$AI,$D35,'_Resource Additions_Annual_'!$AJ:$AJ,$B35)</f>
        <v>0</v>
      </c>
      <c r="Q35" s="152">
        <f>SUMIFS('_Resource Additions_Annual_'!AU:AU,'_Resource Additions_Annual_'!$AI:$AI,$D35,'_Resource Additions_Annual_'!$AJ:$AJ,$B35)</f>
        <v>237</v>
      </c>
      <c r="R35" s="152">
        <f t="shared" si="0"/>
        <v>1048.6469626776425</v>
      </c>
    </row>
    <row r="36" spans="2:18" ht="26.25" customHeight="1" x14ac:dyDescent="0.25">
      <c r="B36" s="156">
        <v>2025</v>
      </c>
      <c r="C36" s="309"/>
      <c r="D36" s="140" t="str">
        <f>'RAW DATA INPUTS &gt;&gt;&gt;'!D33</f>
        <v>V3 Balanced portfolio + 6 Year DSR</v>
      </c>
      <c r="E36" s="309"/>
      <c r="F36" s="139" t="s">
        <v>321</v>
      </c>
      <c r="G36" s="150">
        <f>SUMIFS('_Resource Additions_Annual_'!AK:AK,'_Resource Additions_Annual_'!$AI:$AI,$D36,'_Resource Additions_Annual_'!$AJ:$AJ,$B36)</f>
        <v>251.21403870023894</v>
      </c>
      <c r="H36" s="151">
        <f>SUMIFS('_Resource Additions_Annual_'!AL:AL,'_Resource Additions_Annual_'!$AI:$AI,$D36,'_Resource Additions_Annual_'!$AJ:$AJ,$B36)</f>
        <v>25</v>
      </c>
      <c r="I36" s="151">
        <f>SUMIFS('_Resource Additions_Annual_'!AM:AM,'_Resource Additions_Annual_'!$AI:$AI,$D36,'_Resource Additions_Annual_'!$AJ:$AJ,$B36)</f>
        <v>80</v>
      </c>
      <c r="J36" s="151">
        <f>SUMIFS('_Resource Additions_Annual_'!AN:AN,'_Resource Additions_Annual_'!$AI:$AI,$D36,'_Resource Additions_Annual_'!$AJ:$AJ,$B36)</f>
        <v>28.669999688863754</v>
      </c>
      <c r="K36" s="151">
        <f>SUMIFS('_Resource Additions_Annual_'!AO:AO,'_Resource Additions_Annual_'!$AI:$AI,$D36,'_Resource Additions_Annual_'!$AJ:$AJ,$B36)</f>
        <v>22.090000152587891</v>
      </c>
      <c r="L36" s="151">
        <f>SUMIFS('_Resource Additions_Annual_'!AP:AP,'_Resource Additions_Annual_'!$AI:$AI,$D36,'_Resource Additions_Annual_'!$AJ:$AJ,$B36)</f>
        <v>0</v>
      </c>
      <c r="M36" s="151">
        <f>SUMIFS('_Resource Additions_Annual_'!AQ:AQ,'_Resource Additions_Annual_'!$AI:$AI,$D36,'_Resource Additions_Annual_'!$AJ:$AJ,$B36)</f>
        <v>0</v>
      </c>
      <c r="N36" s="151">
        <f>SUMIFS('_Resource Additions_Annual_'!AR:AR,'_Resource Additions_Annual_'!$AI:$AI,$D36,'_Resource Additions_Annual_'!$AJ:$AJ,$B36)</f>
        <v>300</v>
      </c>
      <c r="O36" s="151">
        <f>SUMIFS('_Resource Additions_Annual_'!AS:AS,'_Resource Additions_Annual_'!$AI:$AI,$D36,'_Resource Additions_Annual_'!$AJ:$AJ,$B36)</f>
        <v>0</v>
      </c>
      <c r="P36" s="151">
        <f>SUMIFS('_Resource Additions_Annual_'!AT:AT,'_Resource Additions_Annual_'!$AI:$AI,$D36,'_Resource Additions_Annual_'!$AJ:$AJ,$B36)</f>
        <v>0</v>
      </c>
      <c r="Q36" s="152">
        <f>SUMIFS('_Resource Additions_Annual_'!AU:AU,'_Resource Additions_Annual_'!$AI:$AI,$D36,'_Resource Additions_Annual_'!$AJ:$AJ,$B36)</f>
        <v>0</v>
      </c>
      <c r="R36" s="152">
        <f t="shared" si="0"/>
        <v>706.97403854169056</v>
      </c>
    </row>
    <row r="37" spans="2:18" ht="26.25" customHeight="1" x14ac:dyDescent="0.25">
      <c r="B37" s="156">
        <v>2025</v>
      </c>
      <c r="C37" s="309"/>
      <c r="D37" s="140" t="str">
        <f>'RAW DATA INPUTS &gt;&gt;&gt;'!D34</f>
        <v>W Preferred Portfolio (BP with Biodiesel)</v>
      </c>
      <c r="E37" s="309"/>
      <c r="F37" s="139" t="str">
        <f t="shared" si="1"/>
        <v>W Preferred Portfolio (BP with Biodiesel)</v>
      </c>
      <c r="G37" s="150">
        <f>SUMIFS('_Resource Additions_Annual_'!AK:AK,'_Resource Additions_Annual_'!$AI:$AI,$D37,'_Resource Additions_Annual_'!$AJ:$AJ,$B37)</f>
        <v>255.01392965906561</v>
      </c>
      <c r="H37" s="151">
        <f>SUMIFS('_Resource Additions_Annual_'!AL:AL,'_Resource Additions_Annual_'!$AI:$AI,$D37,'_Resource Additions_Annual_'!$AJ:$AJ,$B37)</f>
        <v>25</v>
      </c>
      <c r="I37" s="151">
        <f>SUMIFS('_Resource Additions_Annual_'!AM:AM,'_Resource Additions_Annual_'!$AI:$AI,$D37,'_Resource Additions_Annual_'!$AJ:$AJ,$B37)</f>
        <v>80</v>
      </c>
      <c r="J37" s="151">
        <f>SUMIFS('_Resource Additions_Annual_'!AN:AN,'_Resource Additions_Annual_'!$AI:$AI,$D37,'_Resource Additions_Annual_'!$AJ:$AJ,$B37)</f>
        <v>28.669999688863754</v>
      </c>
      <c r="K37" s="151">
        <f>SUMIFS('_Resource Additions_Annual_'!AO:AO,'_Resource Additions_Annual_'!$AI:$AI,$D37,'_Resource Additions_Annual_'!$AJ:$AJ,$B37)</f>
        <v>22.090000152587891</v>
      </c>
      <c r="L37" s="151">
        <f>SUMIFS('_Resource Additions_Annual_'!AP:AP,'_Resource Additions_Annual_'!$AI:$AI,$D37,'_Resource Additions_Annual_'!$AJ:$AJ,$B37)</f>
        <v>0</v>
      </c>
      <c r="M37" s="151">
        <f>SUMIFS('_Resource Additions_Annual_'!AQ:AQ,'_Resource Additions_Annual_'!$AI:$AI,$D37,'_Resource Additions_Annual_'!$AJ:$AJ,$B37)</f>
        <v>0</v>
      </c>
      <c r="N37" s="151">
        <f>SUMIFS('_Resource Additions_Annual_'!AR:AR,'_Resource Additions_Annual_'!$AI:$AI,$D37,'_Resource Additions_Annual_'!$AJ:$AJ,$B37)</f>
        <v>400</v>
      </c>
      <c r="O37" s="151">
        <f>SUMIFS('_Resource Additions_Annual_'!AS:AS,'_Resource Additions_Annual_'!$AI:$AI,$D37,'_Resource Additions_Annual_'!$AJ:$AJ,$B37)</f>
        <v>0</v>
      </c>
      <c r="P37" s="151">
        <f>SUMIFS('_Resource Additions_Annual_'!AT:AT,'_Resource Additions_Annual_'!$AI:$AI,$D37,'_Resource Additions_Annual_'!$AJ:$AJ,$B37)</f>
        <v>0</v>
      </c>
      <c r="Q37" s="152">
        <f>SUMIFS('_Resource Additions_Annual_'!AU:AU,'_Resource Additions_Annual_'!$AI:$AI,$D37,'_Resource Additions_Annual_'!$AJ:$AJ,$B37)</f>
        <v>0</v>
      </c>
      <c r="R37" s="152">
        <f t="shared" si="0"/>
        <v>810.77392950051728</v>
      </c>
    </row>
    <row r="38" spans="2:18" ht="26.25" customHeight="1" x14ac:dyDescent="0.25">
      <c r="B38" s="156">
        <v>2025</v>
      </c>
      <c r="C38" s="309"/>
      <c r="D38" s="140" t="str">
        <f>'RAW DATA INPUTS &gt;&gt;&gt;'!D35</f>
        <v>X Balanced Portfolio with Reduced Market Reliance</v>
      </c>
      <c r="E38" s="309"/>
      <c r="F38" s="139" t="str">
        <f t="shared" si="1"/>
        <v>X Balanced Portfolio with Reduced Market Reliance</v>
      </c>
      <c r="G38" s="150">
        <f>SUMIFS('_Resource Additions_Annual_'!AK:AK,'_Resource Additions_Annual_'!$AI:$AI,$D38,'_Resource Additions_Annual_'!$AJ:$AJ,$B38)</f>
        <v>257.97604796871099</v>
      </c>
      <c r="H38" s="151">
        <f>SUMIFS('_Resource Additions_Annual_'!AL:AL,'_Resource Additions_Annual_'!$AI:$AI,$D38,'_Resource Additions_Annual_'!$AJ:$AJ,$B38)</f>
        <v>25</v>
      </c>
      <c r="I38" s="151">
        <f>SUMIFS('_Resource Additions_Annual_'!AM:AM,'_Resource Additions_Annual_'!$AI:$AI,$D38,'_Resource Additions_Annual_'!$AJ:$AJ,$B38)</f>
        <v>80</v>
      </c>
      <c r="J38" s="151">
        <f>SUMIFS('_Resource Additions_Annual_'!AN:AN,'_Resource Additions_Annual_'!$AI:$AI,$D38,'_Resource Additions_Annual_'!$AJ:$AJ,$B38)</f>
        <v>28.669999688863754</v>
      </c>
      <c r="K38" s="151">
        <f>SUMIFS('_Resource Additions_Annual_'!AO:AO,'_Resource Additions_Annual_'!$AI:$AI,$D38,'_Resource Additions_Annual_'!$AJ:$AJ,$B38)</f>
        <v>22.090000152587891</v>
      </c>
      <c r="L38" s="151">
        <f>SUMIFS('_Resource Additions_Annual_'!AP:AP,'_Resource Additions_Annual_'!$AI:$AI,$D38,'_Resource Additions_Annual_'!$AJ:$AJ,$B38)</f>
        <v>0</v>
      </c>
      <c r="M38" s="151">
        <f>SUMIFS('_Resource Additions_Annual_'!AQ:AQ,'_Resource Additions_Annual_'!$AI:$AI,$D38,'_Resource Additions_Annual_'!$AJ:$AJ,$B38)</f>
        <v>0</v>
      </c>
      <c r="N38" s="151">
        <f>SUMIFS('_Resource Additions_Annual_'!AR:AR,'_Resource Additions_Annual_'!$AI:$AI,$D38,'_Resource Additions_Annual_'!$AJ:$AJ,$B38)</f>
        <v>600</v>
      </c>
      <c r="O38" s="151">
        <f>SUMIFS('_Resource Additions_Annual_'!AS:AS,'_Resource Additions_Annual_'!$AI:$AI,$D38,'_Resource Additions_Annual_'!$AJ:$AJ,$B38)</f>
        <v>0</v>
      </c>
      <c r="P38" s="151">
        <f>SUMIFS('_Resource Additions_Annual_'!AT:AT,'_Resource Additions_Annual_'!$AI:$AI,$D38,'_Resource Additions_Annual_'!$AJ:$AJ,$B38)</f>
        <v>0</v>
      </c>
      <c r="Q38" s="152">
        <f>SUMIFS('_Resource Additions_Annual_'!AU:AU,'_Resource Additions_Annual_'!$AI:$AI,$D38,'_Resource Additions_Annual_'!$AJ:$AJ,$B38)</f>
        <v>474</v>
      </c>
      <c r="R38" s="152">
        <f t="shared" si="0"/>
        <v>1487.7360478101627</v>
      </c>
    </row>
    <row r="39" spans="2:18" ht="26.25" customHeight="1" x14ac:dyDescent="0.25">
      <c r="B39" s="156">
        <v>2025</v>
      </c>
      <c r="C39" s="309"/>
      <c r="D39" s="140" t="str">
        <f>'RAW DATA INPUTS &gt;&gt;&gt;'!D36</f>
        <v>Y Maximum Customer Benefit</v>
      </c>
      <c r="E39" s="309"/>
      <c r="F39" s="139" t="str">
        <f t="shared" si="1"/>
        <v>Y Maximum Customer Benefit</v>
      </c>
      <c r="G39" s="150">
        <f>SUMIFS('_Resource Additions_Annual_'!AK:AK,'_Resource Additions_Annual_'!$AI:$AI,$D39,'_Resource Additions_Annual_'!$AJ:$AJ,$B39)</f>
        <v>0</v>
      </c>
      <c r="H39" s="151">
        <f>SUMIFS('_Resource Additions_Annual_'!AL:AL,'_Resource Additions_Annual_'!$AI:$AI,$D39,'_Resource Additions_Annual_'!$AJ:$AJ,$B39)</f>
        <v>0</v>
      </c>
      <c r="I39" s="151">
        <f>SUMIFS('_Resource Additions_Annual_'!AM:AM,'_Resource Additions_Annual_'!$AI:$AI,$D39,'_Resource Additions_Annual_'!$AJ:$AJ,$B39)</f>
        <v>0</v>
      </c>
      <c r="J39" s="151">
        <f>SUMIFS('_Resource Additions_Annual_'!AN:AN,'_Resource Additions_Annual_'!$AI:$AI,$D39,'_Resource Additions_Annual_'!$AJ:$AJ,$B39)</f>
        <v>0</v>
      </c>
      <c r="K39" s="151">
        <f>SUMIFS('_Resource Additions_Annual_'!AO:AO,'_Resource Additions_Annual_'!$AI:$AI,$D39,'_Resource Additions_Annual_'!$AJ:$AJ,$B39)</f>
        <v>0</v>
      </c>
      <c r="L39" s="151">
        <f>SUMIFS('_Resource Additions_Annual_'!AP:AP,'_Resource Additions_Annual_'!$AI:$AI,$D39,'_Resource Additions_Annual_'!$AJ:$AJ,$B39)</f>
        <v>0</v>
      </c>
      <c r="M39" s="151">
        <f>SUMIFS('_Resource Additions_Annual_'!AQ:AQ,'_Resource Additions_Annual_'!$AI:$AI,$D39,'_Resource Additions_Annual_'!$AJ:$AJ,$B39)</f>
        <v>0</v>
      </c>
      <c r="N39" s="151">
        <f>SUMIFS('_Resource Additions_Annual_'!AR:AR,'_Resource Additions_Annual_'!$AI:$AI,$D39,'_Resource Additions_Annual_'!$AJ:$AJ,$B39)</f>
        <v>0</v>
      </c>
      <c r="O39" s="151">
        <f>SUMIFS('_Resource Additions_Annual_'!AS:AS,'_Resource Additions_Annual_'!$AI:$AI,$D39,'_Resource Additions_Annual_'!$AJ:$AJ,$B39)</f>
        <v>0</v>
      </c>
      <c r="P39" s="151">
        <f>SUMIFS('_Resource Additions_Annual_'!AT:AT,'_Resource Additions_Annual_'!$AI:$AI,$D39,'_Resource Additions_Annual_'!$AJ:$AJ,$B39)</f>
        <v>0</v>
      </c>
      <c r="Q39" s="152">
        <f>SUMIFS('_Resource Additions_Annual_'!AU:AU,'_Resource Additions_Annual_'!$AI:$AI,$D39,'_Resource Additions_Annual_'!$AJ:$AJ,$B39)</f>
        <v>0</v>
      </c>
      <c r="R39" s="152">
        <f t="shared" si="0"/>
        <v>0</v>
      </c>
    </row>
    <row r="40" spans="2:18" ht="26.25" customHeight="1" x14ac:dyDescent="0.25">
      <c r="B40" s="156">
        <v>2025</v>
      </c>
      <c r="C40" s="309"/>
      <c r="D40" s="140" t="str">
        <f>'RAW DATA INPUTS &gt;&gt;&gt;'!D37</f>
        <v>Z No DSR</v>
      </c>
      <c r="E40" s="309"/>
      <c r="F40" s="139" t="str">
        <f t="shared" si="1"/>
        <v>Z No DSR</v>
      </c>
      <c r="G40" s="150">
        <f>SUMIFS('_Resource Additions_Annual_'!AK:AK,'_Resource Additions_Annual_'!$AI:$AI,$D40,'_Resource Additions_Annual_'!$AJ:$AJ,$B40)</f>
        <v>93.732976330442341</v>
      </c>
      <c r="H40" s="151">
        <f>SUMIFS('_Resource Additions_Annual_'!AL:AL,'_Resource Additions_Annual_'!$AI:$AI,$D40,'_Resource Additions_Annual_'!$AJ:$AJ,$B40)</f>
        <v>0</v>
      </c>
      <c r="I40" s="151">
        <f>SUMIFS('_Resource Additions_Annual_'!AM:AM,'_Resource Additions_Annual_'!$AI:$AI,$D40,'_Resource Additions_Annual_'!$AJ:$AJ,$B40)</f>
        <v>0</v>
      </c>
      <c r="J40" s="151">
        <f>SUMIFS('_Resource Additions_Annual_'!AN:AN,'_Resource Additions_Annual_'!$AI:$AI,$D40,'_Resource Additions_Annual_'!$AJ:$AJ,$B40)</f>
        <v>0</v>
      </c>
      <c r="K40" s="151">
        <f>SUMIFS('_Resource Additions_Annual_'!AO:AO,'_Resource Additions_Annual_'!$AI:$AI,$D40,'_Resource Additions_Annual_'!$AJ:$AJ,$B40)</f>
        <v>22.090000152587891</v>
      </c>
      <c r="L40" s="151">
        <f>SUMIFS('_Resource Additions_Annual_'!AP:AP,'_Resource Additions_Annual_'!$AI:$AI,$D40,'_Resource Additions_Annual_'!$AJ:$AJ,$B40)</f>
        <v>0</v>
      </c>
      <c r="M40" s="151">
        <f>SUMIFS('_Resource Additions_Annual_'!AQ:AQ,'_Resource Additions_Annual_'!$AI:$AI,$D40,'_Resource Additions_Annual_'!$AJ:$AJ,$B40)</f>
        <v>299.89999389648438</v>
      </c>
      <c r="N40" s="151">
        <f>SUMIFS('_Resource Additions_Annual_'!AR:AR,'_Resource Additions_Annual_'!$AI:$AI,$D40,'_Resource Additions_Annual_'!$AJ:$AJ,$B40)</f>
        <v>400</v>
      </c>
      <c r="O40" s="151">
        <f>SUMIFS('_Resource Additions_Annual_'!AS:AS,'_Resource Additions_Annual_'!$AI:$AI,$D40,'_Resource Additions_Annual_'!$AJ:$AJ,$B40)</f>
        <v>0</v>
      </c>
      <c r="P40" s="151">
        <f>SUMIFS('_Resource Additions_Annual_'!AT:AT,'_Resource Additions_Annual_'!$AI:$AI,$D40,'_Resource Additions_Annual_'!$AJ:$AJ,$B40)</f>
        <v>0</v>
      </c>
      <c r="Q40" s="152">
        <f>SUMIFS('_Resource Additions_Annual_'!AU:AU,'_Resource Additions_Annual_'!$AI:$AI,$D40,'_Resource Additions_Annual_'!$AJ:$AJ,$B40)</f>
        <v>237</v>
      </c>
      <c r="R40" s="152">
        <f>SUM(G40:Q40)</f>
        <v>1052.7229703795147</v>
      </c>
    </row>
    <row r="41" spans="2:18" ht="26.25" customHeight="1" x14ac:dyDescent="0.25">
      <c r="B41" s="156">
        <v>2025</v>
      </c>
      <c r="C41" s="309"/>
      <c r="D41" s="140" t="str">
        <f>'RAW DATA INPUTS &gt;&gt;&gt;'!D38</f>
        <v>AA MT Wind + PHSE</v>
      </c>
      <c r="E41" s="309"/>
      <c r="F41" s="139" t="s">
        <v>322</v>
      </c>
      <c r="G41" s="150">
        <f>SUMIFS('_Resource Additions_Annual_'!AK:AK,'_Resource Additions_Annual_'!$AI:$AI,$D41,'_Resource Additions_Annual_'!$AJ:$AJ,$B41)</f>
        <v>255.01392965906561</v>
      </c>
      <c r="H41" s="151">
        <f>SUMIFS('_Resource Additions_Annual_'!AL:AL,'_Resource Additions_Annual_'!$AI:$AI,$D41,'_Resource Additions_Annual_'!$AJ:$AJ,$B41)</f>
        <v>25</v>
      </c>
      <c r="I41" s="151">
        <f>SUMIFS('_Resource Additions_Annual_'!AM:AM,'_Resource Additions_Annual_'!$AI:$AI,$D41,'_Resource Additions_Annual_'!$AJ:$AJ,$B41)</f>
        <v>0</v>
      </c>
      <c r="J41" s="151">
        <f>SUMIFS('_Resource Additions_Annual_'!AN:AN,'_Resource Additions_Annual_'!$AI:$AI,$D41,'_Resource Additions_Annual_'!$AJ:$AJ,$B41)</f>
        <v>28.529999688267708</v>
      </c>
      <c r="K41" s="151">
        <f>SUMIFS('_Resource Additions_Annual_'!AO:AO,'_Resource Additions_Annual_'!$AI:$AI,$D41,'_Resource Additions_Annual_'!$AJ:$AJ,$B41)</f>
        <v>22.090000152587891</v>
      </c>
      <c r="L41" s="151">
        <f>SUMIFS('_Resource Additions_Annual_'!AP:AP,'_Resource Additions_Annual_'!$AI:$AI,$D41,'_Resource Additions_Annual_'!$AJ:$AJ,$B41)</f>
        <v>0</v>
      </c>
      <c r="M41" s="151">
        <f>SUMIFS('_Resource Additions_Annual_'!AQ:AQ,'_Resource Additions_Annual_'!$AI:$AI,$D41,'_Resource Additions_Annual_'!$AJ:$AJ,$B41)</f>
        <v>0</v>
      </c>
      <c r="N41" s="151">
        <f>SUMIFS('_Resource Additions_Annual_'!AR:AR,'_Resource Additions_Annual_'!$AI:$AI,$D41,'_Resource Additions_Annual_'!$AJ:$AJ,$B41)</f>
        <v>400</v>
      </c>
      <c r="O41" s="151">
        <f>SUMIFS('_Resource Additions_Annual_'!AS:AS,'_Resource Additions_Annual_'!$AI:$AI,$D41,'_Resource Additions_Annual_'!$AJ:$AJ,$B41)</f>
        <v>0</v>
      </c>
      <c r="P41" s="151">
        <f>SUMIFS('_Resource Additions_Annual_'!AT:AT,'_Resource Additions_Annual_'!$AI:$AI,$D41,'_Resource Additions_Annual_'!$AJ:$AJ,$B41)</f>
        <v>0</v>
      </c>
      <c r="Q41" s="152">
        <f>SUMIFS('_Resource Additions_Annual_'!AU:AU,'_Resource Additions_Annual_'!$AI:$AI,$D41,'_Resource Additions_Annual_'!$AJ:$AJ,$B41)</f>
        <v>0</v>
      </c>
      <c r="R41" s="152">
        <f t="shared" si="0"/>
        <v>730.63392949992124</v>
      </c>
    </row>
    <row r="42" spans="2:18" ht="26.25" customHeight="1" x14ac:dyDescent="0.25">
      <c r="B42" s="156">
        <v>2025</v>
      </c>
      <c r="C42" s="310"/>
      <c r="D42" s="140" t="str">
        <f>'RAW DATA INPUTS &gt;&gt;&gt;'!D39</f>
        <v>WX BP, Market Reliance, Biodiesel</v>
      </c>
      <c r="E42" s="310"/>
      <c r="F42" s="139" t="str">
        <f>D42</f>
        <v>WX BP, Market Reliance, Biodiesel</v>
      </c>
      <c r="G42" s="153">
        <f>SUMIFS('_Resource Additions_Annual_'!AK:AK,'_Resource Additions_Annual_'!$AI:$AI,$D42,'_Resource Additions_Annual_'!$AJ:$AJ,$B42)</f>
        <v>258.84908114583618</v>
      </c>
      <c r="H42" s="154">
        <f>SUMIFS('_Resource Additions_Annual_'!AL:AL,'_Resource Additions_Annual_'!$AI:$AI,$D42,'_Resource Additions_Annual_'!$AJ:$AJ,$B42)</f>
        <v>25</v>
      </c>
      <c r="I42" s="154">
        <f>SUMIFS('_Resource Additions_Annual_'!AM:AM,'_Resource Additions_Annual_'!$AI:$AI,$D42,'_Resource Additions_Annual_'!$AJ:$AJ,$B42)</f>
        <v>80</v>
      </c>
      <c r="J42" s="154">
        <f>SUMIFS('_Resource Additions_Annual_'!AN:AN,'_Resource Additions_Annual_'!$AI:$AI,$D42,'_Resource Additions_Annual_'!$AJ:$AJ,$B42)</f>
        <v>28.669999688863754</v>
      </c>
      <c r="K42" s="154">
        <f>SUMIFS('_Resource Additions_Annual_'!AO:AO,'_Resource Additions_Annual_'!$AI:$AI,$D42,'_Resource Additions_Annual_'!$AJ:$AJ,$B42)</f>
        <v>22.090000152587891</v>
      </c>
      <c r="L42" s="154">
        <f>SUMIFS('_Resource Additions_Annual_'!AP:AP,'_Resource Additions_Annual_'!$AI:$AI,$D42,'_Resource Additions_Annual_'!$AJ:$AJ,$B42)</f>
        <v>0</v>
      </c>
      <c r="M42" s="154">
        <f>SUMIFS('_Resource Additions_Annual_'!AQ:AQ,'_Resource Additions_Annual_'!$AI:$AI,$D42,'_Resource Additions_Annual_'!$AJ:$AJ,$B42)</f>
        <v>0</v>
      </c>
      <c r="N42" s="154">
        <f>SUMIFS('_Resource Additions_Annual_'!AR:AR,'_Resource Additions_Annual_'!$AI:$AI,$D42,'_Resource Additions_Annual_'!$AJ:$AJ,$B42)</f>
        <v>600</v>
      </c>
      <c r="O42" s="154">
        <f>SUMIFS('_Resource Additions_Annual_'!AS:AS,'_Resource Additions_Annual_'!$AI:$AI,$D42,'_Resource Additions_Annual_'!$AJ:$AJ,$B42)</f>
        <v>0</v>
      </c>
      <c r="P42" s="154">
        <f>SUMIFS('_Resource Additions_Annual_'!AT:AT,'_Resource Additions_Annual_'!$AI:$AI,$D42,'_Resource Additions_Annual_'!$AJ:$AJ,$B42)</f>
        <v>0</v>
      </c>
      <c r="Q42" s="155">
        <f>SUMIFS('_Resource Additions_Annual_'!AU:AU,'_Resource Additions_Annual_'!$AI:$AI,$D42,'_Resource Additions_Annual_'!$AJ:$AJ,$B42)</f>
        <v>474</v>
      </c>
      <c r="R42" s="155">
        <f t="shared" si="0"/>
        <v>1488.6090809872878</v>
      </c>
    </row>
    <row r="43" spans="2:18" ht="15" customHeight="1" x14ac:dyDescent="0.25">
      <c r="B43" s="156">
        <v>2030</v>
      </c>
      <c r="C43" s="308">
        <v>2030</v>
      </c>
      <c r="D43" s="141" t="str">
        <f t="shared" ref="D43:D74" si="2">D7</f>
        <v>1 Mid</v>
      </c>
      <c r="E43" s="308">
        <v>2030</v>
      </c>
      <c r="F43" s="141" t="str">
        <f t="shared" ref="F43:F74" si="3">F7</f>
        <v>1 Mid</v>
      </c>
      <c r="G43" s="147">
        <f>SUMIFS('_Resource Additions_Annual_'!AK:AK,'_Resource Additions_Annual_'!$AI:$AI,$D43,'_Resource Additions_Annual_'!$AJ:$AJ,$B43)</f>
        <v>594.46364554866977</v>
      </c>
      <c r="H43" s="148">
        <f>SUMIFS('_Resource Additions_Annual_'!AL:AL,'_Resource Additions_Annual_'!$AI:$AI,$D43,'_Resource Additions_Annual_'!$AJ:$AJ,$B43)</f>
        <v>100</v>
      </c>
      <c r="I43" s="148">
        <f>SUMIFS('_Resource Additions_Annual_'!AM:AM,'_Resource Additions_Annual_'!$AI:$AI,$D43,'_Resource Additions_Annual_'!$AJ:$AJ,$B43)</f>
        <v>0</v>
      </c>
      <c r="J43" s="148">
        <f>SUMIFS('_Resource Additions_Annual_'!AN:AN,'_Resource Additions_Annual_'!$AI:$AI,$D43,'_Resource Additions_Annual_'!$AJ:$AJ,$B43)</f>
        <v>83.649998158216476</v>
      </c>
      <c r="K43" s="148">
        <f>SUMIFS('_Resource Additions_Annual_'!AO:AO,'_Resource Additions_Annual_'!$AI:$AI,$D43,'_Resource Additions_Annual_'!$AJ:$AJ,$B43)</f>
        <v>45.689998626708977</v>
      </c>
      <c r="L43" s="148">
        <f>SUMIFS('_Resource Additions_Annual_'!AP:AP,'_Resource Additions_Annual_'!$AI:$AI,$D43,'_Resource Additions_Annual_'!$AJ:$AJ,$B43)</f>
        <v>0</v>
      </c>
      <c r="M43" s="148">
        <f>SUMIFS('_Resource Additions_Annual_'!AQ:AQ,'_Resource Additions_Annual_'!$AI:$AI,$D43,'_Resource Additions_Annual_'!$AJ:$AJ,$B43)</f>
        <v>699.84999084472656</v>
      </c>
      <c r="N43" s="148">
        <f>SUMIFS('_Resource Additions_Annual_'!AR:AR,'_Resource Additions_Annual_'!$AI:$AI,$D43,'_Resource Additions_Annual_'!$AJ:$AJ,$B43)</f>
        <v>1300</v>
      </c>
      <c r="O43" s="148">
        <f>SUMIFS('_Resource Additions_Annual_'!AS:AS,'_Resource Additions_Annual_'!$AI:$AI,$D43,'_Resource Additions_Annual_'!$AJ:$AJ,$B43)</f>
        <v>0</v>
      </c>
      <c r="P43" s="148">
        <f>SUMIFS('_Resource Additions_Annual_'!AT:AT,'_Resource Additions_Annual_'!$AI:$AI,$D43,'_Resource Additions_Annual_'!$AJ:$AJ,$B43)</f>
        <v>0</v>
      </c>
      <c r="Q43" s="149">
        <f>SUMIFS('_Resource Additions_Annual_'!AU:AU,'_Resource Additions_Annual_'!$AI:$AI,$D43,'_Resource Additions_Annual_'!$AJ:$AJ,$B43)</f>
        <v>237</v>
      </c>
      <c r="R43" s="149">
        <f>SUM(G43:Q43)</f>
        <v>3060.6536331783218</v>
      </c>
    </row>
    <row r="44" spans="2:18" ht="26.25" customHeight="1" x14ac:dyDescent="0.25">
      <c r="B44" s="156">
        <v>2030</v>
      </c>
      <c r="C44" s="309"/>
      <c r="D44" s="142" t="str">
        <f t="shared" si="2"/>
        <v>2 Low</v>
      </c>
      <c r="E44" s="309"/>
      <c r="F44" s="142" t="str">
        <f t="shared" si="3"/>
        <v>2 Low</v>
      </c>
      <c r="G44" s="150">
        <f>SUMIFS('_Resource Additions_Annual_'!AK:AK,'_Resource Additions_Annual_'!$AI:$AI,$D44,'_Resource Additions_Annual_'!$AJ:$AJ,$B44)</f>
        <v>606.12299941398317</v>
      </c>
      <c r="H44" s="151">
        <f>SUMIFS('_Resource Additions_Annual_'!AL:AL,'_Resource Additions_Annual_'!$AI:$AI,$D44,'_Resource Additions_Annual_'!$AJ:$AJ,$B44)</f>
        <v>125</v>
      </c>
      <c r="I44" s="151">
        <f>SUMIFS('_Resource Additions_Annual_'!AM:AM,'_Resource Additions_Annual_'!$AI:$AI,$D44,'_Resource Additions_Annual_'!$AJ:$AJ,$B44)</f>
        <v>0</v>
      </c>
      <c r="J44" s="151">
        <f>SUMIFS('_Resource Additions_Annual_'!AN:AN,'_Resource Additions_Annual_'!$AI:$AI,$D44,'_Resource Additions_Annual_'!$AJ:$AJ,$B44)</f>
        <v>131.53999802470207</v>
      </c>
      <c r="K44" s="151">
        <f>SUMIFS('_Resource Additions_Annual_'!AO:AO,'_Resource Additions_Annual_'!$AI:$AI,$D44,'_Resource Additions_Annual_'!$AJ:$AJ,$B44)</f>
        <v>45.689998626708977</v>
      </c>
      <c r="L44" s="151">
        <f>SUMIFS('_Resource Additions_Annual_'!AP:AP,'_Resource Additions_Annual_'!$AI:$AI,$D44,'_Resource Additions_Annual_'!$AJ:$AJ,$B44)</f>
        <v>0</v>
      </c>
      <c r="M44" s="151">
        <f>SUMIFS('_Resource Additions_Annual_'!AQ:AQ,'_Resource Additions_Annual_'!$AI:$AI,$D44,'_Resource Additions_Annual_'!$AJ:$AJ,$B44)</f>
        <v>199.44999694824219</v>
      </c>
      <c r="N44" s="151">
        <f>SUMIFS('_Resource Additions_Annual_'!AR:AR,'_Resource Additions_Annual_'!$AI:$AI,$D44,'_Resource Additions_Annual_'!$AJ:$AJ,$B44)</f>
        <v>1100</v>
      </c>
      <c r="O44" s="151">
        <f>SUMIFS('_Resource Additions_Annual_'!AS:AS,'_Resource Additions_Annual_'!$AI:$AI,$D44,'_Resource Additions_Annual_'!$AJ:$AJ,$B44)</f>
        <v>0</v>
      </c>
      <c r="P44" s="151">
        <f>SUMIFS('_Resource Additions_Annual_'!AT:AT,'_Resource Additions_Annual_'!$AI:$AI,$D44,'_Resource Additions_Annual_'!$AJ:$AJ,$B44)</f>
        <v>0</v>
      </c>
      <c r="Q44" s="152">
        <f>SUMIFS('_Resource Additions_Annual_'!AU:AU,'_Resource Additions_Annual_'!$AI:$AI,$D44,'_Resource Additions_Annual_'!$AJ:$AJ,$B44)</f>
        <v>0</v>
      </c>
      <c r="R44" s="152">
        <f t="shared" ref="R44:R78" si="4">SUM(G44:Q44)</f>
        <v>2207.8029930136363</v>
      </c>
    </row>
    <row r="45" spans="2:18" ht="26.25" customHeight="1" x14ac:dyDescent="0.25">
      <c r="B45" s="156">
        <v>2030</v>
      </c>
      <c r="C45" s="309"/>
      <c r="D45" s="142" t="str">
        <f t="shared" si="2"/>
        <v>3 High</v>
      </c>
      <c r="E45" s="309"/>
      <c r="F45" s="142" t="str">
        <f t="shared" si="3"/>
        <v>3 High</v>
      </c>
      <c r="G45" s="150">
        <f>SUMIFS('_Resource Additions_Annual_'!AK:AK,'_Resource Additions_Annual_'!$AI:$AI,$D45,'_Resource Additions_Annual_'!$AJ:$AJ,$B45)</f>
        <v>684.07261467804358</v>
      </c>
      <c r="H45" s="151">
        <f>SUMIFS('_Resource Additions_Annual_'!AL:AL,'_Resource Additions_Annual_'!$AI:$AI,$D45,'_Resource Additions_Annual_'!$AJ:$AJ,$B45)</f>
        <v>0</v>
      </c>
      <c r="I45" s="151">
        <f>SUMIFS('_Resource Additions_Annual_'!AM:AM,'_Resource Additions_Annual_'!$AI:$AI,$D45,'_Resource Additions_Annual_'!$AJ:$AJ,$B45)</f>
        <v>0</v>
      </c>
      <c r="J45" s="151">
        <f>SUMIFS('_Resource Additions_Annual_'!AN:AN,'_Resource Additions_Annual_'!$AI:$AI,$D45,'_Resource Additions_Annual_'!$AJ:$AJ,$B45)</f>
        <v>88.069998174905777</v>
      </c>
      <c r="K45" s="151">
        <f>SUMIFS('_Resource Additions_Annual_'!AO:AO,'_Resource Additions_Annual_'!$AI:$AI,$D45,'_Resource Additions_Annual_'!$AJ:$AJ,$B45)</f>
        <v>45.689998626708977</v>
      </c>
      <c r="L45" s="151">
        <f>SUMIFS('_Resource Additions_Annual_'!AP:AP,'_Resource Additions_Annual_'!$AI:$AI,$D45,'_Resource Additions_Annual_'!$AJ:$AJ,$B45)</f>
        <v>0</v>
      </c>
      <c r="M45" s="151">
        <f>SUMIFS('_Resource Additions_Annual_'!AQ:AQ,'_Resource Additions_Annual_'!$AI:$AI,$D45,'_Resource Additions_Annual_'!$AJ:$AJ,$B45)</f>
        <v>199.44999694824219</v>
      </c>
      <c r="N45" s="151">
        <f>SUMIFS('_Resource Additions_Annual_'!AR:AR,'_Resource Additions_Annual_'!$AI:$AI,$D45,'_Resource Additions_Annual_'!$AJ:$AJ,$B45)</f>
        <v>2100</v>
      </c>
      <c r="O45" s="151">
        <f>SUMIFS('_Resource Additions_Annual_'!AS:AS,'_Resource Additions_Annual_'!$AI:$AI,$D45,'_Resource Additions_Annual_'!$AJ:$AJ,$B45)</f>
        <v>0</v>
      </c>
      <c r="P45" s="151">
        <f>SUMIFS('_Resource Additions_Annual_'!AT:AT,'_Resource Additions_Annual_'!$AI:$AI,$D45,'_Resource Additions_Annual_'!$AJ:$AJ,$B45)</f>
        <v>0</v>
      </c>
      <c r="Q45" s="152">
        <f>SUMIFS('_Resource Additions_Annual_'!AU:AU,'_Resource Additions_Annual_'!$AI:$AI,$D45,'_Resource Additions_Annual_'!$AJ:$AJ,$B45)</f>
        <v>711</v>
      </c>
      <c r="R45" s="152">
        <f t="shared" si="4"/>
        <v>3828.2826084279004</v>
      </c>
    </row>
    <row r="46" spans="2:18" ht="26.25" customHeight="1" x14ac:dyDescent="0.25">
      <c r="B46" s="156">
        <v>2030</v>
      </c>
      <c r="C46" s="309"/>
      <c r="D46" s="142" t="str">
        <f t="shared" si="2"/>
        <v>A Renewable Overgeneration</v>
      </c>
      <c r="E46" s="309"/>
      <c r="F46" s="142" t="str">
        <f t="shared" si="3"/>
        <v>A Renewable Overgeneration</v>
      </c>
      <c r="G46" s="150">
        <f>SUMIFS('_Resource Additions_Annual_'!AK:AK,'_Resource Additions_Annual_'!$AI:$AI,$D46,'_Resource Additions_Annual_'!$AJ:$AJ,$B46)</f>
        <v>606.12299941398317</v>
      </c>
      <c r="H46" s="151">
        <f>SUMIFS('_Resource Additions_Annual_'!AL:AL,'_Resource Additions_Annual_'!$AI:$AI,$D46,'_Resource Additions_Annual_'!$AJ:$AJ,$B46)</f>
        <v>250</v>
      </c>
      <c r="I46" s="151">
        <f>SUMIFS('_Resource Additions_Annual_'!AM:AM,'_Resource Additions_Annual_'!$AI:$AI,$D46,'_Resource Additions_Annual_'!$AJ:$AJ,$B46)</f>
        <v>0</v>
      </c>
      <c r="J46" s="151">
        <f>SUMIFS('_Resource Additions_Annual_'!AN:AN,'_Resource Additions_Annual_'!$AI:$AI,$D46,'_Resource Additions_Annual_'!$AJ:$AJ,$B46)</f>
        <v>131.79000040888786</v>
      </c>
      <c r="K46" s="151">
        <f>SUMIFS('_Resource Additions_Annual_'!AO:AO,'_Resource Additions_Annual_'!$AI:$AI,$D46,'_Resource Additions_Annual_'!$AJ:$AJ,$B46)</f>
        <v>45.689998626708977</v>
      </c>
      <c r="L46" s="151">
        <f>SUMIFS('_Resource Additions_Annual_'!AP:AP,'_Resource Additions_Annual_'!$AI:$AI,$D46,'_Resource Additions_Annual_'!$AJ:$AJ,$B46)</f>
        <v>30</v>
      </c>
      <c r="M46" s="151">
        <f>SUMIFS('_Resource Additions_Annual_'!AQ:AQ,'_Resource Additions_Annual_'!$AI:$AI,$D46,'_Resource Additions_Annual_'!$AJ:$AJ,$B46)</f>
        <v>898.69998931884766</v>
      </c>
      <c r="N46" s="151">
        <f>SUMIFS('_Resource Additions_Annual_'!AR:AR,'_Resource Additions_Annual_'!$AI:$AI,$D46,'_Resource Additions_Annual_'!$AJ:$AJ,$B46)</f>
        <v>1000</v>
      </c>
      <c r="O46" s="151">
        <f>SUMIFS('_Resource Additions_Annual_'!AS:AS,'_Resource Additions_Annual_'!$AI:$AI,$D46,'_Resource Additions_Annual_'!$AJ:$AJ,$B46)</f>
        <v>0</v>
      </c>
      <c r="P46" s="151">
        <f>SUMIFS('_Resource Additions_Annual_'!AT:AT,'_Resource Additions_Annual_'!$AI:$AI,$D46,'_Resource Additions_Annual_'!$AJ:$AJ,$B46)</f>
        <v>0</v>
      </c>
      <c r="Q46" s="152">
        <f>SUMIFS('_Resource Additions_Annual_'!AU:AU,'_Resource Additions_Annual_'!$AI:$AI,$D46,'_Resource Additions_Annual_'!$AJ:$AJ,$B46)</f>
        <v>309.80000305175781</v>
      </c>
      <c r="R46" s="152">
        <f t="shared" si="4"/>
        <v>3272.1029908201854</v>
      </c>
    </row>
    <row r="47" spans="2:18" ht="26.25" customHeight="1" x14ac:dyDescent="0.25">
      <c r="B47" s="156">
        <v>2030</v>
      </c>
      <c r="C47" s="309"/>
      <c r="D47" s="142" t="str">
        <f t="shared" si="2"/>
        <v>B Market Reliance</v>
      </c>
      <c r="E47" s="309"/>
      <c r="F47" s="142" t="str">
        <f t="shared" si="3"/>
        <v>B Market Reliance</v>
      </c>
      <c r="G47" s="150">
        <f>SUMIFS('_Resource Additions_Annual_'!AK:AK,'_Resource Additions_Annual_'!$AI:$AI,$D47,'_Resource Additions_Annual_'!$AJ:$AJ,$B47)</f>
        <v>594.46364554866977</v>
      </c>
      <c r="H47" s="151">
        <f>SUMIFS('_Resource Additions_Annual_'!AL:AL,'_Resource Additions_Annual_'!$AI:$AI,$D47,'_Resource Additions_Annual_'!$AJ:$AJ,$B47)</f>
        <v>25</v>
      </c>
      <c r="I47" s="151">
        <f>SUMIFS('_Resource Additions_Annual_'!AM:AM,'_Resource Additions_Annual_'!$AI:$AI,$D47,'_Resource Additions_Annual_'!$AJ:$AJ,$B47)</f>
        <v>0</v>
      </c>
      <c r="J47" s="151">
        <f>SUMIFS('_Resource Additions_Annual_'!AN:AN,'_Resource Additions_Annual_'!$AI:$AI,$D47,'_Resource Additions_Annual_'!$AJ:$AJ,$B47)</f>
        <v>127.05999800562859</v>
      </c>
      <c r="K47" s="151">
        <f>SUMIFS('_Resource Additions_Annual_'!AO:AO,'_Resource Additions_Annual_'!$AI:$AI,$D47,'_Resource Additions_Annual_'!$AJ:$AJ,$B47)</f>
        <v>45.689998626708977</v>
      </c>
      <c r="L47" s="151">
        <f>SUMIFS('_Resource Additions_Annual_'!AP:AP,'_Resource Additions_Annual_'!$AI:$AI,$D47,'_Resource Additions_Annual_'!$AJ:$AJ,$B47)</f>
        <v>0</v>
      </c>
      <c r="M47" s="151">
        <f>SUMIFS('_Resource Additions_Annual_'!AQ:AQ,'_Resource Additions_Annual_'!$AI:$AI,$D47,'_Resource Additions_Annual_'!$AJ:$AJ,$B47)</f>
        <v>0</v>
      </c>
      <c r="N47" s="151">
        <f>SUMIFS('_Resource Additions_Annual_'!AR:AR,'_Resource Additions_Annual_'!$AI:$AI,$D47,'_Resource Additions_Annual_'!$AJ:$AJ,$B47)</f>
        <v>1700</v>
      </c>
      <c r="O47" s="151">
        <f>SUMIFS('_Resource Additions_Annual_'!AS:AS,'_Resource Additions_Annual_'!$AI:$AI,$D47,'_Resource Additions_Annual_'!$AJ:$AJ,$B47)</f>
        <v>0</v>
      </c>
      <c r="P47" s="151">
        <f>SUMIFS('_Resource Additions_Annual_'!AT:AT,'_Resource Additions_Annual_'!$AI:$AI,$D47,'_Resource Additions_Annual_'!$AJ:$AJ,$B47)</f>
        <v>0</v>
      </c>
      <c r="Q47" s="152">
        <f>SUMIFS('_Resource Additions_Annual_'!AU:AU,'_Resource Additions_Annual_'!$AI:$AI,$D47,'_Resource Additions_Annual_'!$AJ:$AJ,$B47)</f>
        <v>1257.8000030517578</v>
      </c>
      <c r="R47" s="152">
        <f t="shared" si="4"/>
        <v>3750.0136452327652</v>
      </c>
    </row>
    <row r="48" spans="2:18" ht="26.25" customHeight="1" x14ac:dyDescent="0.25">
      <c r="B48" s="156">
        <v>2030</v>
      </c>
      <c r="C48" s="309"/>
      <c r="D48" s="142" t="str">
        <f t="shared" si="2"/>
        <v>C Distributed Transmission</v>
      </c>
      <c r="E48" s="309"/>
      <c r="F48" s="142" t="str">
        <f t="shared" si="3"/>
        <v>C Distributed</v>
      </c>
      <c r="G48" s="150">
        <f>SUMIFS('_Resource Additions_Annual_'!AK:AK,'_Resource Additions_Annual_'!$AI:$AI,$D48,'_Resource Additions_Annual_'!$AJ:$AJ,$B48)</f>
        <v>606.12299941398317</v>
      </c>
      <c r="H48" s="151">
        <f>SUMIFS('_Resource Additions_Annual_'!AL:AL,'_Resource Additions_Annual_'!$AI:$AI,$D48,'_Resource Additions_Annual_'!$AJ:$AJ,$B48)</f>
        <v>0</v>
      </c>
      <c r="I48" s="151">
        <f>SUMIFS('_Resource Additions_Annual_'!AM:AM,'_Resource Additions_Annual_'!$AI:$AI,$D48,'_Resource Additions_Annual_'!$AJ:$AJ,$B48)</f>
        <v>0</v>
      </c>
      <c r="J48" s="151">
        <f>SUMIFS('_Resource Additions_Annual_'!AN:AN,'_Resource Additions_Annual_'!$AI:$AI,$D48,'_Resource Additions_Annual_'!$AJ:$AJ,$B48)</f>
        <v>131.53999802470207</v>
      </c>
      <c r="K48" s="151">
        <f>SUMIFS('_Resource Additions_Annual_'!AO:AO,'_Resource Additions_Annual_'!$AI:$AI,$D48,'_Resource Additions_Annual_'!$AJ:$AJ,$B48)</f>
        <v>45.689998626708977</v>
      </c>
      <c r="L48" s="151">
        <f>SUMIFS('_Resource Additions_Annual_'!AP:AP,'_Resource Additions_Annual_'!$AI:$AI,$D48,'_Resource Additions_Annual_'!$AJ:$AJ,$B48)</f>
        <v>0</v>
      </c>
      <c r="M48" s="151">
        <f>SUMIFS('_Resource Additions_Annual_'!AQ:AQ,'_Resource Additions_Annual_'!$AI:$AI,$D48,'_Resource Additions_Annual_'!$AJ:$AJ,$B48)</f>
        <v>0</v>
      </c>
      <c r="N48" s="151">
        <f>SUMIFS('_Resource Additions_Annual_'!AR:AR,'_Resource Additions_Annual_'!$AI:$AI,$D48,'_Resource Additions_Annual_'!$AJ:$AJ,$B48)</f>
        <v>1715</v>
      </c>
      <c r="O48" s="151">
        <f>SUMIFS('_Resource Additions_Annual_'!AS:AS,'_Resource Additions_Annual_'!$AI:$AI,$D48,'_Resource Additions_Annual_'!$AJ:$AJ,$B48)</f>
        <v>0</v>
      </c>
      <c r="P48" s="151">
        <f>SUMIFS('_Resource Additions_Annual_'!AT:AT,'_Resource Additions_Annual_'!$AI:$AI,$D48,'_Resource Additions_Annual_'!$AJ:$AJ,$B48)</f>
        <v>0</v>
      </c>
      <c r="Q48" s="152">
        <f>SUMIFS('_Resource Additions_Annual_'!AU:AU,'_Resource Additions_Annual_'!$AI:$AI,$D48,'_Resource Additions_Annual_'!$AJ:$AJ,$B48)</f>
        <v>291.60000228881836</v>
      </c>
      <c r="R48" s="152">
        <f t="shared" si="4"/>
        <v>2789.9529983542125</v>
      </c>
    </row>
    <row r="49" spans="2:18" ht="26.25" customHeight="1" x14ac:dyDescent="0.25">
      <c r="B49" s="156">
        <v>2030</v>
      </c>
      <c r="C49" s="309"/>
      <c r="D49" s="142" t="str">
        <f t="shared" si="2"/>
        <v>D Transmission/build constraints - time delayed (option 2)</v>
      </c>
      <c r="E49" s="309"/>
      <c r="F49" s="142" t="str">
        <f t="shared" si="3"/>
        <v>D Transmission/build constraints - time delayed (option 2)</v>
      </c>
      <c r="G49" s="150">
        <f>SUMIFS('_Resource Additions_Annual_'!AK:AK,'_Resource Additions_Annual_'!$AI:$AI,$D49,'_Resource Additions_Annual_'!$AJ:$AJ,$B49)</f>
        <v>606.12299941398317</v>
      </c>
      <c r="H49" s="151">
        <f>SUMIFS('_Resource Additions_Annual_'!AL:AL,'_Resource Additions_Annual_'!$AI:$AI,$D49,'_Resource Additions_Annual_'!$AJ:$AJ,$B49)</f>
        <v>50</v>
      </c>
      <c r="I49" s="151">
        <f>SUMIFS('_Resource Additions_Annual_'!AM:AM,'_Resource Additions_Annual_'!$AI:$AI,$D49,'_Resource Additions_Annual_'!$AJ:$AJ,$B49)</f>
        <v>0</v>
      </c>
      <c r="J49" s="151">
        <f>SUMIFS('_Resource Additions_Annual_'!AN:AN,'_Resource Additions_Annual_'!$AI:$AI,$D49,'_Resource Additions_Annual_'!$AJ:$AJ,$B49)</f>
        <v>132.55999848246574</v>
      </c>
      <c r="K49" s="151">
        <f>SUMIFS('_Resource Additions_Annual_'!AO:AO,'_Resource Additions_Annual_'!$AI:$AI,$D49,'_Resource Additions_Annual_'!$AJ:$AJ,$B49)</f>
        <v>45.689998626708977</v>
      </c>
      <c r="L49" s="151">
        <f>SUMIFS('_Resource Additions_Annual_'!AP:AP,'_Resource Additions_Annual_'!$AI:$AI,$D49,'_Resource Additions_Annual_'!$AJ:$AJ,$B49)</f>
        <v>0</v>
      </c>
      <c r="M49" s="151">
        <f>SUMIFS('_Resource Additions_Annual_'!AQ:AQ,'_Resource Additions_Annual_'!$AI:$AI,$D49,'_Resource Additions_Annual_'!$AJ:$AJ,$B49)</f>
        <v>99.900001525878906</v>
      </c>
      <c r="N49" s="151">
        <f>SUMIFS('_Resource Additions_Annual_'!AR:AR,'_Resource Additions_Annual_'!$AI:$AI,$D49,'_Resource Additions_Annual_'!$AJ:$AJ,$B49)</f>
        <v>1700</v>
      </c>
      <c r="O49" s="151">
        <f>SUMIFS('_Resource Additions_Annual_'!AS:AS,'_Resource Additions_Annual_'!$AI:$AI,$D49,'_Resource Additions_Annual_'!$AJ:$AJ,$B49)</f>
        <v>0</v>
      </c>
      <c r="P49" s="151">
        <f>SUMIFS('_Resource Additions_Annual_'!AT:AT,'_Resource Additions_Annual_'!$AI:$AI,$D49,'_Resource Additions_Annual_'!$AJ:$AJ,$B49)</f>
        <v>0</v>
      </c>
      <c r="Q49" s="152">
        <f>SUMIFS('_Resource Additions_Annual_'!AU:AU,'_Resource Additions_Annual_'!$AI:$AI,$D49,'_Resource Additions_Annual_'!$AJ:$AJ,$B49)</f>
        <v>474</v>
      </c>
      <c r="R49" s="152">
        <f t="shared" si="4"/>
        <v>3108.2729980490367</v>
      </c>
    </row>
    <row r="50" spans="2:18" ht="26.25" customHeight="1" x14ac:dyDescent="0.25">
      <c r="B50" s="156">
        <v>2030</v>
      </c>
      <c r="C50" s="309"/>
      <c r="D50" s="142" t="str">
        <f t="shared" si="2"/>
        <v>E Firm transmission as a % of nameplate</v>
      </c>
      <c r="E50" s="309"/>
      <c r="F50" s="142" t="str">
        <f t="shared" si="3"/>
        <v>E Firm transmission as a % of nameplate</v>
      </c>
      <c r="G50" s="150">
        <f>SUMIFS('_Resource Additions_Annual_'!AK:AK,'_Resource Additions_Annual_'!$AI:$AI,$D50,'_Resource Additions_Annual_'!$AJ:$AJ,$B50)</f>
        <v>0</v>
      </c>
      <c r="H50" s="151">
        <f>SUMIFS('_Resource Additions_Annual_'!AL:AL,'_Resource Additions_Annual_'!$AI:$AI,$D50,'_Resource Additions_Annual_'!$AJ:$AJ,$B50)</f>
        <v>0</v>
      </c>
      <c r="I50" s="151">
        <f>SUMIFS('_Resource Additions_Annual_'!AM:AM,'_Resource Additions_Annual_'!$AI:$AI,$D50,'_Resource Additions_Annual_'!$AJ:$AJ,$B50)</f>
        <v>0</v>
      </c>
      <c r="J50" s="151">
        <f>SUMIFS('_Resource Additions_Annual_'!AN:AN,'_Resource Additions_Annual_'!$AI:$AI,$D50,'_Resource Additions_Annual_'!$AJ:$AJ,$B50)</f>
        <v>0</v>
      </c>
      <c r="K50" s="151">
        <f>SUMIFS('_Resource Additions_Annual_'!AO:AO,'_Resource Additions_Annual_'!$AI:$AI,$D50,'_Resource Additions_Annual_'!$AJ:$AJ,$B50)</f>
        <v>0</v>
      </c>
      <c r="L50" s="151">
        <f>SUMIFS('_Resource Additions_Annual_'!AP:AP,'_Resource Additions_Annual_'!$AI:$AI,$D50,'_Resource Additions_Annual_'!$AJ:$AJ,$B50)</f>
        <v>0</v>
      </c>
      <c r="M50" s="151">
        <f>SUMIFS('_Resource Additions_Annual_'!AQ:AQ,'_Resource Additions_Annual_'!$AI:$AI,$D50,'_Resource Additions_Annual_'!$AJ:$AJ,$B50)</f>
        <v>0</v>
      </c>
      <c r="N50" s="151">
        <f>SUMIFS('_Resource Additions_Annual_'!AR:AR,'_Resource Additions_Annual_'!$AI:$AI,$D50,'_Resource Additions_Annual_'!$AJ:$AJ,$B50)</f>
        <v>0</v>
      </c>
      <c r="O50" s="151">
        <f>SUMIFS('_Resource Additions_Annual_'!AS:AS,'_Resource Additions_Annual_'!$AI:$AI,$D50,'_Resource Additions_Annual_'!$AJ:$AJ,$B50)</f>
        <v>0</v>
      </c>
      <c r="P50" s="151">
        <f>SUMIFS('_Resource Additions_Annual_'!AT:AT,'_Resource Additions_Annual_'!$AI:$AI,$D50,'_Resource Additions_Annual_'!$AJ:$AJ,$B50)</f>
        <v>0</v>
      </c>
      <c r="Q50" s="152">
        <f>SUMIFS('_Resource Additions_Annual_'!AU:AU,'_Resource Additions_Annual_'!$AI:$AI,$D50,'_Resource Additions_Annual_'!$AJ:$AJ,$B50)</f>
        <v>0</v>
      </c>
      <c r="R50" s="152">
        <f t="shared" si="4"/>
        <v>0</v>
      </c>
    </row>
    <row r="51" spans="2:18" ht="26.25" customHeight="1" x14ac:dyDescent="0.25">
      <c r="B51" s="156">
        <v>2030</v>
      </c>
      <c r="C51" s="309"/>
      <c r="D51" s="142" t="str">
        <f t="shared" si="2"/>
        <v>F 6-Yr DSR Ramp</v>
      </c>
      <c r="E51" s="309"/>
      <c r="F51" s="142" t="str">
        <f t="shared" si="3"/>
        <v>F 6-Yr Ramp</v>
      </c>
      <c r="G51" s="150">
        <f>SUMIFS('_Resource Additions_Annual_'!AK:AK,'_Resource Additions_Annual_'!$AI:$AI,$D51,'_Resource Additions_Annual_'!$AJ:$AJ,$B51)</f>
        <v>572.48030244453287</v>
      </c>
      <c r="H51" s="151">
        <f>SUMIFS('_Resource Additions_Annual_'!AL:AL,'_Resource Additions_Annual_'!$AI:$AI,$D51,'_Resource Additions_Annual_'!$AJ:$AJ,$B51)</f>
        <v>125</v>
      </c>
      <c r="I51" s="151">
        <f>SUMIFS('_Resource Additions_Annual_'!AM:AM,'_Resource Additions_Annual_'!$AI:$AI,$D51,'_Resource Additions_Annual_'!$AJ:$AJ,$B51)</f>
        <v>0</v>
      </c>
      <c r="J51" s="151">
        <f>SUMIFS('_Resource Additions_Annual_'!AN:AN,'_Resource Additions_Annual_'!$AI:$AI,$D51,'_Resource Additions_Annual_'!$AJ:$AJ,$B51)</f>
        <v>128.07999846339226</v>
      </c>
      <c r="K51" s="151">
        <f>SUMIFS('_Resource Additions_Annual_'!AO:AO,'_Resource Additions_Annual_'!$AI:$AI,$D51,'_Resource Additions_Annual_'!$AJ:$AJ,$B51)</f>
        <v>45.689998626708977</v>
      </c>
      <c r="L51" s="151">
        <f>SUMIFS('_Resource Additions_Annual_'!AP:AP,'_Resource Additions_Annual_'!$AI:$AI,$D51,'_Resource Additions_Annual_'!$AJ:$AJ,$B51)</f>
        <v>0</v>
      </c>
      <c r="M51" s="151">
        <f>SUMIFS('_Resource Additions_Annual_'!AQ:AQ,'_Resource Additions_Annual_'!$AI:$AI,$D51,'_Resource Additions_Annual_'!$AJ:$AJ,$B51)</f>
        <v>199.89999389648438</v>
      </c>
      <c r="N51" s="151">
        <f>SUMIFS('_Resource Additions_Annual_'!AR:AR,'_Resource Additions_Annual_'!$AI:$AI,$D51,'_Resource Additions_Annual_'!$AJ:$AJ,$B51)</f>
        <v>1700</v>
      </c>
      <c r="O51" s="151">
        <f>SUMIFS('_Resource Additions_Annual_'!AS:AS,'_Resource Additions_Annual_'!$AI:$AI,$D51,'_Resource Additions_Annual_'!$AJ:$AJ,$B51)</f>
        <v>0</v>
      </c>
      <c r="P51" s="151">
        <f>SUMIFS('_Resource Additions_Annual_'!AT:AT,'_Resource Additions_Annual_'!$AI:$AI,$D51,'_Resource Additions_Annual_'!$AJ:$AJ,$B51)</f>
        <v>0</v>
      </c>
      <c r="Q51" s="152">
        <f>SUMIFS('_Resource Additions_Annual_'!AU:AU,'_Resource Additions_Annual_'!$AI:$AI,$D51,'_Resource Additions_Annual_'!$AJ:$AJ,$B51)</f>
        <v>237</v>
      </c>
      <c r="R51" s="152">
        <f t="shared" si="4"/>
        <v>3008.1502934311184</v>
      </c>
    </row>
    <row r="52" spans="2:18" ht="26.25" customHeight="1" x14ac:dyDescent="0.25">
      <c r="B52" s="156">
        <v>2030</v>
      </c>
      <c r="C52" s="309"/>
      <c r="D52" s="142" t="str">
        <f t="shared" si="2"/>
        <v>G NEI DSR</v>
      </c>
      <c r="E52" s="309"/>
      <c r="F52" s="142" t="str">
        <f t="shared" si="3"/>
        <v>G NEI DSR</v>
      </c>
      <c r="G52" s="150">
        <f>SUMIFS('_Resource Additions_Annual_'!AK:AK,'_Resource Additions_Annual_'!$AI:$AI,$D52,'_Resource Additions_Annual_'!$AJ:$AJ,$B52)</f>
        <v>527.81055899443572</v>
      </c>
      <c r="H52" s="151">
        <f>SUMIFS('_Resource Additions_Annual_'!AL:AL,'_Resource Additions_Annual_'!$AI:$AI,$D52,'_Resource Additions_Annual_'!$AJ:$AJ,$B52)</f>
        <v>0</v>
      </c>
      <c r="I52" s="151">
        <f>SUMIFS('_Resource Additions_Annual_'!AM:AM,'_Resource Additions_Annual_'!$AI:$AI,$D52,'_Resource Additions_Annual_'!$AJ:$AJ,$B52)</f>
        <v>0</v>
      </c>
      <c r="J52" s="151">
        <f>SUMIFS('_Resource Additions_Annual_'!AN:AN,'_Resource Additions_Annual_'!$AI:$AI,$D52,'_Resource Additions_Annual_'!$AJ:$AJ,$B52)</f>
        <v>139.31999799609184</v>
      </c>
      <c r="K52" s="151">
        <f>SUMIFS('_Resource Additions_Annual_'!AO:AO,'_Resource Additions_Annual_'!$AI:$AI,$D52,'_Resource Additions_Annual_'!$AJ:$AJ,$B52)</f>
        <v>45.689998626708977</v>
      </c>
      <c r="L52" s="151">
        <f>SUMIFS('_Resource Additions_Annual_'!AP:AP,'_Resource Additions_Annual_'!$AI:$AI,$D52,'_Resource Additions_Annual_'!$AJ:$AJ,$B52)</f>
        <v>0</v>
      </c>
      <c r="M52" s="151">
        <f>SUMIFS('_Resource Additions_Annual_'!AQ:AQ,'_Resource Additions_Annual_'!$AI:$AI,$D52,'_Resource Additions_Annual_'!$AJ:$AJ,$B52)</f>
        <v>499.84999847412109</v>
      </c>
      <c r="N52" s="151">
        <f>SUMIFS('_Resource Additions_Annual_'!AR:AR,'_Resource Additions_Annual_'!$AI:$AI,$D52,'_Resource Additions_Annual_'!$AJ:$AJ,$B52)</f>
        <v>1400</v>
      </c>
      <c r="O52" s="151">
        <f>SUMIFS('_Resource Additions_Annual_'!AS:AS,'_Resource Additions_Annual_'!$AI:$AI,$D52,'_Resource Additions_Annual_'!$AJ:$AJ,$B52)</f>
        <v>0</v>
      </c>
      <c r="P52" s="151">
        <f>SUMIFS('_Resource Additions_Annual_'!AT:AT,'_Resource Additions_Annual_'!$AI:$AI,$D52,'_Resource Additions_Annual_'!$AJ:$AJ,$B52)</f>
        <v>0</v>
      </c>
      <c r="Q52" s="152">
        <f>SUMIFS('_Resource Additions_Annual_'!AU:AU,'_Resource Additions_Annual_'!$AI:$AI,$D52,'_Resource Additions_Annual_'!$AJ:$AJ,$B52)</f>
        <v>237</v>
      </c>
      <c r="R52" s="152">
        <f t="shared" si="4"/>
        <v>2849.6705540913576</v>
      </c>
    </row>
    <row r="53" spans="2:18" ht="26.25" customHeight="1" x14ac:dyDescent="0.25">
      <c r="B53" s="156">
        <v>2030</v>
      </c>
      <c r="C53" s="309"/>
      <c r="D53" s="142" t="str">
        <f t="shared" si="2"/>
        <v>H Social Discount DSR</v>
      </c>
      <c r="E53" s="309"/>
      <c r="F53" s="142" t="str">
        <f t="shared" si="3"/>
        <v>H Social Discount DSR</v>
      </c>
      <c r="G53" s="150">
        <f>SUMIFS('_Resource Additions_Annual_'!AK:AK,'_Resource Additions_Annual_'!$AI:$AI,$D53,'_Resource Additions_Annual_'!$AJ:$AJ,$B53)</f>
        <v>473.63632993578449</v>
      </c>
      <c r="H53" s="151">
        <f>SUMIFS('_Resource Additions_Annual_'!AL:AL,'_Resource Additions_Annual_'!$AI:$AI,$D53,'_Resource Additions_Annual_'!$AJ:$AJ,$B53)</f>
        <v>25</v>
      </c>
      <c r="I53" s="151">
        <f>SUMIFS('_Resource Additions_Annual_'!AM:AM,'_Resource Additions_Annual_'!$AI:$AI,$D53,'_Resource Additions_Annual_'!$AJ:$AJ,$B53)</f>
        <v>0</v>
      </c>
      <c r="J53" s="151">
        <f>SUMIFS('_Resource Additions_Annual_'!AN:AN,'_Resource Additions_Annual_'!$AI:$AI,$D53,'_Resource Additions_Annual_'!$AJ:$AJ,$B53)</f>
        <v>87.230000682175159</v>
      </c>
      <c r="K53" s="151">
        <f>SUMIFS('_Resource Additions_Annual_'!AO:AO,'_Resource Additions_Annual_'!$AI:$AI,$D53,'_Resource Additions_Annual_'!$AJ:$AJ,$B53)</f>
        <v>45.689998626708977</v>
      </c>
      <c r="L53" s="151">
        <f>SUMIFS('_Resource Additions_Annual_'!AP:AP,'_Resource Additions_Annual_'!$AI:$AI,$D53,'_Resource Additions_Annual_'!$AJ:$AJ,$B53)</f>
        <v>0</v>
      </c>
      <c r="M53" s="151">
        <f>SUMIFS('_Resource Additions_Annual_'!AQ:AQ,'_Resource Additions_Annual_'!$AI:$AI,$D53,'_Resource Additions_Annual_'!$AJ:$AJ,$B53)</f>
        <v>799.29998779296875</v>
      </c>
      <c r="N53" s="151">
        <f>SUMIFS('_Resource Additions_Annual_'!AR:AR,'_Resource Additions_Annual_'!$AI:$AI,$D53,'_Resource Additions_Annual_'!$AJ:$AJ,$B53)</f>
        <v>1300</v>
      </c>
      <c r="O53" s="151">
        <f>SUMIFS('_Resource Additions_Annual_'!AS:AS,'_Resource Additions_Annual_'!$AI:$AI,$D53,'_Resource Additions_Annual_'!$AJ:$AJ,$B53)</f>
        <v>0</v>
      </c>
      <c r="P53" s="151">
        <f>SUMIFS('_Resource Additions_Annual_'!AT:AT,'_Resource Additions_Annual_'!$AI:$AI,$D53,'_Resource Additions_Annual_'!$AJ:$AJ,$B53)</f>
        <v>0</v>
      </c>
      <c r="Q53" s="152">
        <f>SUMIFS('_Resource Additions_Annual_'!AU:AU,'_Resource Additions_Annual_'!$AI:$AI,$D53,'_Resource Additions_Annual_'!$AJ:$AJ,$B53)</f>
        <v>474</v>
      </c>
      <c r="R53" s="152">
        <f t="shared" si="4"/>
        <v>3204.8563170376374</v>
      </c>
    </row>
    <row r="54" spans="2:18" ht="26.25" customHeight="1" x14ac:dyDescent="0.25">
      <c r="B54" s="156">
        <v>2030</v>
      </c>
      <c r="C54" s="309"/>
      <c r="D54" s="142" t="str">
        <f t="shared" si="2"/>
        <v>I SCGHG Dispatch Cost - LTCE Model</v>
      </c>
      <c r="E54" s="309"/>
      <c r="F54" s="142" t="str">
        <f t="shared" si="3"/>
        <v>I SCGHG Dispatch Cost - LTCE Model</v>
      </c>
      <c r="G54" s="150">
        <f>SUMIFS('_Resource Additions_Annual_'!AK:AK,'_Resource Additions_Annual_'!$AI:$AI,$D54,'_Resource Additions_Annual_'!$AJ:$AJ,$B54)</f>
        <v>594.46364554866977</v>
      </c>
      <c r="H54" s="151">
        <f>SUMIFS('_Resource Additions_Annual_'!AL:AL,'_Resource Additions_Annual_'!$AI:$AI,$D54,'_Resource Additions_Annual_'!$AJ:$AJ,$B54)</f>
        <v>0</v>
      </c>
      <c r="I54" s="151">
        <f>SUMIFS('_Resource Additions_Annual_'!AM:AM,'_Resource Additions_Annual_'!$AI:$AI,$D54,'_Resource Additions_Annual_'!$AJ:$AJ,$B54)</f>
        <v>0</v>
      </c>
      <c r="J54" s="151">
        <f>SUMIFS('_Resource Additions_Annual_'!AN:AN,'_Resource Additions_Annual_'!$AI:$AI,$D54,'_Resource Additions_Annual_'!$AJ:$AJ,$B54)</f>
        <v>121.450001090765</v>
      </c>
      <c r="K54" s="151">
        <f>SUMIFS('_Resource Additions_Annual_'!AO:AO,'_Resource Additions_Annual_'!$AI:$AI,$D54,'_Resource Additions_Annual_'!$AJ:$AJ,$B54)</f>
        <v>45.689998626708977</v>
      </c>
      <c r="L54" s="151">
        <f>SUMIFS('_Resource Additions_Annual_'!AP:AP,'_Resource Additions_Annual_'!$AI:$AI,$D54,'_Resource Additions_Annual_'!$AJ:$AJ,$B54)</f>
        <v>0</v>
      </c>
      <c r="M54" s="151">
        <f>SUMIFS('_Resource Additions_Annual_'!AQ:AQ,'_Resource Additions_Annual_'!$AI:$AI,$D54,'_Resource Additions_Annual_'!$AJ:$AJ,$B54)</f>
        <v>0</v>
      </c>
      <c r="N54" s="151">
        <f>SUMIFS('_Resource Additions_Annual_'!AR:AR,'_Resource Additions_Annual_'!$AI:$AI,$D54,'_Resource Additions_Annual_'!$AJ:$AJ,$B54)</f>
        <v>1700</v>
      </c>
      <c r="O54" s="151">
        <f>SUMIFS('_Resource Additions_Annual_'!AS:AS,'_Resource Additions_Annual_'!$AI:$AI,$D54,'_Resource Additions_Annual_'!$AJ:$AJ,$B54)</f>
        <v>0</v>
      </c>
      <c r="P54" s="151">
        <f>SUMIFS('_Resource Additions_Annual_'!AT:AT,'_Resource Additions_Annual_'!$AI:$AI,$D54,'_Resource Additions_Annual_'!$AJ:$AJ,$B54)</f>
        <v>0</v>
      </c>
      <c r="Q54" s="152">
        <f>SUMIFS('_Resource Additions_Annual_'!AU:AU,'_Resource Additions_Annual_'!$AI:$AI,$D54,'_Resource Additions_Annual_'!$AJ:$AJ,$B54)</f>
        <v>474</v>
      </c>
      <c r="R54" s="152">
        <f t="shared" si="4"/>
        <v>2935.6036452661438</v>
      </c>
    </row>
    <row r="55" spans="2:18" ht="26.25" customHeight="1" x14ac:dyDescent="0.25">
      <c r="B55" s="156">
        <v>2030</v>
      </c>
      <c r="C55" s="309"/>
      <c r="D55" s="142" t="str">
        <f t="shared" si="2"/>
        <v>J SCGHG Dispatch Cost - LTCE and Hourly Models</v>
      </c>
      <c r="E55" s="309"/>
      <c r="F55" s="142" t="str">
        <f t="shared" si="3"/>
        <v>J SCGHG in Dispatch</v>
      </c>
      <c r="G55" s="150">
        <f>SUMIFS('_Resource Additions_Annual_'!AK:AK,'_Resource Additions_Annual_'!$AI:$AI,$D55,'_Resource Additions_Annual_'!$AJ:$AJ,$B55)</f>
        <v>594.46364554866977</v>
      </c>
      <c r="H55" s="151">
        <f>SUMIFS('_Resource Additions_Annual_'!AL:AL,'_Resource Additions_Annual_'!$AI:$AI,$D55,'_Resource Additions_Annual_'!$AJ:$AJ,$B55)</f>
        <v>0</v>
      </c>
      <c r="I55" s="151">
        <f>SUMIFS('_Resource Additions_Annual_'!AM:AM,'_Resource Additions_Annual_'!$AI:$AI,$D55,'_Resource Additions_Annual_'!$AJ:$AJ,$B55)</f>
        <v>0</v>
      </c>
      <c r="J55" s="151">
        <f>SUMIFS('_Resource Additions_Annual_'!AN:AN,'_Resource Additions_Annual_'!$AI:$AI,$D55,'_Resource Additions_Annual_'!$AJ:$AJ,$B55)</f>
        <v>170.15999865531921</v>
      </c>
      <c r="K55" s="151">
        <f>SUMIFS('_Resource Additions_Annual_'!AO:AO,'_Resource Additions_Annual_'!$AI:$AI,$D55,'_Resource Additions_Annual_'!$AJ:$AJ,$B55)</f>
        <v>45.689998626708977</v>
      </c>
      <c r="L55" s="151">
        <f>SUMIFS('_Resource Additions_Annual_'!AP:AP,'_Resource Additions_Annual_'!$AI:$AI,$D55,'_Resource Additions_Annual_'!$AJ:$AJ,$B55)</f>
        <v>0</v>
      </c>
      <c r="M55" s="151">
        <f>SUMIFS('_Resource Additions_Annual_'!AQ:AQ,'_Resource Additions_Annual_'!$AI:$AI,$D55,'_Resource Additions_Annual_'!$AJ:$AJ,$B55)</f>
        <v>0</v>
      </c>
      <c r="N55" s="151">
        <f>SUMIFS('_Resource Additions_Annual_'!AR:AR,'_Resource Additions_Annual_'!$AI:$AI,$D55,'_Resource Additions_Annual_'!$AJ:$AJ,$B55)</f>
        <v>1700</v>
      </c>
      <c r="O55" s="151">
        <f>SUMIFS('_Resource Additions_Annual_'!AS:AS,'_Resource Additions_Annual_'!$AI:$AI,$D55,'_Resource Additions_Annual_'!$AJ:$AJ,$B55)</f>
        <v>0</v>
      </c>
      <c r="P55" s="151">
        <f>SUMIFS('_Resource Additions_Annual_'!AT:AT,'_Resource Additions_Annual_'!$AI:$AI,$D55,'_Resource Additions_Annual_'!$AJ:$AJ,$B55)</f>
        <v>0</v>
      </c>
      <c r="Q55" s="152">
        <f>SUMIFS('_Resource Additions_Annual_'!AU:AU,'_Resource Additions_Annual_'!$AI:$AI,$D55,'_Resource Additions_Annual_'!$AJ:$AJ,$B55)</f>
        <v>273.40000152587891</v>
      </c>
      <c r="R55" s="152">
        <f t="shared" si="4"/>
        <v>2783.7136443565769</v>
      </c>
    </row>
    <row r="56" spans="2:18" ht="26.25" customHeight="1" x14ac:dyDescent="0.25">
      <c r="B56" s="156">
        <v>2030</v>
      </c>
      <c r="C56" s="309"/>
      <c r="D56" s="142" t="str">
        <f t="shared" si="2"/>
        <v>K AR5 Upstream Emissions</v>
      </c>
      <c r="E56" s="309"/>
      <c r="F56" s="142" t="str">
        <f t="shared" si="3"/>
        <v>K AR5 Upstream Emissions</v>
      </c>
      <c r="G56" s="150">
        <f>SUMIFS('_Resource Additions_Annual_'!AK:AK,'_Resource Additions_Annual_'!$AI:$AI,$D56,'_Resource Additions_Annual_'!$AJ:$AJ,$B56)</f>
        <v>594.46364554866977</v>
      </c>
      <c r="H56" s="151">
        <f>SUMIFS('_Resource Additions_Annual_'!AL:AL,'_Resource Additions_Annual_'!$AI:$AI,$D56,'_Resource Additions_Annual_'!$AJ:$AJ,$B56)</f>
        <v>50</v>
      </c>
      <c r="I56" s="151">
        <f>SUMIFS('_Resource Additions_Annual_'!AM:AM,'_Resource Additions_Annual_'!$AI:$AI,$D56,'_Resource Additions_Annual_'!$AJ:$AJ,$B56)</f>
        <v>0</v>
      </c>
      <c r="J56" s="151">
        <f>SUMIFS('_Resource Additions_Annual_'!AN:AN,'_Resource Additions_Annual_'!$AI:$AI,$D56,'_Resource Additions_Annual_'!$AJ:$AJ,$B56)</f>
        <v>97.16999813914299</v>
      </c>
      <c r="K56" s="151">
        <f>SUMIFS('_Resource Additions_Annual_'!AO:AO,'_Resource Additions_Annual_'!$AI:$AI,$D56,'_Resource Additions_Annual_'!$AJ:$AJ,$B56)</f>
        <v>45.689998626708977</v>
      </c>
      <c r="L56" s="151">
        <f>SUMIFS('_Resource Additions_Annual_'!AP:AP,'_Resource Additions_Annual_'!$AI:$AI,$D56,'_Resource Additions_Annual_'!$AJ:$AJ,$B56)</f>
        <v>0</v>
      </c>
      <c r="M56" s="151">
        <f>SUMIFS('_Resource Additions_Annual_'!AQ:AQ,'_Resource Additions_Annual_'!$AI:$AI,$D56,'_Resource Additions_Annual_'!$AJ:$AJ,$B56)</f>
        <v>599.54998779296875</v>
      </c>
      <c r="N56" s="151">
        <f>SUMIFS('_Resource Additions_Annual_'!AR:AR,'_Resource Additions_Annual_'!$AI:$AI,$D56,'_Resource Additions_Annual_'!$AJ:$AJ,$B56)</f>
        <v>1300</v>
      </c>
      <c r="O56" s="151">
        <f>SUMIFS('_Resource Additions_Annual_'!AS:AS,'_Resource Additions_Annual_'!$AI:$AI,$D56,'_Resource Additions_Annual_'!$AJ:$AJ,$B56)</f>
        <v>0</v>
      </c>
      <c r="P56" s="151">
        <f>SUMIFS('_Resource Additions_Annual_'!AT:AT,'_Resource Additions_Annual_'!$AI:$AI,$D56,'_Resource Additions_Annual_'!$AJ:$AJ,$B56)</f>
        <v>0</v>
      </c>
      <c r="Q56" s="152">
        <f>SUMIFS('_Resource Additions_Annual_'!AU:AU,'_Resource Additions_Annual_'!$AI:$AI,$D56,'_Resource Additions_Annual_'!$AJ:$AJ,$B56)</f>
        <v>237</v>
      </c>
      <c r="R56" s="152">
        <f t="shared" si="4"/>
        <v>2923.8736301074905</v>
      </c>
    </row>
    <row r="57" spans="2:18" ht="26.25" customHeight="1" x14ac:dyDescent="0.25">
      <c r="B57" s="156">
        <v>2030</v>
      </c>
      <c r="C57" s="309"/>
      <c r="D57" s="142" t="str">
        <f t="shared" si="2"/>
        <v>L SCGHG Federal CO2 Tax as Fixed Cost</v>
      </c>
      <c r="E57" s="309"/>
      <c r="F57" s="142" t="str">
        <f t="shared" si="3"/>
        <v>L SCGHG Federal CO2 Tax as Fixed Cost</v>
      </c>
      <c r="G57" s="150">
        <f>SUMIFS('_Resource Additions_Annual_'!AK:AK,'_Resource Additions_Annual_'!$AI:$AI,$D57,'_Resource Additions_Annual_'!$AJ:$AJ,$B57)</f>
        <v>606.12299941398317</v>
      </c>
      <c r="H57" s="151">
        <f>SUMIFS('_Resource Additions_Annual_'!AL:AL,'_Resource Additions_Annual_'!$AI:$AI,$D57,'_Resource Additions_Annual_'!$AJ:$AJ,$B57)</f>
        <v>0</v>
      </c>
      <c r="I57" s="151">
        <f>SUMIFS('_Resource Additions_Annual_'!AM:AM,'_Resource Additions_Annual_'!$AI:$AI,$D57,'_Resource Additions_Annual_'!$AJ:$AJ,$B57)</f>
        <v>0</v>
      </c>
      <c r="J57" s="151">
        <f>SUMIFS('_Resource Additions_Annual_'!AN:AN,'_Resource Additions_Annual_'!$AI:$AI,$D57,'_Resource Additions_Annual_'!$AJ:$AJ,$B57)</f>
        <v>134.28999850153923</v>
      </c>
      <c r="K57" s="151">
        <f>SUMIFS('_Resource Additions_Annual_'!AO:AO,'_Resource Additions_Annual_'!$AI:$AI,$D57,'_Resource Additions_Annual_'!$AJ:$AJ,$B57)</f>
        <v>45.689998626708977</v>
      </c>
      <c r="L57" s="151">
        <f>SUMIFS('_Resource Additions_Annual_'!AP:AP,'_Resource Additions_Annual_'!$AI:$AI,$D57,'_Resource Additions_Annual_'!$AJ:$AJ,$B57)</f>
        <v>0</v>
      </c>
      <c r="M57" s="151">
        <f>SUMIFS('_Resource Additions_Annual_'!AQ:AQ,'_Resource Additions_Annual_'!$AI:$AI,$D57,'_Resource Additions_Annual_'!$AJ:$AJ,$B57)</f>
        <v>0</v>
      </c>
      <c r="N57" s="151">
        <f>SUMIFS('_Resource Additions_Annual_'!AR:AR,'_Resource Additions_Annual_'!$AI:$AI,$D57,'_Resource Additions_Annual_'!$AJ:$AJ,$B57)</f>
        <v>1700</v>
      </c>
      <c r="O57" s="151">
        <f>SUMIFS('_Resource Additions_Annual_'!AS:AS,'_Resource Additions_Annual_'!$AI:$AI,$D57,'_Resource Additions_Annual_'!$AJ:$AJ,$B57)</f>
        <v>0</v>
      </c>
      <c r="P57" s="151">
        <f>SUMIFS('_Resource Additions_Annual_'!AT:AT,'_Resource Additions_Annual_'!$AI:$AI,$D57,'_Resource Additions_Annual_'!$AJ:$AJ,$B57)</f>
        <v>0</v>
      </c>
      <c r="Q57" s="152">
        <f>SUMIFS('_Resource Additions_Annual_'!AU:AU,'_Resource Additions_Annual_'!$AI:$AI,$D57,'_Resource Additions_Annual_'!$AJ:$AJ,$B57)</f>
        <v>355</v>
      </c>
      <c r="R57" s="152">
        <f t="shared" si="4"/>
        <v>2841.1029965422313</v>
      </c>
    </row>
    <row r="58" spans="2:18" ht="26.25" customHeight="1" x14ac:dyDescent="0.25">
      <c r="B58" s="156">
        <v>2030</v>
      </c>
      <c r="C58" s="309"/>
      <c r="D58" s="142" t="str">
        <f t="shared" si="2"/>
        <v>M Alternative Fuel for Peakers - Biodiesel</v>
      </c>
      <c r="E58" s="309"/>
      <c r="F58" s="142" t="str">
        <f t="shared" si="3"/>
        <v>M Alternative Fuel for Peakers - Biodiesel</v>
      </c>
      <c r="G58" s="150">
        <f>SUMIFS('_Resource Additions_Annual_'!AK:AK,'_Resource Additions_Annual_'!$AI:$AI,$D58,'_Resource Additions_Annual_'!$AJ:$AJ,$B58)</f>
        <v>606.12299941398317</v>
      </c>
      <c r="H58" s="151">
        <f>SUMIFS('_Resource Additions_Annual_'!AL:AL,'_Resource Additions_Annual_'!$AI:$AI,$D58,'_Resource Additions_Annual_'!$AJ:$AJ,$B58)</f>
        <v>75</v>
      </c>
      <c r="I58" s="151">
        <f>SUMIFS('_Resource Additions_Annual_'!AM:AM,'_Resource Additions_Annual_'!$AI:$AI,$D58,'_Resource Additions_Annual_'!$AJ:$AJ,$B58)</f>
        <v>0</v>
      </c>
      <c r="J58" s="151">
        <f>SUMIFS('_Resource Additions_Annual_'!AN:AN,'_Resource Additions_Annual_'!$AI:$AI,$D58,'_Resource Additions_Annual_'!$AJ:$AJ,$B58)</f>
        <v>131.53999802470207</v>
      </c>
      <c r="K58" s="151">
        <f>SUMIFS('_Resource Additions_Annual_'!AO:AO,'_Resource Additions_Annual_'!$AI:$AI,$D58,'_Resource Additions_Annual_'!$AJ:$AJ,$B58)</f>
        <v>45.689998626708977</v>
      </c>
      <c r="L58" s="151">
        <f>SUMIFS('_Resource Additions_Annual_'!AP:AP,'_Resource Additions_Annual_'!$AI:$AI,$D58,'_Resource Additions_Annual_'!$AJ:$AJ,$B58)</f>
        <v>15</v>
      </c>
      <c r="M58" s="151">
        <f>SUMIFS('_Resource Additions_Annual_'!AQ:AQ,'_Resource Additions_Annual_'!$AI:$AI,$D58,'_Resource Additions_Annual_'!$AJ:$AJ,$B58)</f>
        <v>99.949996948242188</v>
      </c>
      <c r="N58" s="151">
        <f>SUMIFS('_Resource Additions_Annual_'!AR:AR,'_Resource Additions_Annual_'!$AI:$AI,$D58,'_Resource Additions_Annual_'!$AJ:$AJ,$B58)</f>
        <v>1600</v>
      </c>
      <c r="O58" s="151">
        <f>SUMIFS('_Resource Additions_Annual_'!AS:AS,'_Resource Additions_Annual_'!$AI:$AI,$D58,'_Resource Additions_Annual_'!$AJ:$AJ,$B58)</f>
        <v>0</v>
      </c>
      <c r="P58" s="151">
        <f>SUMIFS('_Resource Additions_Annual_'!AT:AT,'_Resource Additions_Annual_'!$AI:$AI,$D58,'_Resource Additions_Annual_'!$AJ:$AJ,$B58)</f>
        <v>0</v>
      </c>
      <c r="Q58" s="152">
        <f>SUMIFS('_Resource Additions_Annual_'!AU:AU,'_Resource Additions_Annual_'!$AI:$AI,$D58,'_Resource Additions_Annual_'!$AJ:$AJ,$B58)</f>
        <v>237</v>
      </c>
      <c r="R58" s="152">
        <f t="shared" si="4"/>
        <v>2810.3029930136363</v>
      </c>
    </row>
    <row r="59" spans="2:18" ht="26.25" customHeight="1" x14ac:dyDescent="0.25">
      <c r="B59" s="156">
        <v>2030</v>
      </c>
      <c r="C59" s="309"/>
      <c r="D59" s="142" t="str">
        <f t="shared" si="2"/>
        <v>N1 100% Renewable by 2030 Batteries</v>
      </c>
      <c r="E59" s="309"/>
      <c r="F59" s="142" t="str">
        <f t="shared" si="3"/>
        <v>N1 100% Renewable by 2030 Batteries</v>
      </c>
      <c r="G59" s="150">
        <f>SUMIFS('_Resource Additions_Annual_'!AK:AK,'_Resource Additions_Annual_'!$AI:$AI,$D59,'_Resource Additions_Annual_'!$AJ:$AJ,$B59)</f>
        <v>527.81055899443572</v>
      </c>
      <c r="H59" s="151">
        <f>SUMIFS('_Resource Additions_Annual_'!AL:AL,'_Resource Additions_Annual_'!$AI:$AI,$D59,'_Resource Additions_Annual_'!$AJ:$AJ,$B59)</f>
        <v>17100</v>
      </c>
      <c r="I59" s="151">
        <f>SUMIFS('_Resource Additions_Annual_'!AM:AM,'_Resource Additions_Annual_'!$AI:$AI,$D59,'_Resource Additions_Annual_'!$AJ:$AJ,$B59)</f>
        <v>0</v>
      </c>
      <c r="J59" s="151">
        <f>SUMIFS('_Resource Additions_Annual_'!AN:AN,'_Resource Additions_Annual_'!$AI:$AI,$D59,'_Resource Additions_Annual_'!$AJ:$AJ,$B59)</f>
        <v>31.549999684095383</v>
      </c>
      <c r="K59" s="151">
        <f>SUMIFS('_Resource Additions_Annual_'!AO:AO,'_Resource Additions_Annual_'!$AI:$AI,$D59,'_Resource Additions_Annual_'!$AJ:$AJ,$B59)</f>
        <v>45.689998626708977</v>
      </c>
      <c r="L59" s="151">
        <f>SUMIFS('_Resource Additions_Annual_'!AP:AP,'_Resource Additions_Annual_'!$AI:$AI,$D59,'_Resource Additions_Annual_'!$AJ:$AJ,$B59)</f>
        <v>0</v>
      </c>
      <c r="M59" s="151">
        <f>SUMIFS('_Resource Additions_Annual_'!AQ:AQ,'_Resource Additions_Annual_'!$AI:$AI,$D59,'_Resource Additions_Annual_'!$AJ:$AJ,$B59)</f>
        <v>0</v>
      </c>
      <c r="N59" s="151">
        <f>SUMIFS('_Resource Additions_Annual_'!AR:AR,'_Resource Additions_Annual_'!$AI:$AI,$D59,'_Resource Additions_Annual_'!$AJ:$AJ,$B59)</f>
        <v>3400</v>
      </c>
      <c r="O59" s="151">
        <f>SUMIFS('_Resource Additions_Annual_'!AS:AS,'_Resource Additions_Annual_'!$AI:$AI,$D59,'_Resource Additions_Annual_'!$AJ:$AJ,$B59)</f>
        <v>0</v>
      </c>
      <c r="P59" s="151">
        <f>SUMIFS('_Resource Additions_Annual_'!AT:AT,'_Resource Additions_Annual_'!$AI:$AI,$D59,'_Resource Additions_Annual_'!$AJ:$AJ,$B59)</f>
        <v>0</v>
      </c>
      <c r="Q59" s="152">
        <f>SUMIFS('_Resource Additions_Annual_'!AU:AU,'_Resource Additions_Annual_'!$AI:$AI,$D59,'_Resource Additions_Annual_'!$AJ:$AJ,$B59)</f>
        <v>0</v>
      </c>
      <c r="R59" s="152">
        <f t="shared" si="4"/>
        <v>21105.05055730524</v>
      </c>
    </row>
    <row r="60" spans="2:18" ht="26.25" customHeight="1" x14ac:dyDescent="0.25">
      <c r="B60" s="156">
        <v>2030</v>
      </c>
      <c r="C60" s="309"/>
      <c r="D60" s="142" t="str">
        <f t="shared" si="2"/>
        <v>N2 100% Renewable by 2030 PSH</v>
      </c>
      <c r="E60" s="309"/>
      <c r="F60" s="142" t="str">
        <f t="shared" si="3"/>
        <v>N2 100% Renewable by 2030 PSH</v>
      </c>
      <c r="G60" s="150">
        <f>SUMIFS('_Resource Additions_Annual_'!AK:AK,'_Resource Additions_Annual_'!$AI:$AI,$D60,'_Resource Additions_Annual_'!$AJ:$AJ,$B60)</f>
        <v>466.02488886294907</v>
      </c>
      <c r="H60" s="151">
        <f>SUMIFS('_Resource Additions_Annual_'!AL:AL,'_Resource Additions_Annual_'!$AI:$AI,$D60,'_Resource Additions_Annual_'!$AJ:$AJ,$B60)</f>
        <v>0</v>
      </c>
      <c r="I60" s="151">
        <f>SUMIFS('_Resource Additions_Annual_'!AM:AM,'_Resource Additions_Annual_'!$AI:$AI,$D60,'_Resource Additions_Annual_'!$AJ:$AJ,$B60)</f>
        <v>0</v>
      </c>
      <c r="J60" s="151">
        <f>SUMIFS('_Resource Additions_Annual_'!AN:AN,'_Resource Additions_Annual_'!$AI:$AI,$D60,'_Resource Additions_Annual_'!$AJ:$AJ,$B60)</f>
        <v>31.549999684095383</v>
      </c>
      <c r="K60" s="151">
        <f>SUMIFS('_Resource Additions_Annual_'!AO:AO,'_Resource Additions_Annual_'!$AI:$AI,$D60,'_Resource Additions_Annual_'!$AJ:$AJ,$B60)</f>
        <v>45.689998626708977</v>
      </c>
      <c r="L60" s="151">
        <f>SUMIFS('_Resource Additions_Annual_'!AP:AP,'_Resource Additions_Annual_'!$AI:$AI,$D60,'_Resource Additions_Annual_'!$AJ:$AJ,$B60)</f>
        <v>75</v>
      </c>
      <c r="M60" s="151">
        <f>SUMIFS('_Resource Additions_Annual_'!AQ:AQ,'_Resource Additions_Annual_'!$AI:$AI,$D60,'_Resource Additions_Annual_'!$AJ:$AJ,$B60)</f>
        <v>2993.4000549316406</v>
      </c>
      <c r="N60" s="151">
        <f>SUMIFS('_Resource Additions_Annual_'!AR:AR,'_Resource Additions_Annual_'!$AI:$AI,$D60,'_Resource Additions_Annual_'!$AJ:$AJ,$B60)</f>
        <v>3600</v>
      </c>
      <c r="O60" s="151">
        <f>SUMIFS('_Resource Additions_Annual_'!AS:AS,'_Resource Additions_Annual_'!$AI:$AI,$D60,'_Resource Additions_Annual_'!$AJ:$AJ,$B60)</f>
        <v>624.25</v>
      </c>
      <c r="P60" s="151">
        <f>SUMIFS('_Resource Additions_Annual_'!AT:AT,'_Resource Additions_Annual_'!$AI:$AI,$D60,'_Resource Additions_Annual_'!$AJ:$AJ,$B60)</f>
        <v>10100</v>
      </c>
      <c r="Q60" s="152">
        <f>SUMIFS('_Resource Additions_Annual_'!AU:AU,'_Resource Additions_Annual_'!$AI:$AI,$D60,'_Resource Additions_Annual_'!$AJ:$AJ,$B60)</f>
        <v>0</v>
      </c>
      <c r="R60" s="152">
        <f t="shared" si="4"/>
        <v>17935.914942105395</v>
      </c>
    </row>
    <row r="61" spans="2:18" ht="26.25" customHeight="1" x14ac:dyDescent="0.25">
      <c r="B61" s="156">
        <v>2030</v>
      </c>
      <c r="C61" s="309"/>
      <c r="D61" s="142" t="str">
        <f t="shared" si="2"/>
        <v>O1 100% Renewable by 2045 Batteries</v>
      </c>
      <c r="E61" s="309"/>
      <c r="F61" s="142" t="str">
        <f t="shared" si="3"/>
        <v>O1 100% Renewable by 2045 Batteries</v>
      </c>
      <c r="G61" s="150">
        <f>SUMIFS('_Resource Additions_Annual_'!AK:AK,'_Resource Additions_Annual_'!$AI:$AI,$D61,'_Resource Additions_Annual_'!$AJ:$AJ,$B61)</f>
        <v>527.81055899443572</v>
      </c>
      <c r="H61" s="151">
        <f>SUMIFS('_Resource Additions_Annual_'!AL:AL,'_Resource Additions_Annual_'!$AI:$AI,$D61,'_Resource Additions_Annual_'!$AJ:$AJ,$B61)</f>
        <v>4800</v>
      </c>
      <c r="I61" s="151">
        <f>SUMIFS('_Resource Additions_Annual_'!AM:AM,'_Resource Additions_Annual_'!$AI:$AI,$D61,'_Resource Additions_Annual_'!$AJ:$AJ,$B61)</f>
        <v>0</v>
      </c>
      <c r="J61" s="151">
        <f>SUMIFS('_Resource Additions_Annual_'!AN:AN,'_Resource Additions_Annual_'!$AI:$AI,$D61,'_Resource Additions_Annual_'!$AJ:$AJ,$B61)</f>
        <v>88.069998174905777</v>
      </c>
      <c r="K61" s="151">
        <f>SUMIFS('_Resource Additions_Annual_'!AO:AO,'_Resource Additions_Annual_'!$AI:$AI,$D61,'_Resource Additions_Annual_'!$AJ:$AJ,$B61)</f>
        <v>45.689998626708977</v>
      </c>
      <c r="L61" s="151">
        <f>SUMIFS('_Resource Additions_Annual_'!AP:AP,'_Resource Additions_Annual_'!$AI:$AI,$D61,'_Resource Additions_Annual_'!$AJ:$AJ,$B61)</f>
        <v>0</v>
      </c>
      <c r="M61" s="151">
        <f>SUMIFS('_Resource Additions_Annual_'!AQ:AQ,'_Resource Additions_Annual_'!$AI:$AI,$D61,'_Resource Additions_Annual_'!$AJ:$AJ,$B61)</f>
        <v>0</v>
      </c>
      <c r="N61" s="151">
        <f>SUMIFS('_Resource Additions_Annual_'!AR:AR,'_Resource Additions_Annual_'!$AI:$AI,$D61,'_Resource Additions_Annual_'!$AJ:$AJ,$B61)</f>
        <v>2000</v>
      </c>
      <c r="O61" s="151">
        <f>SUMIFS('_Resource Additions_Annual_'!AS:AS,'_Resource Additions_Annual_'!$AI:$AI,$D61,'_Resource Additions_Annual_'!$AJ:$AJ,$B61)</f>
        <v>0</v>
      </c>
      <c r="P61" s="151">
        <f>SUMIFS('_Resource Additions_Annual_'!AT:AT,'_Resource Additions_Annual_'!$AI:$AI,$D61,'_Resource Additions_Annual_'!$AJ:$AJ,$B61)</f>
        <v>0</v>
      </c>
      <c r="Q61" s="152">
        <f>SUMIFS('_Resource Additions_Annual_'!AU:AU,'_Resource Additions_Annual_'!$AI:$AI,$D61,'_Resource Additions_Annual_'!$AJ:$AJ,$B61)</f>
        <v>0</v>
      </c>
      <c r="R61" s="152">
        <f t="shared" si="4"/>
        <v>7461.57055579605</v>
      </c>
    </row>
    <row r="62" spans="2:18" ht="26.25" customHeight="1" x14ac:dyDescent="0.25">
      <c r="B62" s="156">
        <v>2030</v>
      </c>
      <c r="C62" s="309"/>
      <c r="D62" s="142" t="str">
        <f t="shared" si="2"/>
        <v>O2 100% Renewable by 2045 PSH</v>
      </c>
      <c r="E62" s="309"/>
      <c r="F62" s="142" t="str">
        <f t="shared" si="3"/>
        <v>O2 100% Renewable by 2045 PSH</v>
      </c>
      <c r="G62" s="150">
        <f>SUMIFS('_Resource Additions_Annual_'!AK:AK,'_Resource Additions_Annual_'!$AI:$AI,$D62,'_Resource Additions_Annual_'!$AJ:$AJ,$B62)</f>
        <v>606.12299941398317</v>
      </c>
      <c r="H62" s="151">
        <f>SUMIFS('_Resource Additions_Annual_'!AL:AL,'_Resource Additions_Annual_'!$AI:$AI,$D62,'_Resource Additions_Annual_'!$AJ:$AJ,$B62)</f>
        <v>0</v>
      </c>
      <c r="I62" s="151">
        <f>SUMIFS('_Resource Additions_Annual_'!AM:AM,'_Resource Additions_Annual_'!$AI:$AI,$D62,'_Resource Additions_Annual_'!$AJ:$AJ,$B62)</f>
        <v>0</v>
      </c>
      <c r="J62" s="151">
        <f>SUMIFS('_Resource Additions_Annual_'!AN:AN,'_Resource Additions_Annual_'!$AI:$AI,$D62,'_Resource Additions_Annual_'!$AJ:$AJ,$B62)</f>
        <v>173.13999888300896</v>
      </c>
      <c r="K62" s="151">
        <f>SUMIFS('_Resource Additions_Annual_'!AO:AO,'_Resource Additions_Annual_'!$AI:$AI,$D62,'_Resource Additions_Annual_'!$AJ:$AJ,$B62)</f>
        <v>45.689998626708977</v>
      </c>
      <c r="L62" s="151">
        <f>SUMIFS('_Resource Additions_Annual_'!AP:AP,'_Resource Additions_Annual_'!$AI:$AI,$D62,'_Resource Additions_Annual_'!$AJ:$AJ,$B62)</f>
        <v>0</v>
      </c>
      <c r="M62" s="151">
        <f>SUMIFS('_Resource Additions_Annual_'!AQ:AQ,'_Resource Additions_Annual_'!$AI:$AI,$D62,'_Resource Additions_Annual_'!$AJ:$AJ,$B62)</f>
        <v>99.75</v>
      </c>
      <c r="N62" s="151">
        <f>SUMIFS('_Resource Additions_Annual_'!AR:AR,'_Resource Additions_Annual_'!$AI:$AI,$D62,'_Resource Additions_Annual_'!$AJ:$AJ,$B62)</f>
        <v>2500</v>
      </c>
      <c r="O62" s="151">
        <f>SUMIFS('_Resource Additions_Annual_'!AS:AS,'_Resource Additions_Annual_'!$AI:$AI,$D62,'_Resource Additions_Annual_'!$AJ:$AJ,$B62)</f>
        <v>499.84999847412109</v>
      </c>
      <c r="P62" s="151">
        <f>SUMIFS('_Resource Additions_Annual_'!AT:AT,'_Resource Additions_Annual_'!$AI:$AI,$D62,'_Resource Additions_Annual_'!$AJ:$AJ,$B62)</f>
        <v>3900</v>
      </c>
      <c r="Q62" s="152">
        <f>SUMIFS('_Resource Additions_Annual_'!AU:AU,'_Resource Additions_Annual_'!$AI:$AI,$D62,'_Resource Additions_Annual_'!$AJ:$AJ,$B62)</f>
        <v>0</v>
      </c>
      <c r="R62" s="152">
        <f t="shared" si="4"/>
        <v>7824.5529953978221</v>
      </c>
    </row>
    <row r="63" spans="2:18" ht="26.25" customHeight="1" x14ac:dyDescent="0.25">
      <c r="B63" s="156">
        <v>2030</v>
      </c>
      <c r="C63" s="309"/>
      <c r="D63" s="142" t="str">
        <f t="shared" si="2"/>
        <v>P1 No Thermal Before 2030, 2Hr LiIon</v>
      </c>
      <c r="E63" s="309"/>
      <c r="F63" s="142" t="str">
        <f t="shared" si="3"/>
        <v>P1 No Thermal Before 2030, 2Hr LiIon</v>
      </c>
      <c r="G63" s="150">
        <f>SUMIFS('_Resource Additions_Annual_'!AK:AK,'_Resource Additions_Annual_'!$AI:$AI,$D63,'_Resource Additions_Annual_'!$AJ:$AJ,$B63)</f>
        <v>572.48030244453287</v>
      </c>
      <c r="H63" s="151">
        <f>SUMIFS('_Resource Additions_Annual_'!AL:AL,'_Resource Additions_Annual_'!$AI:$AI,$D63,'_Resource Additions_Annual_'!$AJ:$AJ,$B63)</f>
        <v>3700</v>
      </c>
      <c r="I63" s="151">
        <f>SUMIFS('_Resource Additions_Annual_'!AM:AM,'_Resource Additions_Annual_'!$AI:$AI,$D63,'_Resource Additions_Annual_'!$AJ:$AJ,$B63)</f>
        <v>0</v>
      </c>
      <c r="J63" s="151">
        <f>SUMIFS('_Resource Additions_Annual_'!AN:AN,'_Resource Additions_Annual_'!$AI:$AI,$D63,'_Resource Additions_Annual_'!$AJ:$AJ,$B63)</f>
        <v>131.00999829173088</v>
      </c>
      <c r="K63" s="151">
        <f>SUMIFS('_Resource Additions_Annual_'!AO:AO,'_Resource Additions_Annual_'!$AI:$AI,$D63,'_Resource Additions_Annual_'!$AJ:$AJ,$B63)</f>
        <v>45.689998626708977</v>
      </c>
      <c r="L63" s="151">
        <f>SUMIFS('_Resource Additions_Annual_'!AP:AP,'_Resource Additions_Annual_'!$AI:$AI,$D63,'_Resource Additions_Annual_'!$AJ:$AJ,$B63)</f>
        <v>0</v>
      </c>
      <c r="M63" s="151">
        <f>SUMIFS('_Resource Additions_Annual_'!AQ:AQ,'_Resource Additions_Annual_'!$AI:$AI,$D63,'_Resource Additions_Annual_'!$AJ:$AJ,$B63)</f>
        <v>299.79999542236328</v>
      </c>
      <c r="N63" s="151">
        <f>SUMIFS('_Resource Additions_Annual_'!AR:AR,'_Resource Additions_Annual_'!$AI:$AI,$D63,'_Resource Additions_Annual_'!$AJ:$AJ,$B63)</f>
        <v>1700</v>
      </c>
      <c r="O63" s="151">
        <f>SUMIFS('_Resource Additions_Annual_'!AS:AS,'_Resource Additions_Annual_'!$AI:$AI,$D63,'_Resource Additions_Annual_'!$AJ:$AJ,$B63)</f>
        <v>125</v>
      </c>
      <c r="P63" s="151">
        <f>SUMIFS('_Resource Additions_Annual_'!AT:AT,'_Resource Additions_Annual_'!$AI:$AI,$D63,'_Resource Additions_Annual_'!$AJ:$AJ,$B63)</f>
        <v>0</v>
      </c>
      <c r="Q63" s="152">
        <f>SUMIFS('_Resource Additions_Annual_'!AU:AU,'_Resource Additions_Annual_'!$AI:$AI,$D63,'_Resource Additions_Annual_'!$AJ:$AJ,$B63)</f>
        <v>237</v>
      </c>
      <c r="R63" s="152">
        <f t="shared" si="4"/>
        <v>6810.9802947853359</v>
      </c>
    </row>
    <row r="64" spans="2:18" ht="26.25" customHeight="1" x14ac:dyDescent="0.25">
      <c r="B64" s="156">
        <v>2030</v>
      </c>
      <c r="C64" s="309"/>
      <c r="D64" s="142" t="str">
        <f t="shared" si="2"/>
        <v>P2 No Thermal Before 2030, PHES</v>
      </c>
      <c r="E64" s="309"/>
      <c r="F64" s="142" t="str">
        <f t="shared" si="3"/>
        <v>P2 No Thermal Before 2030, PHES</v>
      </c>
      <c r="G64" s="150">
        <f>SUMIFS('_Resource Additions_Annual_'!AK:AK,'_Resource Additions_Annual_'!$AI:$AI,$D64,'_Resource Additions_Annual_'!$AJ:$AJ,$B64)</f>
        <v>527.81055899443572</v>
      </c>
      <c r="H64" s="151">
        <f>SUMIFS('_Resource Additions_Annual_'!AL:AL,'_Resource Additions_Annual_'!$AI:$AI,$D64,'_Resource Additions_Annual_'!$AJ:$AJ,$B64)</f>
        <v>625</v>
      </c>
      <c r="I64" s="151">
        <f>SUMIFS('_Resource Additions_Annual_'!AM:AM,'_Resource Additions_Annual_'!$AI:$AI,$D64,'_Resource Additions_Annual_'!$AJ:$AJ,$B64)</f>
        <v>0</v>
      </c>
      <c r="J64" s="151">
        <f>SUMIFS('_Resource Additions_Annual_'!AN:AN,'_Resource Additions_Annual_'!$AI:$AI,$D64,'_Resource Additions_Annual_'!$AJ:$AJ,$B64)</f>
        <v>72.660000294446945</v>
      </c>
      <c r="K64" s="151">
        <f>SUMIFS('_Resource Additions_Annual_'!AO:AO,'_Resource Additions_Annual_'!$AI:$AI,$D64,'_Resource Additions_Annual_'!$AJ:$AJ,$B64)</f>
        <v>45.689998626708977</v>
      </c>
      <c r="L64" s="151">
        <f>SUMIFS('_Resource Additions_Annual_'!AP:AP,'_Resource Additions_Annual_'!$AI:$AI,$D64,'_Resource Additions_Annual_'!$AJ:$AJ,$B64)</f>
        <v>15</v>
      </c>
      <c r="M64" s="151">
        <f>SUMIFS('_Resource Additions_Annual_'!AQ:AQ,'_Resource Additions_Annual_'!$AI:$AI,$D64,'_Resource Additions_Annual_'!$AJ:$AJ,$B64)</f>
        <v>0</v>
      </c>
      <c r="N64" s="151">
        <f>SUMIFS('_Resource Additions_Annual_'!AR:AR,'_Resource Additions_Annual_'!$AI:$AI,$D64,'_Resource Additions_Annual_'!$AJ:$AJ,$B64)</f>
        <v>2500</v>
      </c>
      <c r="O64" s="151">
        <f>SUMIFS('_Resource Additions_Annual_'!AS:AS,'_Resource Additions_Annual_'!$AI:$AI,$D64,'_Resource Additions_Annual_'!$AJ:$AJ,$B64)</f>
        <v>0</v>
      </c>
      <c r="P64" s="151">
        <f>SUMIFS('_Resource Additions_Annual_'!AT:AT,'_Resource Additions_Annual_'!$AI:$AI,$D64,'_Resource Additions_Annual_'!$AJ:$AJ,$B64)</f>
        <v>2700</v>
      </c>
      <c r="Q64" s="152">
        <f>SUMIFS('_Resource Additions_Annual_'!AU:AU,'_Resource Additions_Annual_'!$AI:$AI,$D64,'_Resource Additions_Annual_'!$AJ:$AJ,$B64)</f>
        <v>0</v>
      </c>
      <c r="R64" s="152">
        <f t="shared" si="4"/>
        <v>6486.1605579155912</v>
      </c>
    </row>
    <row r="65" spans="2:18" ht="26.25" customHeight="1" x14ac:dyDescent="0.25">
      <c r="B65" s="156">
        <v>2030</v>
      </c>
      <c r="C65" s="309"/>
      <c r="D65" s="142" t="str">
        <f t="shared" si="2"/>
        <v>P3 No Thermal Before 2030, 4Hr LiIon</v>
      </c>
      <c r="E65" s="309"/>
      <c r="F65" s="142" t="str">
        <f t="shared" si="3"/>
        <v>P3 No Thermal Before 2030, 4Hr LiIon</v>
      </c>
      <c r="G65" s="150">
        <f>SUMIFS('_Resource Additions_Annual_'!AK:AK,'_Resource Additions_Annual_'!$AI:$AI,$D65,'_Resource Additions_Annual_'!$AJ:$AJ,$B65)</f>
        <v>572.48030244453287</v>
      </c>
      <c r="H65" s="151">
        <f>SUMIFS('_Resource Additions_Annual_'!AL:AL,'_Resource Additions_Annual_'!$AI:$AI,$D65,'_Resource Additions_Annual_'!$AJ:$AJ,$B65)</f>
        <v>3925</v>
      </c>
      <c r="I65" s="151">
        <f>SUMIFS('_Resource Additions_Annual_'!AM:AM,'_Resource Additions_Annual_'!$AI:$AI,$D65,'_Resource Additions_Annual_'!$AJ:$AJ,$B65)</f>
        <v>0</v>
      </c>
      <c r="J65" s="151">
        <f>SUMIFS('_Resource Additions_Annual_'!AN:AN,'_Resource Additions_Annual_'!$AI:$AI,$D65,'_Resource Additions_Annual_'!$AJ:$AJ,$B65)</f>
        <v>78.640000313520432</v>
      </c>
      <c r="K65" s="151">
        <f>SUMIFS('_Resource Additions_Annual_'!AO:AO,'_Resource Additions_Annual_'!$AI:$AI,$D65,'_Resource Additions_Annual_'!$AJ:$AJ,$B65)</f>
        <v>45.689998626708977</v>
      </c>
      <c r="L65" s="151">
        <f>SUMIFS('_Resource Additions_Annual_'!AP:AP,'_Resource Additions_Annual_'!$AI:$AI,$D65,'_Resource Additions_Annual_'!$AJ:$AJ,$B65)</f>
        <v>0</v>
      </c>
      <c r="M65" s="151">
        <f>SUMIFS('_Resource Additions_Annual_'!AQ:AQ,'_Resource Additions_Annual_'!$AI:$AI,$D65,'_Resource Additions_Annual_'!$AJ:$AJ,$B65)</f>
        <v>0</v>
      </c>
      <c r="N65" s="151">
        <f>SUMIFS('_Resource Additions_Annual_'!AR:AR,'_Resource Additions_Annual_'!$AI:$AI,$D65,'_Resource Additions_Annual_'!$AJ:$AJ,$B65)</f>
        <v>2000</v>
      </c>
      <c r="O65" s="151">
        <f>SUMIFS('_Resource Additions_Annual_'!AS:AS,'_Resource Additions_Annual_'!$AI:$AI,$D65,'_Resource Additions_Annual_'!$AJ:$AJ,$B65)</f>
        <v>0</v>
      </c>
      <c r="P65" s="151">
        <f>SUMIFS('_Resource Additions_Annual_'!AT:AT,'_Resource Additions_Annual_'!$AI:$AI,$D65,'_Resource Additions_Annual_'!$AJ:$AJ,$B65)</f>
        <v>0</v>
      </c>
      <c r="Q65" s="152">
        <f>SUMIFS('_Resource Additions_Annual_'!AU:AU,'_Resource Additions_Annual_'!$AI:$AI,$D65,'_Resource Additions_Annual_'!$AJ:$AJ,$B65)</f>
        <v>0</v>
      </c>
      <c r="R65" s="152">
        <f t="shared" si="4"/>
        <v>6621.8103013847622</v>
      </c>
    </row>
    <row r="66" spans="2:18" ht="26.25" customHeight="1" x14ac:dyDescent="0.25">
      <c r="B66" s="156">
        <v>2030</v>
      </c>
      <c r="C66" s="309"/>
      <c r="D66" s="142" t="str">
        <f t="shared" si="2"/>
        <v>Q Fuel switching, gas to electric</v>
      </c>
      <c r="E66" s="309"/>
      <c r="F66" s="142" t="str">
        <f t="shared" si="3"/>
        <v>Q Fuel switching, gas to electric</v>
      </c>
      <c r="G66" s="150">
        <f>SUMIFS('_Resource Additions_Annual_'!AK:AK,'_Resource Additions_Annual_'!$AI:$AI,$D66,'_Resource Additions_Annual_'!$AJ:$AJ,$B66)</f>
        <v>606.12299941398317</v>
      </c>
      <c r="H66" s="151">
        <f>SUMIFS('_Resource Additions_Annual_'!AL:AL,'_Resource Additions_Annual_'!$AI:$AI,$D66,'_Resource Additions_Annual_'!$AJ:$AJ,$B66)</f>
        <v>25</v>
      </c>
      <c r="I66" s="151">
        <f>SUMIFS('_Resource Additions_Annual_'!AM:AM,'_Resource Additions_Annual_'!$AI:$AI,$D66,'_Resource Additions_Annual_'!$AJ:$AJ,$B66)</f>
        <v>0</v>
      </c>
      <c r="J66" s="151">
        <f>SUMIFS('_Resource Additions_Annual_'!AN:AN,'_Resource Additions_Annual_'!$AI:$AI,$D66,'_Resource Additions_Annual_'!$AJ:$AJ,$B66)</f>
        <v>74.479999989271164</v>
      </c>
      <c r="K66" s="151">
        <f>SUMIFS('_Resource Additions_Annual_'!AO:AO,'_Resource Additions_Annual_'!$AI:$AI,$D66,'_Resource Additions_Annual_'!$AJ:$AJ,$B66)</f>
        <v>45.689998626708977</v>
      </c>
      <c r="L66" s="151">
        <f>SUMIFS('_Resource Additions_Annual_'!AP:AP,'_Resource Additions_Annual_'!$AI:$AI,$D66,'_Resource Additions_Annual_'!$AJ:$AJ,$B66)</f>
        <v>0</v>
      </c>
      <c r="M66" s="151">
        <f>SUMIFS('_Resource Additions_Annual_'!AQ:AQ,'_Resource Additions_Annual_'!$AI:$AI,$D66,'_Resource Additions_Annual_'!$AJ:$AJ,$B66)</f>
        <v>897.3499755859375</v>
      </c>
      <c r="N66" s="151">
        <f>SUMIFS('_Resource Additions_Annual_'!AR:AR,'_Resource Additions_Annual_'!$AI:$AI,$D66,'_Resource Additions_Annual_'!$AJ:$AJ,$B66)</f>
        <v>2000</v>
      </c>
      <c r="O66" s="151">
        <f>SUMIFS('_Resource Additions_Annual_'!AS:AS,'_Resource Additions_Annual_'!$AI:$AI,$D66,'_Resource Additions_Annual_'!$AJ:$AJ,$B66)</f>
        <v>0</v>
      </c>
      <c r="P66" s="151">
        <f>SUMIFS('_Resource Additions_Annual_'!AT:AT,'_Resource Additions_Annual_'!$AI:$AI,$D66,'_Resource Additions_Annual_'!$AJ:$AJ,$B66)</f>
        <v>0</v>
      </c>
      <c r="Q66" s="152">
        <f>SUMIFS('_Resource Additions_Annual_'!AU:AU,'_Resource Additions_Annual_'!$AI:$AI,$D66,'_Resource Additions_Annual_'!$AJ:$AJ,$B66)</f>
        <v>948</v>
      </c>
      <c r="R66" s="152">
        <f t="shared" si="4"/>
        <v>4596.6429736159007</v>
      </c>
    </row>
    <row r="67" spans="2:18" ht="26.25" customHeight="1" x14ac:dyDescent="0.25">
      <c r="B67" s="156">
        <v>2030</v>
      </c>
      <c r="C67" s="309"/>
      <c r="D67" s="142" t="str">
        <f t="shared" si="2"/>
        <v>R Temperature sensitivity on load</v>
      </c>
      <c r="E67" s="309"/>
      <c r="F67" s="142" t="str">
        <f t="shared" si="3"/>
        <v>R Temperature sensitivity on load</v>
      </c>
      <c r="G67" s="150">
        <f>SUMIFS('_Resource Additions_Annual_'!AK:AK,'_Resource Additions_Annual_'!$AI:$AI,$D67,'_Resource Additions_Annual_'!$AJ:$AJ,$B67)</f>
        <v>572.48030244453287</v>
      </c>
      <c r="H67" s="151">
        <f>SUMIFS('_Resource Additions_Annual_'!AL:AL,'_Resource Additions_Annual_'!$AI:$AI,$D67,'_Resource Additions_Annual_'!$AJ:$AJ,$B67)</f>
        <v>200</v>
      </c>
      <c r="I67" s="151">
        <f>SUMIFS('_Resource Additions_Annual_'!AM:AM,'_Resource Additions_Annual_'!$AI:$AI,$D67,'_Resource Additions_Annual_'!$AJ:$AJ,$B67)</f>
        <v>0</v>
      </c>
      <c r="J67" s="151">
        <f>SUMIFS('_Resource Additions_Annual_'!AN:AN,'_Resource Additions_Annual_'!$AI:$AI,$D67,'_Resource Additions_Annual_'!$AJ:$AJ,$B67)</f>
        <v>89.579997986555099</v>
      </c>
      <c r="K67" s="151">
        <f>SUMIFS('_Resource Additions_Annual_'!AO:AO,'_Resource Additions_Annual_'!$AI:$AI,$D67,'_Resource Additions_Annual_'!$AJ:$AJ,$B67)</f>
        <v>45.689998626708977</v>
      </c>
      <c r="L67" s="151">
        <f>SUMIFS('_Resource Additions_Annual_'!AP:AP,'_Resource Additions_Annual_'!$AI:$AI,$D67,'_Resource Additions_Annual_'!$AJ:$AJ,$B67)</f>
        <v>0</v>
      </c>
      <c r="M67" s="151">
        <f>SUMIFS('_Resource Additions_Annual_'!AQ:AQ,'_Resource Additions_Annual_'!$AI:$AI,$D67,'_Resource Additions_Annual_'!$AJ:$AJ,$B67)</f>
        <v>299.59999847412109</v>
      </c>
      <c r="N67" s="151">
        <f>SUMIFS('_Resource Additions_Annual_'!AR:AR,'_Resource Additions_Annual_'!$AI:$AI,$D67,'_Resource Additions_Annual_'!$AJ:$AJ,$B67)</f>
        <v>1500</v>
      </c>
      <c r="O67" s="151">
        <f>SUMIFS('_Resource Additions_Annual_'!AS:AS,'_Resource Additions_Annual_'!$AI:$AI,$D67,'_Resource Additions_Annual_'!$AJ:$AJ,$B67)</f>
        <v>0</v>
      </c>
      <c r="P67" s="151">
        <f>SUMIFS('_Resource Additions_Annual_'!AT:AT,'_Resource Additions_Annual_'!$AI:$AI,$D67,'_Resource Additions_Annual_'!$AJ:$AJ,$B67)</f>
        <v>0</v>
      </c>
      <c r="Q67" s="152">
        <f>SUMIFS('_Resource Additions_Annual_'!AU:AU,'_Resource Additions_Annual_'!$AI:$AI,$D67,'_Resource Additions_Annual_'!$AJ:$AJ,$B67)</f>
        <v>0</v>
      </c>
      <c r="R67" s="152">
        <f t="shared" si="4"/>
        <v>2707.3502975319179</v>
      </c>
    </row>
    <row r="68" spans="2:18" ht="26.25" customHeight="1" x14ac:dyDescent="0.25">
      <c r="B68" s="156">
        <v>2030</v>
      </c>
      <c r="C68" s="309"/>
      <c r="D68" s="142" t="str">
        <f t="shared" si="2"/>
        <v>S SCGHG Only, No CETA</v>
      </c>
      <c r="E68" s="309"/>
      <c r="F68" s="142" t="str">
        <f t="shared" si="3"/>
        <v>S No CETA with SCGHG</v>
      </c>
      <c r="G68" s="150">
        <f>SUMIFS('_Resource Additions_Annual_'!AK:AK,'_Resource Additions_Annual_'!$AI:$AI,$D68,'_Resource Additions_Annual_'!$AJ:$AJ,$B68)</f>
        <v>473.63632993578449</v>
      </c>
      <c r="H68" s="151">
        <f>SUMIFS('_Resource Additions_Annual_'!AL:AL,'_Resource Additions_Annual_'!$AI:$AI,$D68,'_Resource Additions_Annual_'!$AJ:$AJ,$B68)</f>
        <v>50</v>
      </c>
      <c r="I68" s="151">
        <f>SUMIFS('_Resource Additions_Annual_'!AM:AM,'_Resource Additions_Annual_'!$AI:$AI,$D68,'_Resource Additions_Annual_'!$AJ:$AJ,$B68)</f>
        <v>0</v>
      </c>
      <c r="J68" s="151">
        <f>SUMIFS('_Resource Additions_Annual_'!AN:AN,'_Resource Additions_Annual_'!$AI:$AI,$D68,'_Resource Additions_Annual_'!$AJ:$AJ,$B68)</f>
        <v>141.49000030755997</v>
      </c>
      <c r="K68" s="151">
        <f>SUMIFS('_Resource Additions_Annual_'!AO:AO,'_Resource Additions_Annual_'!$AI:$AI,$D68,'_Resource Additions_Annual_'!$AJ:$AJ,$B68)</f>
        <v>45.689998626708977</v>
      </c>
      <c r="L68" s="151">
        <f>SUMIFS('_Resource Additions_Annual_'!AP:AP,'_Resource Additions_Annual_'!$AI:$AI,$D68,'_Resource Additions_Annual_'!$AJ:$AJ,$B68)</f>
        <v>0</v>
      </c>
      <c r="M68" s="151">
        <f>SUMIFS('_Resource Additions_Annual_'!AQ:AQ,'_Resource Additions_Annual_'!$AI:$AI,$D68,'_Resource Additions_Annual_'!$AJ:$AJ,$B68)</f>
        <v>0</v>
      </c>
      <c r="N68" s="151">
        <f>SUMIFS('_Resource Additions_Annual_'!AR:AR,'_Resource Additions_Annual_'!$AI:$AI,$D68,'_Resource Additions_Annual_'!$AJ:$AJ,$B68)</f>
        <v>0</v>
      </c>
      <c r="O68" s="151">
        <f>SUMIFS('_Resource Additions_Annual_'!AS:AS,'_Resource Additions_Annual_'!$AI:$AI,$D68,'_Resource Additions_Annual_'!$AJ:$AJ,$B68)</f>
        <v>0</v>
      </c>
      <c r="P68" s="151">
        <f>SUMIFS('_Resource Additions_Annual_'!AT:AT,'_Resource Additions_Annual_'!$AI:$AI,$D68,'_Resource Additions_Annual_'!$AJ:$AJ,$B68)</f>
        <v>0</v>
      </c>
      <c r="Q68" s="152">
        <f>SUMIFS('_Resource Additions_Annual_'!AU:AU,'_Resource Additions_Annual_'!$AI:$AI,$D68,'_Resource Additions_Annual_'!$AJ:$AJ,$B68)</f>
        <v>711</v>
      </c>
      <c r="R68" s="152">
        <f t="shared" si="4"/>
        <v>1421.8163288700534</v>
      </c>
    </row>
    <row r="69" spans="2:18" ht="26.25" customHeight="1" x14ac:dyDescent="0.25">
      <c r="B69" s="156">
        <v>2030</v>
      </c>
      <c r="C69" s="309"/>
      <c r="D69" s="142" t="str">
        <f t="shared" si="2"/>
        <v>T No CETA</v>
      </c>
      <c r="E69" s="309"/>
      <c r="F69" s="142" t="str">
        <f t="shared" si="3"/>
        <v>T No CETA</v>
      </c>
      <c r="G69" s="150">
        <f>SUMIFS('_Resource Additions_Annual_'!AK:AK,'_Resource Additions_Annual_'!$AI:$AI,$D69,'_Resource Additions_Annual_'!$AJ:$AJ,$B69)</f>
        <v>391.64280573889698</v>
      </c>
      <c r="H69" s="151">
        <f>SUMIFS('_Resource Additions_Annual_'!AL:AL,'_Resource Additions_Annual_'!$AI:$AI,$D69,'_Resource Additions_Annual_'!$AJ:$AJ,$B69)</f>
        <v>0</v>
      </c>
      <c r="I69" s="151">
        <f>SUMIFS('_Resource Additions_Annual_'!AM:AM,'_Resource Additions_Annual_'!$AI:$AI,$D69,'_Resource Additions_Annual_'!$AJ:$AJ,$B69)</f>
        <v>0</v>
      </c>
      <c r="J69" s="151">
        <f>SUMIFS('_Resource Additions_Annual_'!AN:AN,'_Resource Additions_Annual_'!$AI:$AI,$D69,'_Resource Additions_Annual_'!$AJ:$AJ,$B69)</f>
        <v>83.649998158216476</v>
      </c>
      <c r="K69" s="151">
        <f>SUMIFS('_Resource Additions_Annual_'!AO:AO,'_Resource Additions_Annual_'!$AI:$AI,$D69,'_Resource Additions_Annual_'!$AJ:$AJ,$B69)</f>
        <v>45.689998626708977</v>
      </c>
      <c r="L69" s="151">
        <f>SUMIFS('_Resource Additions_Annual_'!AP:AP,'_Resource Additions_Annual_'!$AI:$AI,$D69,'_Resource Additions_Annual_'!$AJ:$AJ,$B69)</f>
        <v>0</v>
      </c>
      <c r="M69" s="151">
        <f>SUMIFS('_Resource Additions_Annual_'!AQ:AQ,'_Resource Additions_Annual_'!$AI:$AI,$D69,'_Resource Additions_Annual_'!$AJ:$AJ,$B69)</f>
        <v>0</v>
      </c>
      <c r="N69" s="151">
        <f>SUMIFS('_Resource Additions_Annual_'!AR:AR,'_Resource Additions_Annual_'!$AI:$AI,$D69,'_Resource Additions_Annual_'!$AJ:$AJ,$B69)</f>
        <v>0</v>
      </c>
      <c r="O69" s="151">
        <f>SUMIFS('_Resource Additions_Annual_'!AS:AS,'_Resource Additions_Annual_'!$AI:$AI,$D69,'_Resource Additions_Annual_'!$AJ:$AJ,$B69)</f>
        <v>0</v>
      </c>
      <c r="P69" s="151">
        <f>SUMIFS('_Resource Additions_Annual_'!AT:AT,'_Resource Additions_Annual_'!$AI:$AI,$D69,'_Resource Additions_Annual_'!$AJ:$AJ,$B69)</f>
        <v>0</v>
      </c>
      <c r="Q69" s="152">
        <f>SUMIFS('_Resource Additions_Annual_'!AU:AU,'_Resource Additions_Annual_'!$AI:$AI,$D69,'_Resource Additions_Annual_'!$AJ:$AJ,$B69)</f>
        <v>948</v>
      </c>
      <c r="R69" s="152">
        <f t="shared" si="4"/>
        <v>1468.9828025238226</v>
      </c>
    </row>
    <row r="70" spans="2:18" ht="26.25" customHeight="1" x14ac:dyDescent="0.25">
      <c r="B70" s="156">
        <v>2030</v>
      </c>
      <c r="C70" s="309"/>
      <c r="D70" s="142" t="str">
        <f t="shared" si="2"/>
        <v>V1 Balanced portfolio</v>
      </c>
      <c r="E70" s="309"/>
      <c r="F70" s="142" t="str">
        <f t="shared" si="3"/>
        <v>V1 Balanced Portfolio</v>
      </c>
      <c r="G70" s="150">
        <f>SUMIFS('_Resource Additions_Annual_'!AK:AK,'_Resource Additions_Annual_'!$AI:$AI,$D70,'_Resource Additions_Annual_'!$AJ:$AJ,$B70)</f>
        <v>615.74718391752765</v>
      </c>
      <c r="H70" s="151">
        <f>SUMIFS('_Resource Additions_Annual_'!AL:AL,'_Resource Additions_Annual_'!$AI:$AI,$D70,'_Resource Additions_Annual_'!$AJ:$AJ,$B70)</f>
        <v>175</v>
      </c>
      <c r="I70" s="151">
        <f>SUMIFS('_Resource Additions_Annual_'!AM:AM,'_Resource Additions_Annual_'!$AI:$AI,$D70,'_Resource Additions_Annual_'!$AJ:$AJ,$B70)</f>
        <v>230</v>
      </c>
      <c r="J70" s="151">
        <f>SUMIFS('_Resource Additions_Annual_'!AN:AN,'_Resource Additions_Annual_'!$AI:$AI,$D70,'_Resource Additions_Annual_'!$AJ:$AJ,$B70)</f>
        <v>182.44999727606773</v>
      </c>
      <c r="K70" s="151">
        <f>SUMIFS('_Resource Additions_Annual_'!AO:AO,'_Resource Additions_Annual_'!$AI:$AI,$D70,'_Resource Additions_Annual_'!$AJ:$AJ,$B70)</f>
        <v>45.689998626708977</v>
      </c>
      <c r="L70" s="151">
        <f>SUMIFS('_Resource Additions_Annual_'!AP:AP,'_Resource Additions_Annual_'!$AI:$AI,$D70,'_Resource Additions_Annual_'!$AJ:$AJ,$B70)</f>
        <v>0</v>
      </c>
      <c r="M70" s="151">
        <f>SUMIFS('_Resource Additions_Annual_'!AQ:AQ,'_Resource Additions_Annual_'!$AI:$AI,$D70,'_Resource Additions_Annual_'!$AJ:$AJ,$B70)</f>
        <v>399.79999542236328</v>
      </c>
      <c r="N70" s="151">
        <f>SUMIFS('_Resource Additions_Annual_'!AR:AR,'_Resource Additions_Annual_'!$AI:$AI,$D70,'_Resource Additions_Annual_'!$AJ:$AJ,$B70)</f>
        <v>1400</v>
      </c>
      <c r="O70" s="151">
        <f>SUMIFS('_Resource Additions_Annual_'!AS:AS,'_Resource Additions_Annual_'!$AI:$AI,$D70,'_Resource Additions_Annual_'!$AJ:$AJ,$B70)</f>
        <v>0</v>
      </c>
      <c r="P70" s="151">
        <f>SUMIFS('_Resource Additions_Annual_'!AT:AT,'_Resource Additions_Annual_'!$AI:$AI,$D70,'_Resource Additions_Annual_'!$AJ:$AJ,$B70)</f>
        <v>0</v>
      </c>
      <c r="Q70" s="152">
        <f>SUMIFS('_Resource Additions_Annual_'!AU:AU,'_Resource Additions_Annual_'!$AI:$AI,$D70,'_Resource Additions_Annual_'!$AJ:$AJ,$B70)</f>
        <v>255.20000076293945</v>
      </c>
      <c r="R70" s="152">
        <f t="shared" si="4"/>
        <v>3303.8871760056072</v>
      </c>
    </row>
    <row r="71" spans="2:18" ht="26.25" customHeight="1" x14ac:dyDescent="0.25">
      <c r="B71" s="156">
        <v>2030</v>
      </c>
      <c r="C71" s="309"/>
      <c r="D71" s="142" t="str">
        <f t="shared" si="2"/>
        <v>V2 Balanced portfolio + MT Wind and PSH</v>
      </c>
      <c r="E71" s="309"/>
      <c r="F71" s="142" t="str">
        <f t="shared" si="3"/>
        <v>V2 BP with MT Wind + PSH</v>
      </c>
      <c r="G71" s="150">
        <f>SUMIFS('_Resource Additions_Annual_'!AK:AK,'_Resource Additions_Annual_'!$AI:$AI,$D71,'_Resource Additions_Annual_'!$AJ:$AJ,$B71)</f>
        <v>615.74718391752765</v>
      </c>
      <c r="H71" s="151">
        <f>SUMIFS('_Resource Additions_Annual_'!AL:AL,'_Resource Additions_Annual_'!$AI:$AI,$D71,'_Resource Additions_Annual_'!$AJ:$AJ,$B71)</f>
        <v>250</v>
      </c>
      <c r="I71" s="151">
        <f>SUMIFS('_Resource Additions_Annual_'!AM:AM,'_Resource Additions_Annual_'!$AI:$AI,$D71,'_Resource Additions_Annual_'!$AJ:$AJ,$B71)</f>
        <v>230</v>
      </c>
      <c r="J71" s="151">
        <f>SUMIFS('_Resource Additions_Annual_'!AN:AN,'_Resource Additions_Annual_'!$AI:$AI,$D71,'_Resource Additions_Annual_'!$AJ:$AJ,$B71)</f>
        <v>182.44999727606773</v>
      </c>
      <c r="K71" s="151">
        <f>SUMIFS('_Resource Additions_Annual_'!AO:AO,'_Resource Additions_Annual_'!$AI:$AI,$D71,'_Resource Additions_Annual_'!$AJ:$AJ,$B71)</f>
        <v>45.689998626708977</v>
      </c>
      <c r="L71" s="151">
        <f>SUMIFS('_Resource Additions_Annual_'!AP:AP,'_Resource Additions_Annual_'!$AI:$AI,$D71,'_Resource Additions_Annual_'!$AJ:$AJ,$B71)</f>
        <v>0</v>
      </c>
      <c r="M71" s="151">
        <f>SUMIFS('_Resource Additions_Annual_'!AQ:AQ,'_Resource Additions_Annual_'!$AI:$AI,$D71,'_Resource Additions_Annual_'!$AJ:$AJ,$B71)</f>
        <v>299.84999847412109</v>
      </c>
      <c r="N71" s="151">
        <f>SUMIFS('_Resource Additions_Annual_'!AR:AR,'_Resource Additions_Annual_'!$AI:$AI,$D71,'_Resource Additions_Annual_'!$AJ:$AJ,$B71)</f>
        <v>1300</v>
      </c>
      <c r="O71" s="151">
        <f>SUMIFS('_Resource Additions_Annual_'!AS:AS,'_Resource Additions_Annual_'!$AI:$AI,$D71,'_Resource Additions_Annual_'!$AJ:$AJ,$B71)</f>
        <v>300</v>
      </c>
      <c r="P71" s="151">
        <f>SUMIFS('_Resource Additions_Annual_'!AT:AT,'_Resource Additions_Annual_'!$AI:$AI,$D71,'_Resource Additions_Annual_'!$AJ:$AJ,$B71)</f>
        <v>0</v>
      </c>
      <c r="Q71" s="152">
        <f>SUMIFS('_Resource Additions_Annual_'!AU:AU,'_Resource Additions_Annual_'!$AI:$AI,$D71,'_Resource Additions_Annual_'!$AJ:$AJ,$B71)</f>
        <v>237</v>
      </c>
      <c r="R71" s="152">
        <f t="shared" si="4"/>
        <v>3460.7371782944256</v>
      </c>
    </row>
    <row r="72" spans="2:18" ht="26.25" customHeight="1" x14ac:dyDescent="0.25">
      <c r="B72" s="156">
        <v>2030</v>
      </c>
      <c r="C72" s="309"/>
      <c r="D72" s="142" t="str">
        <f t="shared" si="2"/>
        <v>V3 Balanced portfolio + 6 Year DSR</v>
      </c>
      <c r="E72" s="309"/>
      <c r="F72" s="142" t="str">
        <f t="shared" si="3"/>
        <v>V3 BP with 6-yr ramp</v>
      </c>
      <c r="G72" s="150">
        <f>SUMIFS('_Resource Additions_Annual_'!AK:AK,'_Resource Additions_Annual_'!$AI:$AI,$D72,'_Resource Additions_Annual_'!$AJ:$AJ,$B72)</f>
        <v>593.76384081339074</v>
      </c>
      <c r="H72" s="151">
        <f>SUMIFS('_Resource Additions_Annual_'!AL:AL,'_Resource Additions_Annual_'!$AI:$AI,$D72,'_Resource Additions_Annual_'!$AJ:$AJ,$B72)</f>
        <v>150</v>
      </c>
      <c r="I72" s="151">
        <f>SUMIFS('_Resource Additions_Annual_'!AM:AM,'_Resource Additions_Annual_'!$AI:$AI,$D72,'_Resource Additions_Annual_'!$AJ:$AJ,$B72)</f>
        <v>230</v>
      </c>
      <c r="J72" s="151">
        <f>SUMIFS('_Resource Additions_Annual_'!AN:AN,'_Resource Additions_Annual_'!$AI:$AI,$D72,'_Resource Additions_Annual_'!$AJ:$AJ,$B72)</f>
        <v>182.44999727606773</v>
      </c>
      <c r="K72" s="151">
        <f>SUMIFS('_Resource Additions_Annual_'!AO:AO,'_Resource Additions_Annual_'!$AI:$AI,$D72,'_Resource Additions_Annual_'!$AJ:$AJ,$B72)</f>
        <v>45.689998626708977</v>
      </c>
      <c r="L72" s="151">
        <f>SUMIFS('_Resource Additions_Annual_'!AP:AP,'_Resource Additions_Annual_'!$AI:$AI,$D72,'_Resource Additions_Annual_'!$AJ:$AJ,$B72)</f>
        <v>15</v>
      </c>
      <c r="M72" s="151">
        <f>SUMIFS('_Resource Additions_Annual_'!AQ:AQ,'_Resource Additions_Annual_'!$AI:$AI,$D72,'_Resource Additions_Annual_'!$AJ:$AJ,$B72)</f>
        <v>299.65000152587891</v>
      </c>
      <c r="N72" s="151">
        <f>SUMIFS('_Resource Additions_Annual_'!AR:AR,'_Resource Additions_Annual_'!$AI:$AI,$D72,'_Resource Additions_Annual_'!$AJ:$AJ,$B72)</f>
        <v>1400</v>
      </c>
      <c r="O72" s="151">
        <f>SUMIFS('_Resource Additions_Annual_'!AS:AS,'_Resource Additions_Annual_'!$AI:$AI,$D72,'_Resource Additions_Annual_'!$AJ:$AJ,$B72)</f>
        <v>0</v>
      </c>
      <c r="P72" s="151">
        <f>SUMIFS('_Resource Additions_Annual_'!AT:AT,'_Resource Additions_Annual_'!$AI:$AI,$D72,'_Resource Additions_Annual_'!$AJ:$AJ,$B72)</f>
        <v>0</v>
      </c>
      <c r="Q72" s="152">
        <f>SUMIFS('_Resource Additions_Annual_'!AU:AU,'_Resource Additions_Annual_'!$AI:$AI,$D72,'_Resource Additions_Annual_'!$AJ:$AJ,$B72)</f>
        <v>237</v>
      </c>
      <c r="R72" s="152">
        <f t="shared" si="4"/>
        <v>3153.5538382420464</v>
      </c>
    </row>
    <row r="73" spans="2:18" ht="26.25" customHeight="1" x14ac:dyDescent="0.25">
      <c r="B73" s="156">
        <v>2030</v>
      </c>
      <c r="C73" s="309"/>
      <c r="D73" s="142" t="str">
        <f t="shared" si="2"/>
        <v>W Preferred Portfolio (BP with Biodiesel)</v>
      </c>
      <c r="E73" s="309"/>
      <c r="F73" s="142" t="str">
        <f t="shared" si="3"/>
        <v>W Preferred Portfolio (BP with Biodiesel)</v>
      </c>
      <c r="G73" s="150">
        <f>SUMIFS('_Resource Additions_Annual_'!AK:AK,'_Resource Additions_Annual_'!$AI:$AI,$D73,'_Resource Additions_Annual_'!$AJ:$AJ,$B73)</f>
        <v>594.46364554866977</v>
      </c>
      <c r="H73" s="151">
        <f>SUMIFS('_Resource Additions_Annual_'!AL:AL,'_Resource Additions_Annual_'!$AI:$AI,$D73,'_Resource Additions_Annual_'!$AJ:$AJ,$B73)</f>
        <v>175</v>
      </c>
      <c r="I73" s="151">
        <f>SUMIFS('_Resource Additions_Annual_'!AM:AM,'_Resource Additions_Annual_'!$AI:$AI,$D73,'_Resource Additions_Annual_'!$AJ:$AJ,$B73)</f>
        <v>230</v>
      </c>
      <c r="J73" s="151">
        <f>SUMIFS('_Resource Additions_Annual_'!AN:AN,'_Resource Additions_Annual_'!$AI:$AI,$D73,'_Resource Additions_Annual_'!$AJ:$AJ,$B73)</f>
        <v>182.44999727606773</v>
      </c>
      <c r="K73" s="151">
        <f>SUMIFS('_Resource Additions_Annual_'!AO:AO,'_Resource Additions_Annual_'!$AI:$AI,$D73,'_Resource Additions_Annual_'!$AJ:$AJ,$B73)</f>
        <v>45.689998626708977</v>
      </c>
      <c r="L73" s="151">
        <f>SUMIFS('_Resource Additions_Annual_'!AP:AP,'_Resource Additions_Annual_'!$AI:$AI,$D73,'_Resource Additions_Annual_'!$AJ:$AJ,$B73)</f>
        <v>0</v>
      </c>
      <c r="M73" s="151">
        <f>SUMIFS('_Resource Additions_Annual_'!AQ:AQ,'_Resource Additions_Annual_'!$AI:$AI,$D73,'_Resource Additions_Annual_'!$AJ:$AJ,$B73)</f>
        <v>399.79999542236328</v>
      </c>
      <c r="N73" s="151">
        <f>SUMIFS('_Resource Additions_Annual_'!AR:AR,'_Resource Additions_Annual_'!$AI:$AI,$D73,'_Resource Additions_Annual_'!$AJ:$AJ,$B73)</f>
        <v>1400</v>
      </c>
      <c r="O73" s="151">
        <f>SUMIFS('_Resource Additions_Annual_'!AS:AS,'_Resource Additions_Annual_'!$AI:$AI,$D73,'_Resource Additions_Annual_'!$AJ:$AJ,$B73)</f>
        <v>0</v>
      </c>
      <c r="P73" s="151">
        <f>SUMIFS('_Resource Additions_Annual_'!AT:AT,'_Resource Additions_Annual_'!$AI:$AI,$D73,'_Resource Additions_Annual_'!$AJ:$AJ,$B73)</f>
        <v>0</v>
      </c>
      <c r="Q73" s="152">
        <f>SUMIFS('_Resource Additions_Annual_'!AU:AU,'_Resource Additions_Annual_'!$AI:$AI,$D73,'_Resource Additions_Annual_'!$AJ:$AJ,$B73)</f>
        <v>255.20000076293945</v>
      </c>
      <c r="R73" s="152">
        <f t="shared" si="4"/>
        <v>3282.6036376367492</v>
      </c>
    </row>
    <row r="74" spans="2:18" ht="26.25" customHeight="1" x14ac:dyDescent="0.25">
      <c r="B74" s="156">
        <v>2030</v>
      </c>
      <c r="C74" s="309"/>
      <c r="D74" s="142" t="str">
        <f t="shared" si="2"/>
        <v>X Balanced Portfolio with Reduced Market Reliance</v>
      </c>
      <c r="E74" s="309"/>
      <c r="F74" s="142" t="str">
        <f t="shared" si="3"/>
        <v>X Balanced Portfolio with Reduced Market Reliance</v>
      </c>
      <c r="G74" s="150">
        <f>SUMIFS('_Resource Additions_Annual_'!AK:AK,'_Resource Additions_Annual_'!$AI:$AI,$D74,'_Resource Additions_Annual_'!$AJ:$AJ,$B74)</f>
        <v>606.12299941398317</v>
      </c>
      <c r="H74" s="151">
        <f>SUMIFS('_Resource Additions_Annual_'!AL:AL,'_Resource Additions_Annual_'!$AI:$AI,$D74,'_Resource Additions_Annual_'!$AJ:$AJ,$B74)</f>
        <v>150</v>
      </c>
      <c r="I74" s="151">
        <f>SUMIFS('_Resource Additions_Annual_'!AM:AM,'_Resource Additions_Annual_'!$AI:$AI,$D74,'_Resource Additions_Annual_'!$AJ:$AJ,$B74)</f>
        <v>230</v>
      </c>
      <c r="J74" s="151">
        <f>SUMIFS('_Resource Additions_Annual_'!AN:AN,'_Resource Additions_Annual_'!$AI:$AI,$D74,'_Resource Additions_Annual_'!$AJ:$AJ,$B74)</f>
        <v>182.44999727606773</v>
      </c>
      <c r="K74" s="151">
        <f>SUMIFS('_Resource Additions_Annual_'!AO:AO,'_Resource Additions_Annual_'!$AI:$AI,$D74,'_Resource Additions_Annual_'!$AJ:$AJ,$B74)</f>
        <v>45.689998626708977</v>
      </c>
      <c r="L74" s="151">
        <f>SUMIFS('_Resource Additions_Annual_'!AP:AP,'_Resource Additions_Annual_'!$AI:$AI,$D74,'_Resource Additions_Annual_'!$AJ:$AJ,$B74)</f>
        <v>15</v>
      </c>
      <c r="M74" s="151">
        <f>SUMIFS('_Resource Additions_Annual_'!AQ:AQ,'_Resource Additions_Annual_'!$AI:$AI,$D74,'_Resource Additions_Annual_'!$AJ:$AJ,$B74)</f>
        <v>199.79999542236328</v>
      </c>
      <c r="N74" s="151">
        <f>SUMIFS('_Resource Additions_Annual_'!AR:AR,'_Resource Additions_Annual_'!$AI:$AI,$D74,'_Resource Additions_Annual_'!$AJ:$AJ,$B74)</f>
        <v>1500</v>
      </c>
      <c r="O74" s="151">
        <f>SUMIFS('_Resource Additions_Annual_'!AS:AS,'_Resource Additions_Annual_'!$AI:$AI,$D74,'_Resource Additions_Annual_'!$AJ:$AJ,$B74)</f>
        <v>0</v>
      </c>
      <c r="P74" s="151">
        <f>SUMIFS('_Resource Additions_Annual_'!AT:AT,'_Resource Additions_Annual_'!$AI:$AI,$D74,'_Resource Additions_Annual_'!$AJ:$AJ,$B74)</f>
        <v>0</v>
      </c>
      <c r="Q74" s="152">
        <f>SUMIFS('_Resource Additions_Annual_'!AU:AU,'_Resource Additions_Annual_'!$AI:$AI,$D74,'_Resource Additions_Annual_'!$AJ:$AJ,$B74)</f>
        <v>1185</v>
      </c>
      <c r="R74" s="152">
        <f t="shared" si="4"/>
        <v>4114.0629907391231</v>
      </c>
    </row>
    <row r="75" spans="2:18" ht="26.25" customHeight="1" x14ac:dyDescent="0.25">
      <c r="B75" s="156">
        <v>2030</v>
      </c>
      <c r="C75" s="309"/>
      <c r="D75" s="142" t="str">
        <f t="shared" ref="D75:D104" si="5">D39</f>
        <v>Y Maximum Customer Benefit</v>
      </c>
      <c r="E75" s="309"/>
      <c r="F75" s="142" t="str">
        <f t="shared" ref="F75:F104" si="6">F39</f>
        <v>Y Maximum Customer Benefit</v>
      </c>
      <c r="G75" s="150">
        <f>SUMIFS('_Resource Additions_Annual_'!AK:AK,'_Resource Additions_Annual_'!$AI:$AI,$D75,'_Resource Additions_Annual_'!$AJ:$AJ,$B75)</f>
        <v>0</v>
      </c>
      <c r="H75" s="151">
        <f>SUMIFS('_Resource Additions_Annual_'!AL:AL,'_Resource Additions_Annual_'!$AI:$AI,$D75,'_Resource Additions_Annual_'!$AJ:$AJ,$B75)</f>
        <v>0</v>
      </c>
      <c r="I75" s="151">
        <f>SUMIFS('_Resource Additions_Annual_'!AM:AM,'_Resource Additions_Annual_'!$AI:$AI,$D75,'_Resource Additions_Annual_'!$AJ:$AJ,$B75)</f>
        <v>0</v>
      </c>
      <c r="J75" s="151">
        <f>SUMIFS('_Resource Additions_Annual_'!AN:AN,'_Resource Additions_Annual_'!$AI:$AI,$D75,'_Resource Additions_Annual_'!$AJ:$AJ,$B75)</f>
        <v>0</v>
      </c>
      <c r="K75" s="151">
        <f>SUMIFS('_Resource Additions_Annual_'!AO:AO,'_Resource Additions_Annual_'!$AI:$AI,$D75,'_Resource Additions_Annual_'!$AJ:$AJ,$B75)</f>
        <v>0</v>
      </c>
      <c r="L75" s="151">
        <f>SUMIFS('_Resource Additions_Annual_'!AP:AP,'_Resource Additions_Annual_'!$AI:$AI,$D75,'_Resource Additions_Annual_'!$AJ:$AJ,$B75)</f>
        <v>0</v>
      </c>
      <c r="M75" s="151">
        <f>SUMIFS('_Resource Additions_Annual_'!AQ:AQ,'_Resource Additions_Annual_'!$AI:$AI,$D75,'_Resource Additions_Annual_'!$AJ:$AJ,$B75)</f>
        <v>0</v>
      </c>
      <c r="N75" s="151">
        <f>SUMIFS('_Resource Additions_Annual_'!AR:AR,'_Resource Additions_Annual_'!$AI:$AI,$D75,'_Resource Additions_Annual_'!$AJ:$AJ,$B75)</f>
        <v>0</v>
      </c>
      <c r="O75" s="151">
        <f>SUMIFS('_Resource Additions_Annual_'!AS:AS,'_Resource Additions_Annual_'!$AI:$AI,$D75,'_Resource Additions_Annual_'!$AJ:$AJ,$B75)</f>
        <v>0</v>
      </c>
      <c r="P75" s="151">
        <f>SUMIFS('_Resource Additions_Annual_'!AT:AT,'_Resource Additions_Annual_'!$AI:$AI,$D75,'_Resource Additions_Annual_'!$AJ:$AJ,$B75)</f>
        <v>0</v>
      </c>
      <c r="Q75" s="152">
        <f>SUMIFS('_Resource Additions_Annual_'!AU:AU,'_Resource Additions_Annual_'!$AI:$AI,$D75,'_Resource Additions_Annual_'!$AJ:$AJ,$B75)</f>
        <v>0</v>
      </c>
      <c r="R75" s="152">
        <f t="shared" si="4"/>
        <v>0</v>
      </c>
    </row>
    <row r="76" spans="2:18" ht="26.25" customHeight="1" x14ac:dyDescent="0.25">
      <c r="B76" s="156">
        <v>2030</v>
      </c>
      <c r="C76" s="309"/>
      <c r="D76" s="142" t="str">
        <f t="shared" si="5"/>
        <v>Z No DSR</v>
      </c>
      <c r="E76" s="309"/>
      <c r="F76" s="142" t="str">
        <f t="shared" si="6"/>
        <v>Z No DSR</v>
      </c>
      <c r="G76" s="150">
        <f>SUMIFS('_Resource Additions_Annual_'!AK:AK,'_Resource Additions_Annual_'!$AI:$AI,$D76,'_Resource Additions_Annual_'!$AJ:$AJ,$B76)</f>
        <v>181.88492737120654</v>
      </c>
      <c r="H76" s="151">
        <f>SUMIFS('_Resource Additions_Annual_'!AL:AL,'_Resource Additions_Annual_'!$AI:$AI,$D76,'_Resource Additions_Annual_'!$AJ:$AJ,$B76)</f>
        <v>0</v>
      </c>
      <c r="I76" s="151">
        <f>SUMIFS('_Resource Additions_Annual_'!AM:AM,'_Resource Additions_Annual_'!$AI:$AI,$D76,'_Resource Additions_Annual_'!$AJ:$AJ,$B76)</f>
        <v>0</v>
      </c>
      <c r="J76" s="151">
        <f>SUMIFS('_Resource Additions_Annual_'!AN:AN,'_Resource Additions_Annual_'!$AI:$AI,$D76,'_Resource Additions_Annual_'!$AJ:$AJ,$B76)</f>
        <v>0</v>
      </c>
      <c r="K76" s="151">
        <f>SUMIFS('_Resource Additions_Annual_'!AO:AO,'_Resource Additions_Annual_'!$AI:$AI,$D76,'_Resource Additions_Annual_'!$AJ:$AJ,$B76)</f>
        <v>45.689998626708977</v>
      </c>
      <c r="L76" s="151">
        <f>SUMIFS('_Resource Additions_Annual_'!AP:AP,'_Resource Additions_Annual_'!$AI:$AI,$D76,'_Resource Additions_Annual_'!$AJ:$AJ,$B76)</f>
        <v>0</v>
      </c>
      <c r="M76" s="151">
        <f>SUMIFS('_Resource Additions_Annual_'!AQ:AQ,'_Resource Additions_Annual_'!$AI:$AI,$D76,'_Resource Additions_Annual_'!$AJ:$AJ,$B76)</f>
        <v>898.79998016357422</v>
      </c>
      <c r="N76" s="151">
        <f>SUMIFS('_Resource Additions_Annual_'!AR:AR,'_Resource Additions_Annual_'!$AI:$AI,$D76,'_Resource Additions_Annual_'!$AJ:$AJ,$B76)</f>
        <v>1700</v>
      </c>
      <c r="O76" s="151">
        <f>SUMIFS('_Resource Additions_Annual_'!AS:AS,'_Resource Additions_Annual_'!$AI:$AI,$D76,'_Resource Additions_Annual_'!$AJ:$AJ,$B76)</f>
        <v>0</v>
      </c>
      <c r="P76" s="151">
        <f>SUMIFS('_Resource Additions_Annual_'!AT:AT,'_Resource Additions_Annual_'!$AI:$AI,$D76,'_Resource Additions_Annual_'!$AJ:$AJ,$B76)</f>
        <v>0</v>
      </c>
      <c r="Q76" s="152">
        <f>SUMIFS('_Resource Additions_Annual_'!AU:AU,'_Resource Additions_Annual_'!$AI:$AI,$D76,'_Resource Additions_Annual_'!$AJ:$AJ,$B76)</f>
        <v>711</v>
      </c>
      <c r="R76" s="152">
        <f t="shared" si="4"/>
        <v>3537.3749061614899</v>
      </c>
    </row>
    <row r="77" spans="2:18" ht="26.25" customHeight="1" x14ac:dyDescent="0.25">
      <c r="B77" s="156">
        <v>2030</v>
      </c>
      <c r="C77" s="309"/>
      <c r="D77" s="142" t="str">
        <f t="shared" si="5"/>
        <v>AA MT Wind + PHSE</v>
      </c>
      <c r="E77" s="309"/>
      <c r="F77" s="142" t="str">
        <f t="shared" si="6"/>
        <v>AA MT Wind + PSH</v>
      </c>
      <c r="G77" s="150">
        <f>SUMIFS('_Resource Additions_Annual_'!AK:AK,'_Resource Additions_Annual_'!$AI:$AI,$D77,'_Resource Additions_Annual_'!$AJ:$AJ,$B77)</f>
        <v>594.46364554866977</v>
      </c>
      <c r="H77" s="151">
        <f>SUMIFS('_Resource Additions_Annual_'!AL:AL,'_Resource Additions_Annual_'!$AI:$AI,$D77,'_Resource Additions_Annual_'!$AJ:$AJ,$B77)</f>
        <v>50</v>
      </c>
      <c r="I77" s="151">
        <f>SUMIFS('_Resource Additions_Annual_'!AM:AM,'_Resource Additions_Annual_'!$AI:$AI,$D77,'_Resource Additions_Annual_'!$AJ:$AJ,$B77)</f>
        <v>0</v>
      </c>
      <c r="J77" s="151">
        <f>SUMIFS('_Resource Additions_Annual_'!AN:AN,'_Resource Additions_Annual_'!$AI:$AI,$D77,'_Resource Additions_Annual_'!$AJ:$AJ,$B77)</f>
        <v>133.56999799609184</v>
      </c>
      <c r="K77" s="151">
        <f>SUMIFS('_Resource Additions_Annual_'!AO:AO,'_Resource Additions_Annual_'!$AI:$AI,$D77,'_Resource Additions_Annual_'!$AJ:$AJ,$B77)</f>
        <v>45.689998626708977</v>
      </c>
      <c r="L77" s="151">
        <f>SUMIFS('_Resource Additions_Annual_'!AP:AP,'_Resource Additions_Annual_'!$AI:$AI,$D77,'_Resource Additions_Annual_'!$AJ:$AJ,$B77)</f>
        <v>0</v>
      </c>
      <c r="M77" s="151">
        <f>SUMIFS('_Resource Additions_Annual_'!AQ:AQ,'_Resource Additions_Annual_'!$AI:$AI,$D77,'_Resource Additions_Annual_'!$AJ:$AJ,$B77)</f>
        <v>399.90000152587891</v>
      </c>
      <c r="N77" s="151">
        <f>SUMIFS('_Resource Additions_Annual_'!AR:AR,'_Resource Additions_Annual_'!$AI:$AI,$D77,'_Resource Additions_Annual_'!$AJ:$AJ,$B77)</f>
        <v>1300</v>
      </c>
      <c r="O77" s="151">
        <f>SUMIFS('_Resource Additions_Annual_'!AS:AS,'_Resource Additions_Annual_'!$AI:$AI,$D77,'_Resource Additions_Annual_'!$AJ:$AJ,$B77)</f>
        <v>300</v>
      </c>
      <c r="P77" s="151">
        <f>SUMIFS('_Resource Additions_Annual_'!AT:AT,'_Resource Additions_Annual_'!$AI:$AI,$D77,'_Resource Additions_Annual_'!$AJ:$AJ,$B77)</f>
        <v>0</v>
      </c>
      <c r="Q77" s="152">
        <f>SUMIFS('_Resource Additions_Annual_'!AU:AU,'_Resource Additions_Annual_'!$AI:$AI,$D77,'_Resource Additions_Annual_'!$AJ:$AJ,$B77)</f>
        <v>237</v>
      </c>
      <c r="R77" s="152">
        <f t="shared" si="4"/>
        <v>3060.6236436973495</v>
      </c>
    </row>
    <row r="78" spans="2:18" ht="26.25" customHeight="1" x14ac:dyDescent="0.25">
      <c r="B78" s="156">
        <v>2030</v>
      </c>
      <c r="C78" s="310"/>
      <c r="D78" s="142" t="str">
        <f t="shared" si="5"/>
        <v>WX BP, Market Reliance, Biodiesel</v>
      </c>
      <c r="E78" s="310"/>
      <c r="F78" s="144" t="str">
        <f t="shared" si="6"/>
        <v>WX BP, Market Reliance, Biodiesel</v>
      </c>
      <c r="G78" s="153">
        <f>SUMIFS('_Resource Additions_Annual_'!AK:AK,'_Resource Additions_Annual_'!$AI:$AI,$D78,'_Resource Additions_Annual_'!$AJ:$AJ,$B78)</f>
        <v>627.40653778284104</v>
      </c>
      <c r="H78" s="154">
        <f>SUMIFS('_Resource Additions_Annual_'!AL:AL,'_Resource Additions_Annual_'!$AI:$AI,$D78,'_Resource Additions_Annual_'!$AJ:$AJ,$B78)</f>
        <v>150</v>
      </c>
      <c r="I78" s="154">
        <f>SUMIFS('_Resource Additions_Annual_'!AM:AM,'_Resource Additions_Annual_'!$AI:$AI,$D78,'_Resource Additions_Annual_'!$AJ:$AJ,$B78)</f>
        <v>230</v>
      </c>
      <c r="J78" s="154">
        <f>SUMIFS('_Resource Additions_Annual_'!AN:AN,'_Resource Additions_Annual_'!$AI:$AI,$D78,'_Resource Additions_Annual_'!$AJ:$AJ,$B78)</f>
        <v>182.44999727606773</v>
      </c>
      <c r="K78" s="154">
        <f>SUMIFS('_Resource Additions_Annual_'!AO:AO,'_Resource Additions_Annual_'!$AI:$AI,$D78,'_Resource Additions_Annual_'!$AJ:$AJ,$B78)</f>
        <v>45.689998626708977</v>
      </c>
      <c r="L78" s="154">
        <f>SUMIFS('_Resource Additions_Annual_'!AP:AP,'_Resource Additions_Annual_'!$AI:$AI,$D78,'_Resource Additions_Annual_'!$AJ:$AJ,$B78)</f>
        <v>15</v>
      </c>
      <c r="M78" s="154">
        <f>SUMIFS('_Resource Additions_Annual_'!AQ:AQ,'_Resource Additions_Annual_'!$AI:$AI,$D78,'_Resource Additions_Annual_'!$AJ:$AJ,$B78)</f>
        <v>199.79999542236328</v>
      </c>
      <c r="N78" s="154">
        <f>SUMIFS('_Resource Additions_Annual_'!AR:AR,'_Resource Additions_Annual_'!$AI:$AI,$D78,'_Resource Additions_Annual_'!$AJ:$AJ,$B78)</f>
        <v>1500</v>
      </c>
      <c r="O78" s="154">
        <f>SUMIFS('_Resource Additions_Annual_'!AS:AS,'_Resource Additions_Annual_'!$AI:$AI,$D78,'_Resource Additions_Annual_'!$AJ:$AJ,$B78)</f>
        <v>0</v>
      </c>
      <c r="P78" s="154">
        <f>SUMIFS('_Resource Additions_Annual_'!AT:AT,'_Resource Additions_Annual_'!$AI:$AI,$D78,'_Resource Additions_Annual_'!$AJ:$AJ,$B78)</f>
        <v>0</v>
      </c>
      <c r="Q78" s="155">
        <f>SUMIFS('_Resource Additions_Annual_'!AU:AU,'_Resource Additions_Annual_'!$AI:$AI,$D78,'_Resource Additions_Annual_'!$AJ:$AJ,$B78)</f>
        <v>1185</v>
      </c>
      <c r="R78" s="155">
        <f t="shared" si="4"/>
        <v>4135.346529107981</v>
      </c>
    </row>
    <row r="79" spans="2:18" ht="15" customHeight="1" x14ac:dyDescent="0.25">
      <c r="B79" s="156">
        <v>2045</v>
      </c>
      <c r="C79" s="308">
        <v>2045</v>
      </c>
      <c r="D79" s="141" t="str">
        <f t="shared" si="5"/>
        <v>1 Mid</v>
      </c>
      <c r="E79" s="308">
        <v>2045</v>
      </c>
      <c r="F79" s="142" t="str">
        <f t="shared" si="6"/>
        <v>1 Mid</v>
      </c>
      <c r="G79" s="147">
        <f>SUMIFS('_Resource Additions_Annual_'!AK:AK,'_Resource Additions_Annual_'!$AI:$AI,$D79,'_Resource Additions_Annual_'!$AJ:$AJ,$B79)</f>
        <v>1497.2776051012058</v>
      </c>
      <c r="H79" s="148">
        <f>SUMIFS('_Resource Additions_Annual_'!AL:AL,'_Resource Additions_Annual_'!$AI:$AI,$D79,'_Resource Additions_Annual_'!$AJ:$AJ,$B79)</f>
        <v>550</v>
      </c>
      <c r="I79" s="148">
        <f>SUMIFS('_Resource Additions_Annual_'!AM:AM,'_Resource Additions_Annual_'!$AI:$AI,$D79,'_Resource Additions_Annual_'!$AJ:$AJ,$B79)</f>
        <v>0</v>
      </c>
      <c r="J79" s="148">
        <f>SUMIFS('_Resource Additions_Annual_'!AN:AN,'_Resource Additions_Annual_'!$AI:$AI,$D79,'_Resource Additions_Annual_'!$AJ:$AJ,$B79)</f>
        <v>123.04000151157379</v>
      </c>
      <c r="K79" s="148">
        <f>SUMIFS('_Resource Additions_Annual_'!AO:AO,'_Resource Additions_Annual_'!$AI:$AI,$D79,'_Resource Additions_Annual_'!$AJ:$AJ,$B79)</f>
        <v>117.77000427246094</v>
      </c>
      <c r="L79" s="148">
        <f>SUMIFS('_Resource Additions_Annual_'!AP:AP,'_Resource Additions_Annual_'!$AI:$AI,$D79,'_Resource Additions_Annual_'!$AJ:$AJ,$B79)</f>
        <v>90</v>
      </c>
      <c r="M79" s="148">
        <f>SUMIFS('_Resource Additions_Annual_'!AQ:AQ,'_Resource Additions_Annual_'!$AI:$AI,$D79,'_Resource Additions_Annual_'!$AJ:$AJ,$B79)</f>
        <v>1392.9999847412109</v>
      </c>
      <c r="N79" s="148">
        <f>SUMIFS('_Resource Additions_Annual_'!AR:AR,'_Resource Additions_Annual_'!$AI:$AI,$D79,'_Resource Additions_Annual_'!$AJ:$AJ,$B79)</f>
        <v>3350</v>
      </c>
      <c r="O79" s="148">
        <f>SUMIFS('_Resource Additions_Annual_'!AS:AS,'_Resource Additions_Annual_'!$AI:$AI,$D79,'_Resource Additions_Annual_'!$AJ:$AJ,$B79)</f>
        <v>249.59999847412109</v>
      </c>
      <c r="P79" s="148">
        <f>SUMIFS('_Resource Additions_Annual_'!AT:AT,'_Resource Additions_Annual_'!$AI:$AI,$D79,'_Resource Additions_Annual_'!$AJ:$AJ,$B79)</f>
        <v>0</v>
      </c>
      <c r="Q79" s="149">
        <f>SUMIFS('_Resource Additions_Annual_'!AU:AU,'_Resource Additions_Annual_'!$AI:$AI,$D79,'_Resource Additions_Annual_'!$AJ:$AJ,$B79)</f>
        <v>948</v>
      </c>
      <c r="R79" s="149">
        <f>SUM(G79:Q79)</f>
        <v>8318.6875941005728</v>
      </c>
    </row>
    <row r="80" spans="2:18" ht="26.25" customHeight="1" x14ac:dyDescent="0.25">
      <c r="B80" s="156">
        <v>2045</v>
      </c>
      <c r="C80" s="309"/>
      <c r="D80" s="142" t="str">
        <f t="shared" si="5"/>
        <v>2 Low</v>
      </c>
      <c r="E80" s="309"/>
      <c r="F80" s="142" t="str">
        <f t="shared" si="6"/>
        <v>2 Low</v>
      </c>
      <c r="G80" s="150">
        <f>SUMIFS('_Resource Additions_Annual_'!AK:AK,'_Resource Additions_Annual_'!$AI:$AI,$D80,'_Resource Additions_Annual_'!$AJ:$AJ,$B80)</f>
        <v>1537.4676345137966</v>
      </c>
      <c r="H80" s="151">
        <f>SUMIFS('_Resource Additions_Annual_'!AL:AL,'_Resource Additions_Annual_'!$AI:$AI,$D80,'_Resource Additions_Annual_'!$AJ:$AJ,$B80)</f>
        <v>275</v>
      </c>
      <c r="I80" s="151">
        <f>SUMIFS('_Resource Additions_Annual_'!AM:AM,'_Resource Additions_Annual_'!$AI:$AI,$D80,'_Resource Additions_Annual_'!$AJ:$AJ,$B80)</f>
        <v>0</v>
      </c>
      <c r="J80" s="151">
        <f>SUMIFS('_Resource Additions_Annual_'!AN:AN,'_Resource Additions_Annual_'!$AI:$AI,$D80,'_Resource Additions_Annual_'!$AJ:$AJ,$B80)</f>
        <v>181.3300017118454</v>
      </c>
      <c r="K80" s="151">
        <f>SUMIFS('_Resource Additions_Annual_'!AO:AO,'_Resource Additions_Annual_'!$AI:$AI,$D80,'_Resource Additions_Annual_'!$AJ:$AJ,$B80)</f>
        <v>117.77000427246094</v>
      </c>
      <c r="L80" s="151">
        <f>SUMIFS('_Resource Additions_Annual_'!AP:AP,'_Resource Additions_Annual_'!$AI:$AI,$D80,'_Resource Additions_Annual_'!$AJ:$AJ,$B80)</f>
        <v>30</v>
      </c>
      <c r="M80" s="151">
        <f>SUMIFS('_Resource Additions_Annual_'!AQ:AQ,'_Resource Additions_Annual_'!$AI:$AI,$D80,'_Resource Additions_Annual_'!$AJ:$AJ,$B80)</f>
        <v>1096.1100006103516</v>
      </c>
      <c r="N80" s="151">
        <f>SUMIFS('_Resource Additions_Annual_'!AR:AR,'_Resource Additions_Annual_'!$AI:$AI,$D80,'_Resource Additions_Annual_'!$AJ:$AJ,$B80)</f>
        <v>2450</v>
      </c>
      <c r="O80" s="151">
        <f>SUMIFS('_Resource Additions_Annual_'!AS:AS,'_Resource Additions_Annual_'!$AI:$AI,$D80,'_Resource Additions_Annual_'!$AJ:$AJ,$B80)</f>
        <v>250</v>
      </c>
      <c r="P80" s="151">
        <f>SUMIFS('_Resource Additions_Annual_'!AT:AT,'_Resource Additions_Annual_'!$AI:$AI,$D80,'_Resource Additions_Annual_'!$AJ:$AJ,$B80)</f>
        <v>0</v>
      </c>
      <c r="Q80" s="152">
        <f>SUMIFS('_Resource Additions_Annual_'!AU:AU,'_Resource Additions_Annual_'!$AI:$AI,$D80,'_Resource Additions_Annual_'!$AJ:$AJ,$B80)</f>
        <v>237</v>
      </c>
      <c r="R80" s="152">
        <f t="shared" ref="R80:R114" si="7">SUM(G80:Q80)</f>
        <v>6174.6776411084547</v>
      </c>
    </row>
    <row r="81" spans="2:18" ht="26.25" customHeight="1" x14ac:dyDescent="0.25">
      <c r="B81" s="156">
        <v>2045</v>
      </c>
      <c r="C81" s="309"/>
      <c r="D81" s="142" t="str">
        <f t="shared" si="5"/>
        <v>3 High</v>
      </c>
      <c r="E81" s="309"/>
      <c r="F81" s="142" t="str">
        <f t="shared" si="6"/>
        <v>3 High</v>
      </c>
      <c r="G81" s="150">
        <f>SUMIFS('_Resource Additions_Annual_'!AK:AK,'_Resource Additions_Annual_'!$AI:$AI,$D81,'_Resource Additions_Annual_'!$AJ:$AJ,$B81)</f>
        <v>1732.9113687793119</v>
      </c>
      <c r="H81" s="151">
        <f>SUMIFS('_Resource Additions_Annual_'!AL:AL,'_Resource Additions_Annual_'!$AI:$AI,$D81,'_Resource Additions_Annual_'!$AJ:$AJ,$B81)</f>
        <v>900</v>
      </c>
      <c r="I81" s="151">
        <f>SUMIFS('_Resource Additions_Annual_'!AM:AM,'_Resource Additions_Annual_'!$AI:$AI,$D81,'_Resource Additions_Annual_'!$AJ:$AJ,$B81)</f>
        <v>0</v>
      </c>
      <c r="J81" s="151">
        <f>SUMIFS('_Resource Additions_Annual_'!AN:AN,'_Resource Additions_Annual_'!$AI:$AI,$D81,'_Resource Additions_Annual_'!$AJ:$AJ,$B81)</f>
        <v>128.14000165462494</v>
      </c>
      <c r="K81" s="151">
        <f>SUMIFS('_Resource Additions_Annual_'!AO:AO,'_Resource Additions_Annual_'!$AI:$AI,$D81,'_Resource Additions_Annual_'!$AJ:$AJ,$B81)</f>
        <v>117.77000427246094</v>
      </c>
      <c r="L81" s="151">
        <f>SUMIFS('_Resource Additions_Annual_'!AP:AP,'_Resource Additions_Annual_'!$AI:$AI,$D81,'_Resource Additions_Annual_'!$AJ:$AJ,$B81)</f>
        <v>150</v>
      </c>
      <c r="M81" s="151">
        <f>SUMIFS('_Resource Additions_Annual_'!AQ:AQ,'_Resource Additions_Annual_'!$AI:$AI,$D81,'_Resource Additions_Annual_'!$AJ:$AJ,$B81)</f>
        <v>2292.4599914550781</v>
      </c>
      <c r="N81" s="151">
        <f>SUMIFS('_Resource Additions_Annual_'!AR:AR,'_Resource Additions_Annual_'!$AI:$AI,$D81,'_Resource Additions_Annual_'!$AJ:$AJ,$B81)</f>
        <v>3850</v>
      </c>
      <c r="O81" s="151">
        <f>SUMIFS('_Resource Additions_Annual_'!AS:AS,'_Resource Additions_Annual_'!$AI:$AI,$D81,'_Resource Additions_Annual_'!$AJ:$AJ,$B81)</f>
        <v>0</v>
      </c>
      <c r="P81" s="151">
        <f>SUMIFS('_Resource Additions_Annual_'!AT:AT,'_Resource Additions_Annual_'!$AI:$AI,$D81,'_Resource Additions_Annual_'!$AJ:$AJ,$B81)</f>
        <v>0</v>
      </c>
      <c r="Q81" s="152">
        <f>SUMIFS('_Resource Additions_Annual_'!AU:AU,'_Resource Additions_Annual_'!$AI:$AI,$D81,'_Resource Additions_Annual_'!$AJ:$AJ,$B81)</f>
        <v>1659</v>
      </c>
      <c r="R81" s="152">
        <f t="shared" si="7"/>
        <v>10830.281366161476</v>
      </c>
    </row>
    <row r="82" spans="2:18" ht="26.25" customHeight="1" x14ac:dyDescent="0.25">
      <c r="B82" s="156">
        <v>2045</v>
      </c>
      <c r="C82" s="309"/>
      <c r="D82" s="142" t="str">
        <f t="shared" si="5"/>
        <v>A Renewable Overgeneration</v>
      </c>
      <c r="E82" s="309"/>
      <c r="F82" s="142" t="str">
        <f t="shared" si="6"/>
        <v>A Renewable Overgeneration</v>
      </c>
      <c r="G82" s="150">
        <f>SUMIFS('_Resource Additions_Annual_'!AK:AK,'_Resource Additions_Annual_'!$AI:$AI,$D82,'_Resource Additions_Annual_'!$AJ:$AJ,$B82)</f>
        <v>1537.4676345137966</v>
      </c>
      <c r="H82" s="151">
        <f>SUMIFS('_Resource Additions_Annual_'!AL:AL,'_Resource Additions_Annual_'!$AI:$AI,$D82,'_Resource Additions_Annual_'!$AJ:$AJ,$B82)</f>
        <v>1525</v>
      </c>
      <c r="I82" s="151">
        <f>SUMIFS('_Resource Additions_Annual_'!AM:AM,'_Resource Additions_Annual_'!$AI:$AI,$D82,'_Resource Additions_Annual_'!$AJ:$AJ,$B82)</f>
        <v>0</v>
      </c>
      <c r="J82" s="151">
        <f>SUMIFS('_Resource Additions_Annual_'!AN:AN,'_Resource Additions_Annual_'!$AI:$AI,$D82,'_Resource Additions_Annual_'!$AJ:$AJ,$B82)</f>
        <v>191.75999999046326</v>
      </c>
      <c r="K82" s="151">
        <f>SUMIFS('_Resource Additions_Annual_'!AO:AO,'_Resource Additions_Annual_'!$AI:$AI,$D82,'_Resource Additions_Annual_'!$AJ:$AJ,$B82)</f>
        <v>117.77000427246094</v>
      </c>
      <c r="L82" s="151">
        <f>SUMIFS('_Resource Additions_Annual_'!AP:AP,'_Resource Additions_Annual_'!$AI:$AI,$D82,'_Resource Additions_Annual_'!$AJ:$AJ,$B82)</f>
        <v>150</v>
      </c>
      <c r="M82" s="151">
        <f>SUMIFS('_Resource Additions_Annual_'!AQ:AQ,'_Resource Additions_Annual_'!$AI:$AI,$D82,'_Resource Additions_Annual_'!$AJ:$AJ,$B82)</f>
        <v>2388.099983215332</v>
      </c>
      <c r="N82" s="151">
        <f>SUMIFS('_Resource Additions_Annual_'!AR:AR,'_Resource Additions_Annual_'!$AI:$AI,$D82,'_Resource Additions_Annual_'!$AJ:$AJ,$B82)</f>
        <v>2250</v>
      </c>
      <c r="O82" s="151">
        <f>SUMIFS('_Resource Additions_Annual_'!AS:AS,'_Resource Additions_Annual_'!$AI:$AI,$D82,'_Resource Additions_Annual_'!$AJ:$AJ,$B82)</f>
        <v>724.84999847412109</v>
      </c>
      <c r="P82" s="151">
        <f>SUMIFS('_Resource Additions_Annual_'!AT:AT,'_Resource Additions_Annual_'!$AI:$AI,$D82,'_Resource Additions_Annual_'!$AJ:$AJ,$B82)</f>
        <v>0</v>
      </c>
      <c r="Q82" s="152">
        <f>SUMIFS('_Resource Additions_Annual_'!AU:AU,'_Resource Additions_Annual_'!$AI:$AI,$D82,'_Resource Additions_Annual_'!$AJ:$AJ,$B82)</f>
        <v>473.60000991821289</v>
      </c>
      <c r="R82" s="152">
        <f t="shared" si="7"/>
        <v>9358.5476303843861</v>
      </c>
    </row>
    <row r="83" spans="2:18" ht="26.25" customHeight="1" x14ac:dyDescent="0.25">
      <c r="B83" s="156">
        <v>2045</v>
      </c>
      <c r="C83" s="309"/>
      <c r="D83" s="142" t="str">
        <f t="shared" si="5"/>
        <v>B Market Reliance</v>
      </c>
      <c r="E83" s="309"/>
      <c r="F83" s="142" t="str">
        <f t="shared" si="6"/>
        <v>B Market Reliance</v>
      </c>
      <c r="G83" s="150">
        <f>SUMIFS('_Resource Additions_Annual_'!AK:AK,'_Resource Additions_Annual_'!$AI:$AI,$D83,'_Resource Additions_Annual_'!$AJ:$AJ,$B83)</f>
        <v>1497.2776051012058</v>
      </c>
      <c r="H83" s="151">
        <f>SUMIFS('_Resource Additions_Annual_'!AL:AL,'_Resource Additions_Annual_'!$AI:$AI,$D83,'_Resource Additions_Annual_'!$AJ:$AJ,$B83)</f>
        <v>650</v>
      </c>
      <c r="I83" s="151">
        <f>SUMIFS('_Resource Additions_Annual_'!AM:AM,'_Resource Additions_Annual_'!$AI:$AI,$D83,'_Resource Additions_Annual_'!$AJ:$AJ,$B83)</f>
        <v>50</v>
      </c>
      <c r="J83" s="151">
        <f>SUMIFS('_Resource Additions_Annual_'!AN:AN,'_Resource Additions_Annual_'!$AI:$AI,$D83,'_Resource Additions_Annual_'!$AJ:$AJ,$B83)</f>
        <v>173.29000151157379</v>
      </c>
      <c r="K83" s="151">
        <f>SUMIFS('_Resource Additions_Annual_'!AO:AO,'_Resource Additions_Annual_'!$AI:$AI,$D83,'_Resource Additions_Annual_'!$AJ:$AJ,$B83)</f>
        <v>117.77000427246094</v>
      </c>
      <c r="L83" s="151">
        <f>SUMIFS('_Resource Additions_Annual_'!AP:AP,'_Resource Additions_Annual_'!$AI:$AI,$D83,'_Resource Additions_Annual_'!$AJ:$AJ,$B83)</f>
        <v>135</v>
      </c>
      <c r="M83" s="151">
        <f>SUMIFS('_Resource Additions_Annual_'!AQ:AQ,'_Resource Additions_Annual_'!$AI:$AI,$D83,'_Resource Additions_Annual_'!$AJ:$AJ,$B83)</f>
        <v>995.35000610351563</v>
      </c>
      <c r="N83" s="151">
        <f>SUMIFS('_Resource Additions_Annual_'!AR:AR,'_Resource Additions_Annual_'!$AI:$AI,$D83,'_Resource Additions_Annual_'!$AJ:$AJ,$B83)</f>
        <v>3350</v>
      </c>
      <c r="O83" s="151">
        <f>SUMIFS('_Resource Additions_Annual_'!AS:AS,'_Resource Additions_Annual_'!$AI:$AI,$D83,'_Resource Additions_Annual_'!$AJ:$AJ,$B83)</f>
        <v>375</v>
      </c>
      <c r="P83" s="151">
        <f>SUMIFS('_Resource Additions_Annual_'!AT:AT,'_Resource Additions_Annual_'!$AI:$AI,$D83,'_Resource Additions_Annual_'!$AJ:$AJ,$B83)</f>
        <v>0</v>
      </c>
      <c r="Q83" s="152">
        <f>SUMIFS('_Resource Additions_Annual_'!AU:AU,'_Resource Additions_Annual_'!$AI:$AI,$D83,'_Resource Additions_Annual_'!$AJ:$AJ,$B83)</f>
        <v>1731.8000030517578</v>
      </c>
      <c r="R83" s="152">
        <f t="shared" si="7"/>
        <v>9075.4876200405142</v>
      </c>
    </row>
    <row r="84" spans="2:18" ht="26.25" customHeight="1" x14ac:dyDescent="0.25">
      <c r="B84" s="156">
        <v>2045</v>
      </c>
      <c r="C84" s="309"/>
      <c r="D84" s="142" t="str">
        <f t="shared" si="5"/>
        <v>C Distributed Transmission</v>
      </c>
      <c r="E84" s="309"/>
      <c r="F84" s="142" t="str">
        <f t="shared" si="6"/>
        <v>C Distributed</v>
      </c>
      <c r="G84" s="150">
        <f>SUMIFS('_Resource Additions_Annual_'!AK:AK,'_Resource Additions_Annual_'!$AI:$AI,$D84,'_Resource Additions_Annual_'!$AJ:$AJ,$B84)</f>
        <v>1537.4676345137966</v>
      </c>
      <c r="H84" s="151">
        <f>SUMIFS('_Resource Additions_Annual_'!AL:AL,'_Resource Additions_Annual_'!$AI:$AI,$D84,'_Resource Additions_Annual_'!$AJ:$AJ,$B84)</f>
        <v>1050</v>
      </c>
      <c r="I84" s="151">
        <f>SUMIFS('_Resource Additions_Annual_'!AM:AM,'_Resource Additions_Annual_'!$AI:$AI,$D84,'_Resource Additions_Annual_'!$AJ:$AJ,$B84)</f>
        <v>2700</v>
      </c>
      <c r="J84" s="151">
        <f>SUMIFS('_Resource Additions_Annual_'!AN:AN,'_Resource Additions_Annual_'!$AI:$AI,$D84,'_Resource Additions_Annual_'!$AJ:$AJ,$B84)</f>
        <v>178.4000016450882</v>
      </c>
      <c r="K84" s="151">
        <f>SUMIFS('_Resource Additions_Annual_'!AO:AO,'_Resource Additions_Annual_'!$AI:$AI,$D84,'_Resource Additions_Annual_'!$AJ:$AJ,$B84)</f>
        <v>117.77000427246094</v>
      </c>
      <c r="L84" s="151">
        <f>SUMIFS('_Resource Additions_Annual_'!AP:AP,'_Resource Additions_Annual_'!$AI:$AI,$D84,'_Resource Additions_Annual_'!$AJ:$AJ,$B84)</f>
        <v>150</v>
      </c>
      <c r="M84" s="151">
        <f>SUMIFS('_Resource Additions_Annual_'!AQ:AQ,'_Resource Additions_Annual_'!$AI:$AI,$D84,'_Resource Additions_Annual_'!$AJ:$AJ,$B84)</f>
        <v>499.74998474121094</v>
      </c>
      <c r="N84" s="151">
        <f>SUMIFS('_Resource Additions_Annual_'!AR:AR,'_Resource Additions_Annual_'!$AI:$AI,$D84,'_Resource Additions_Annual_'!$AJ:$AJ,$B84)</f>
        <v>2615</v>
      </c>
      <c r="O84" s="151">
        <f>SUMIFS('_Resource Additions_Annual_'!AS:AS,'_Resource Additions_Annual_'!$AI:$AI,$D84,'_Resource Additions_Annual_'!$AJ:$AJ,$B84)</f>
        <v>125</v>
      </c>
      <c r="P84" s="151">
        <f>SUMIFS('_Resource Additions_Annual_'!AT:AT,'_Resource Additions_Annual_'!$AI:$AI,$D84,'_Resource Additions_Annual_'!$AJ:$AJ,$B84)</f>
        <v>0</v>
      </c>
      <c r="Q84" s="152">
        <f>SUMIFS('_Resource Additions_Annual_'!AU:AU,'_Resource Additions_Annual_'!$AI:$AI,$D84,'_Resource Additions_Annual_'!$AJ:$AJ,$B84)</f>
        <v>1002.6000022888184</v>
      </c>
      <c r="R84" s="152">
        <f t="shared" si="7"/>
        <v>9975.9876274613744</v>
      </c>
    </row>
    <row r="85" spans="2:18" ht="26.25" customHeight="1" x14ac:dyDescent="0.25">
      <c r="B85" s="156">
        <v>2045</v>
      </c>
      <c r="C85" s="309"/>
      <c r="D85" s="142" t="str">
        <f t="shared" si="5"/>
        <v>D Transmission/build constraints - time delayed (option 2)</v>
      </c>
      <c r="E85" s="309"/>
      <c r="F85" s="142" t="str">
        <f t="shared" si="6"/>
        <v>D Transmission/build constraints - time delayed (option 2)</v>
      </c>
      <c r="G85" s="150">
        <f>SUMIFS('_Resource Additions_Annual_'!AK:AK,'_Resource Additions_Annual_'!$AI:$AI,$D85,'_Resource Additions_Annual_'!$AJ:$AJ,$B85)</f>
        <v>1537.4676345137966</v>
      </c>
      <c r="H85" s="151">
        <f>SUMIFS('_Resource Additions_Annual_'!AL:AL,'_Resource Additions_Annual_'!$AI:$AI,$D85,'_Resource Additions_Annual_'!$AJ:$AJ,$B85)</f>
        <v>650</v>
      </c>
      <c r="I85" s="151">
        <f>SUMIFS('_Resource Additions_Annual_'!AM:AM,'_Resource Additions_Annual_'!$AI:$AI,$D85,'_Resource Additions_Annual_'!$AJ:$AJ,$B85)</f>
        <v>0</v>
      </c>
      <c r="J85" s="151">
        <f>SUMIFS('_Resource Additions_Annual_'!AN:AN,'_Resource Additions_Annual_'!$AI:$AI,$D85,'_Resource Additions_Annual_'!$AJ:$AJ,$B85)</f>
        <v>179.82000303268433</v>
      </c>
      <c r="K85" s="151">
        <f>SUMIFS('_Resource Additions_Annual_'!AO:AO,'_Resource Additions_Annual_'!$AI:$AI,$D85,'_Resource Additions_Annual_'!$AJ:$AJ,$B85)</f>
        <v>117.77000427246094</v>
      </c>
      <c r="L85" s="151">
        <f>SUMIFS('_Resource Additions_Annual_'!AP:AP,'_Resource Additions_Annual_'!$AI:$AI,$D85,'_Resource Additions_Annual_'!$AJ:$AJ,$B85)</f>
        <v>135</v>
      </c>
      <c r="M85" s="151">
        <f>SUMIFS('_Resource Additions_Annual_'!AQ:AQ,'_Resource Additions_Annual_'!$AI:$AI,$D85,'_Resource Additions_Annual_'!$AJ:$AJ,$B85)</f>
        <v>1295.0500030517578</v>
      </c>
      <c r="N85" s="151">
        <f>SUMIFS('_Resource Additions_Annual_'!AR:AR,'_Resource Additions_Annual_'!$AI:$AI,$D85,'_Resource Additions_Annual_'!$AJ:$AJ,$B85)</f>
        <v>3300</v>
      </c>
      <c r="O85" s="151">
        <f>SUMIFS('_Resource Additions_Annual_'!AS:AS,'_Resource Additions_Annual_'!$AI:$AI,$D85,'_Resource Additions_Annual_'!$AJ:$AJ,$B85)</f>
        <v>250</v>
      </c>
      <c r="P85" s="151">
        <f>SUMIFS('_Resource Additions_Annual_'!AT:AT,'_Resource Additions_Annual_'!$AI:$AI,$D85,'_Resource Additions_Annual_'!$AJ:$AJ,$B85)</f>
        <v>0</v>
      </c>
      <c r="Q85" s="152">
        <f>SUMIFS('_Resource Additions_Annual_'!AU:AU,'_Resource Additions_Annual_'!$AI:$AI,$D85,'_Resource Additions_Annual_'!$AJ:$AJ,$B85)</f>
        <v>948</v>
      </c>
      <c r="R85" s="152">
        <f t="shared" si="7"/>
        <v>8413.107644870699</v>
      </c>
    </row>
    <row r="86" spans="2:18" ht="26.25" customHeight="1" x14ac:dyDescent="0.25">
      <c r="B86" s="156">
        <v>2045</v>
      </c>
      <c r="C86" s="309"/>
      <c r="D86" s="142" t="str">
        <f t="shared" si="5"/>
        <v>E Firm transmission as a % of nameplate</v>
      </c>
      <c r="E86" s="309"/>
      <c r="F86" s="142" t="str">
        <f t="shared" si="6"/>
        <v>E Firm transmission as a % of nameplate</v>
      </c>
      <c r="G86" s="150">
        <f>SUMIFS('_Resource Additions_Annual_'!AK:AK,'_Resource Additions_Annual_'!$AI:$AI,$D86,'_Resource Additions_Annual_'!$AJ:$AJ,$B86)</f>
        <v>0</v>
      </c>
      <c r="H86" s="151">
        <f>SUMIFS('_Resource Additions_Annual_'!AL:AL,'_Resource Additions_Annual_'!$AI:$AI,$D86,'_Resource Additions_Annual_'!$AJ:$AJ,$B86)</f>
        <v>0</v>
      </c>
      <c r="I86" s="151">
        <f>SUMIFS('_Resource Additions_Annual_'!AM:AM,'_Resource Additions_Annual_'!$AI:$AI,$D86,'_Resource Additions_Annual_'!$AJ:$AJ,$B86)</f>
        <v>0</v>
      </c>
      <c r="J86" s="151">
        <f>SUMIFS('_Resource Additions_Annual_'!AN:AN,'_Resource Additions_Annual_'!$AI:$AI,$D86,'_Resource Additions_Annual_'!$AJ:$AJ,$B86)</f>
        <v>0</v>
      </c>
      <c r="K86" s="151">
        <f>SUMIFS('_Resource Additions_Annual_'!AO:AO,'_Resource Additions_Annual_'!$AI:$AI,$D86,'_Resource Additions_Annual_'!$AJ:$AJ,$B86)</f>
        <v>0</v>
      </c>
      <c r="L86" s="151">
        <f>SUMIFS('_Resource Additions_Annual_'!AP:AP,'_Resource Additions_Annual_'!$AI:$AI,$D86,'_Resource Additions_Annual_'!$AJ:$AJ,$B86)</f>
        <v>0</v>
      </c>
      <c r="M86" s="151">
        <f>SUMIFS('_Resource Additions_Annual_'!AQ:AQ,'_Resource Additions_Annual_'!$AI:$AI,$D86,'_Resource Additions_Annual_'!$AJ:$AJ,$B86)</f>
        <v>0</v>
      </c>
      <c r="N86" s="151">
        <f>SUMIFS('_Resource Additions_Annual_'!AR:AR,'_Resource Additions_Annual_'!$AI:$AI,$D86,'_Resource Additions_Annual_'!$AJ:$AJ,$B86)</f>
        <v>0</v>
      </c>
      <c r="O86" s="151">
        <f>SUMIFS('_Resource Additions_Annual_'!AS:AS,'_Resource Additions_Annual_'!$AI:$AI,$D86,'_Resource Additions_Annual_'!$AJ:$AJ,$B86)</f>
        <v>0</v>
      </c>
      <c r="P86" s="151">
        <f>SUMIFS('_Resource Additions_Annual_'!AT:AT,'_Resource Additions_Annual_'!$AI:$AI,$D86,'_Resource Additions_Annual_'!$AJ:$AJ,$B86)</f>
        <v>0</v>
      </c>
      <c r="Q86" s="152">
        <f>SUMIFS('_Resource Additions_Annual_'!AU:AU,'_Resource Additions_Annual_'!$AI:$AI,$D86,'_Resource Additions_Annual_'!$AJ:$AJ,$B86)</f>
        <v>0</v>
      </c>
      <c r="R86" s="152">
        <f t="shared" si="7"/>
        <v>0</v>
      </c>
    </row>
    <row r="87" spans="2:18" ht="26.25" customHeight="1" x14ac:dyDescent="0.25">
      <c r="B87" s="156">
        <v>2045</v>
      </c>
      <c r="C87" s="309"/>
      <c r="D87" s="142" t="str">
        <f t="shared" si="5"/>
        <v>F 6-Yr DSR Ramp</v>
      </c>
      <c r="E87" s="309"/>
      <c r="F87" s="142" t="str">
        <f t="shared" si="6"/>
        <v>F 6-Yr Ramp</v>
      </c>
      <c r="G87" s="150">
        <f>SUMIFS('_Resource Additions_Annual_'!AK:AK,'_Resource Additions_Annual_'!$AI:$AI,$D87,'_Resource Additions_Annual_'!$AJ:$AJ,$B87)</f>
        <v>1371.6845661069892</v>
      </c>
      <c r="H87" s="151">
        <f>SUMIFS('_Resource Additions_Annual_'!AL:AL,'_Resource Additions_Annual_'!$AI:$AI,$D87,'_Resource Additions_Annual_'!$AJ:$AJ,$B87)</f>
        <v>625</v>
      </c>
      <c r="I87" s="151">
        <f>SUMIFS('_Resource Additions_Annual_'!AM:AM,'_Resource Additions_Annual_'!$AI:$AI,$D87,'_Resource Additions_Annual_'!$AJ:$AJ,$B87)</f>
        <v>0</v>
      </c>
      <c r="J87" s="151">
        <f>SUMIFS('_Resource Additions_Annual_'!AN:AN,'_Resource Additions_Annual_'!$AI:$AI,$D87,'_Resource Additions_Annual_'!$AJ:$AJ,$B87)</f>
        <v>174.71000289916992</v>
      </c>
      <c r="K87" s="151">
        <f>SUMIFS('_Resource Additions_Annual_'!AO:AO,'_Resource Additions_Annual_'!$AI:$AI,$D87,'_Resource Additions_Annual_'!$AJ:$AJ,$B87)</f>
        <v>117.77000427246094</v>
      </c>
      <c r="L87" s="151">
        <f>SUMIFS('_Resource Additions_Annual_'!AP:AP,'_Resource Additions_Annual_'!$AI:$AI,$D87,'_Resource Additions_Annual_'!$AJ:$AJ,$B87)</f>
        <v>150</v>
      </c>
      <c r="M87" s="151">
        <f>SUMIFS('_Resource Additions_Annual_'!AQ:AQ,'_Resource Additions_Annual_'!$AI:$AI,$D87,'_Resource Additions_Annual_'!$AJ:$AJ,$B87)</f>
        <v>1393.5999908447266</v>
      </c>
      <c r="N87" s="151">
        <f>SUMIFS('_Resource Additions_Annual_'!AR:AR,'_Resource Additions_Annual_'!$AI:$AI,$D87,'_Resource Additions_Annual_'!$AJ:$AJ,$B87)</f>
        <v>3150</v>
      </c>
      <c r="O87" s="151">
        <f>SUMIFS('_Resource Additions_Annual_'!AS:AS,'_Resource Additions_Annual_'!$AI:$AI,$D87,'_Resource Additions_Annual_'!$AJ:$AJ,$B87)</f>
        <v>500</v>
      </c>
      <c r="P87" s="151">
        <f>SUMIFS('_Resource Additions_Annual_'!AT:AT,'_Resource Additions_Annual_'!$AI:$AI,$D87,'_Resource Additions_Annual_'!$AJ:$AJ,$B87)</f>
        <v>0</v>
      </c>
      <c r="Q87" s="152">
        <f>SUMIFS('_Resource Additions_Annual_'!AU:AU,'_Resource Additions_Annual_'!$AI:$AI,$D87,'_Resource Additions_Annual_'!$AJ:$AJ,$B87)</f>
        <v>966.20000076293945</v>
      </c>
      <c r="R87" s="152">
        <f t="shared" si="7"/>
        <v>8448.9645648862861</v>
      </c>
    </row>
    <row r="88" spans="2:18" ht="26.25" customHeight="1" x14ac:dyDescent="0.25">
      <c r="B88" s="156">
        <v>2045</v>
      </c>
      <c r="C88" s="309"/>
      <c r="D88" s="142" t="str">
        <f t="shared" si="5"/>
        <v>G NEI DSR</v>
      </c>
      <c r="E88" s="309"/>
      <c r="F88" s="142" t="str">
        <f t="shared" si="6"/>
        <v>G NEI DSR</v>
      </c>
      <c r="G88" s="150">
        <f>SUMIFS('_Resource Additions_Annual_'!AK:AK,'_Resource Additions_Annual_'!$AI:$AI,$D88,'_Resource Additions_Annual_'!$AJ:$AJ,$B88)</f>
        <v>1303.6279335499225</v>
      </c>
      <c r="H88" s="151">
        <f>SUMIFS('_Resource Additions_Annual_'!AL:AL,'_Resource Additions_Annual_'!$AI:$AI,$D88,'_Resource Additions_Annual_'!$AJ:$AJ,$B88)</f>
        <v>450</v>
      </c>
      <c r="I88" s="151">
        <f>SUMIFS('_Resource Additions_Annual_'!AM:AM,'_Resource Additions_Annual_'!$AI:$AI,$D88,'_Resource Additions_Annual_'!$AJ:$AJ,$B88)</f>
        <v>0</v>
      </c>
      <c r="J88" s="151">
        <f>SUMIFS('_Resource Additions_Annual_'!AN:AN,'_Resource Additions_Annual_'!$AI:$AI,$D88,'_Resource Additions_Annual_'!$AJ:$AJ,$B88)</f>
        <v>188.20000183582306</v>
      </c>
      <c r="K88" s="151">
        <f>SUMIFS('_Resource Additions_Annual_'!AO:AO,'_Resource Additions_Annual_'!$AI:$AI,$D88,'_Resource Additions_Annual_'!$AJ:$AJ,$B88)</f>
        <v>117.77000427246094</v>
      </c>
      <c r="L88" s="151">
        <f>SUMIFS('_Resource Additions_Annual_'!AP:AP,'_Resource Additions_Annual_'!$AI:$AI,$D88,'_Resource Additions_Annual_'!$AJ:$AJ,$B88)</f>
        <v>150</v>
      </c>
      <c r="M88" s="151">
        <f>SUMIFS('_Resource Additions_Annual_'!AQ:AQ,'_Resource Additions_Annual_'!$AI:$AI,$D88,'_Resource Additions_Annual_'!$AJ:$AJ,$B88)</f>
        <v>1393.0999984741211</v>
      </c>
      <c r="N88" s="151">
        <f>SUMIFS('_Resource Additions_Annual_'!AR:AR,'_Resource Additions_Annual_'!$AI:$AI,$D88,'_Resource Additions_Annual_'!$AJ:$AJ,$B88)</f>
        <v>3450</v>
      </c>
      <c r="O88" s="151">
        <f>SUMIFS('_Resource Additions_Annual_'!AS:AS,'_Resource Additions_Annual_'!$AI:$AI,$D88,'_Resource Additions_Annual_'!$AJ:$AJ,$B88)</f>
        <v>125</v>
      </c>
      <c r="P88" s="151">
        <f>SUMIFS('_Resource Additions_Annual_'!AT:AT,'_Resource Additions_Annual_'!$AI:$AI,$D88,'_Resource Additions_Annual_'!$AJ:$AJ,$B88)</f>
        <v>0</v>
      </c>
      <c r="Q88" s="152">
        <f>SUMIFS('_Resource Additions_Annual_'!AU:AU,'_Resource Additions_Annual_'!$AI:$AI,$D88,'_Resource Additions_Annual_'!$AJ:$AJ,$B88)</f>
        <v>1185</v>
      </c>
      <c r="R88" s="152">
        <f t="shared" si="7"/>
        <v>8362.6979381323272</v>
      </c>
    </row>
    <row r="89" spans="2:18" ht="26.25" customHeight="1" x14ac:dyDescent="0.25">
      <c r="B89" s="156">
        <v>2045</v>
      </c>
      <c r="C89" s="309"/>
      <c r="D89" s="142" t="str">
        <f t="shared" si="5"/>
        <v>H Social Discount DSR</v>
      </c>
      <c r="E89" s="309"/>
      <c r="F89" s="142" t="str">
        <f t="shared" si="6"/>
        <v>H Social Discount DSR</v>
      </c>
      <c r="G89" s="150">
        <f>SUMIFS('_Resource Additions_Annual_'!AK:AK,'_Resource Additions_Annual_'!$AI:$AI,$D89,'_Resource Additions_Annual_'!$AJ:$AJ,$B89)</f>
        <v>1178.7650915586673</v>
      </c>
      <c r="H89" s="151">
        <f>SUMIFS('_Resource Additions_Annual_'!AL:AL,'_Resource Additions_Annual_'!$AI:$AI,$D89,'_Resource Additions_Annual_'!$AJ:$AJ,$B89)</f>
        <v>675</v>
      </c>
      <c r="I89" s="151">
        <f>SUMIFS('_Resource Additions_Annual_'!AM:AM,'_Resource Additions_Annual_'!$AI:$AI,$D89,'_Resource Additions_Annual_'!$AJ:$AJ,$B89)</f>
        <v>0</v>
      </c>
      <c r="J89" s="151">
        <f>SUMIFS('_Resource Additions_Annual_'!AN:AN,'_Resource Additions_Annual_'!$AI:$AI,$D89,'_Resource Additions_Annual_'!$AJ:$AJ,$B89)</f>
        <v>195.34999871253967</v>
      </c>
      <c r="K89" s="151">
        <f>SUMIFS('_Resource Additions_Annual_'!AO:AO,'_Resource Additions_Annual_'!$AI:$AI,$D89,'_Resource Additions_Annual_'!$AJ:$AJ,$B89)</f>
        <v>117.77000427246094</v>
      </c>
      <c r="L89" s="151">
        <f>SUMIFS('_Resource Additions_Annual_'!AP:AP,'_Resource Additions_Annual_'!$AI:$AI,$D89,'_Resource Additions_Annual_'!$AJ:$AJ,$B89)</f>
        <v>150</v>
      </c>
      <c r="M89" s="151">
        <f>SUMIFS('_Resource Additions_Annual_'!AQ:AQ,'_Resource Additions_Annual_'!$AI:$AI,$D89,'_Resource Additions_Annual_'!$AJ:$AJ,$B89)</f>
        <v>1391.4499893188477</v>
      </c>
      <c r="N89" s="151">
        <f>SUMIFS('_Resource Additions_Annual_'!AR:AR,'_Resource Additions_Annual_'!$AI:$AI,$D89,'_Resource Additions_Annual_'!$AJ:$AJ,$B89)</f>
        <v>3150</v>
      </c>
      <c r="O89" s="151">
        <f>SUMIFS('_Resource Additions_Annual_'!AS:AS,'_Resource Additions_Annual_'!$AI:$AI,$D89,'_Resource Additions_Annual_'!$AJ:$AJ,$B89)</f>
        <v>625</v>
      </c>
      <c r="P89" s="151">
        <f>SUMIFS('_Resource Additions_Annual_'!AT:AT,'_Resource Additions_Annual_'!$AI:$AI,$D89,'_Resource Additions_Annual_'!$AJ:$AJ,$B89)</f>
        <v>0</v>
      </c>
      <c r="Q89" s="152">
        <f>SUMIFS('_Resource Additions_Annual_'!AU:AU,'_Resource Additions_Annual_'!$AI:$AI,$D89,'_Resource Additions_Annual_'!$AJ:$AJ,$B89)</f>
        <v>948</v>
      </c>
      <c r="R89" s="152">
        <f t="shared" si="7"/>
        <v>8431.3350838625156</v>
      </c>
    </row>
    <row r="90" spans="2:18" ht="26.25" customHeight="1" x14ac:dyDescent="0.25">
      <c r="B90" s="156">
        <v>2045</v>
      </c>
      <c r="C90" s="309"/>
      <c r="D90" s="142" t="str">
        <f t="shared" si="5"/>
        <v>I SCGHG Dispatch Cost - LTCE Model</v>
      </c>
      <c r="E90" s="309"/>
      <c r="F90" s="142" t="str">
        <f t="shared" si="6"/>
        <v>I SCGHG Dispatch Cost - LTCE Model</v>
      </c>
      <c r="G90" s="150">
        <f>SUMIFS('_Resource Additions_Annual_'!AK:AK,'_Resource Additions_Annual_'!$AI:$AI,$D90,'_Resource Additions_Annual_'!$AJ:$AJ,$B90)</f>
        <v>1497.2776051012058</v>
      </c>
      <c r="H90" s="151">
        <f>SUMIFS('_Resource Additions_Annual_'!AL:AL,'_Resource Additions_Annual_'!$AI:$AI,$D90,'_Resource Additions_Annual_'!$AJ:$AJ,$B90)</f>
        <v>875</v>
      </c>
      <c r="I90" s="151">
        <f>SUMIFS('_Resource Additions_Annual_'!AM:AM,'_Resource Additions_Annual_'!$AI:$AI,$D90,'_Resource Additions_Annual_'!$AJ:$AJ,$B90)</f>
        <v>0</v>
      </c>
      <c r="J90" s="151">
        <f>SUMIFS('_Resource Additions_Annual_'!AN:AN,'_Resource Additions_Annual_'!$AI:$AI,$D90,'_Resource Additions_Annual_'!$AJ:$AJ,$B90)</f>
        <v>187.85999941825867</v>
      </c>
      <c r="K90" s="151">
        <f>SUMIFS('_Resource Additions_Annual_'!AO:AO,'_Resource Additions_Annual_'!$AI:$AI,$D90,'_Resource Additions_Annual_'!$AJ:$AJ,$B90)</f>
        <v>117.77000427246094</v>
      </c>
      <c r="L90" s="151">
        <f>SUMIFS('_Resource Additions_Annual_'!AP:AP,'_Resource Additions_Annual_'!$AI:$AI,$D90,'_Resource Additions_Annual_'!$AJ:$AJ,$B90)</f>
        <v>135</v>
      </c>
      <c r="M90" s="151">
        <f>SUMIFS('_Resource Additions_Annual_'!AQ:AQ,'_Resource Additions_Annual_'!$AI:$AI,$D90,'_Resource Additions_Annual_'!$AJ:$AJ,$B90)</f>
        <v>1294.4000015258789</v>
      </c>
      <c r="N90" s="151">
        <f>SUMIFS('_Resource Additions_Annual_'!AR:AR,'_Resource Additions_Annual_'!$AI:$AI,$D90,'_Resource Additions_Annual_'!$AJ:$AJ,$B90)</f>
        <v>3150</v>
      </c>
      <c r="O90" s="151">
        <f>SUMIFS('_Resource Additions_Annual_'!AS:AS,'_Resource Additions_Annual_'!$AI:$AI,$D90,'_Resource Additions_Annual_'!$AJ:$AJ,$B90)</f>
        <v>375</v>
      </c>
      <c r="P90" s="151">
        <f>SUMIFS('_Resource Additions_Annual_'!AT:AT,'_Resource Additions_Annual_'!$AI:$AI,$D90,'_Resource Additions_Annual_'!$AJ:$AJ,$B90)</f>
        <v>0</v>
      </c>
      <c r="Q90" s="152">
        <f>SUMIFS('_Resource Additions_Annual_'!AU:AU,'_Resource Additions_Annual_'!$AI:$AI,$D90,'_Resource Additions_Annual_'!$AJ:$AJ,$B90)</f>
        <v>765.60000228881836</v>
      </c>
      <c r="R90" s="152">
        <f t="shared" si="7"/>
        <v>8397.9076126066229</v>
      </c>
    </row>
    <row r="91" spans="2:18" ht="26.25" customHeight="1" x14ac:dyDescent="0.25">
      <c r="B91" s="156">
        <v>2045</v>
      </c>
      <c r="C91" s="309"/>
      <c r="D91" s="142" t="str">
        <f t="shared" si="5"/>
        <v>J SCGHG Dispatch Cost - LTCE and Hourly Models</v>
      </c>
      <c r="E91" s="309"/>
      <c r="F91" s="142" t="str">
        <f t="shared" si="6"/>
        <v>J SCGHG in Dispatch</v>
      </c>
      <c r="G91" s="150">
        <f>SUMIFS('_Resource Additions_Annual_'!AK:AK,'_Resource Additions_Annual_'!$AI:$AI,$D91,'_Resource Additions_Annual_'!$AJ:$AJ,$B91)</f>
        <v>1497.2776051012058</v>
      </c>
      <c r="H91" s="151">
        <f>SUMIFS('_Resource Additions_Annual_'!AL:AL,'_Resource Additions_Annual_'!$AI:$AI,$D91,'_Resource Additions_Annual_'!$AJ:$AJ,$B91)</f>
        <v>850</v>
      </c>
      <c r="I91" s="151">
        <f>SUMIFS('_Resource Additions_Annual_'!AM:AM,'_Resource Additions_Annual_'!$AI:$AI,$D91,'_Resource Additions_Annual_'!$AJ:$AJ,$B91)</f>
        <v>0</v>
      </c>
      <c r="J91" s="151">
        <f>SUMIFS('_Resource Additions_Annual_'!AN:AN,'_Resource Additions_Annual_'!$AI:$AI,$D91,'_Resource Additions_Annual_'!$AJ:$AJ,$B91)</f>
        <v>204.59000205993652</v>
      </c>
      <c r="K91" s="151">
        <f>SUMIFS('_Resource Additions_Annual_'!AO:AO,'_Resource Additions_Annual_'!$AI:$AI,$D91,'_Resource Additions_Annual_'!$AJ:$AJ,$B91)</f>
        <v>117.77000427246094</v>
      </c>
      <c r="L91" s="151">
        <f>SUMIFS('_Resource Additions_Annual_'!AP:AP,'_Resource Additions_Annual_'!$AI:$AI,$D91,'_Resource Additions_Annual_'!$AJ:$AJ,$B91)</f>
        <v>60</v>
      </c>
      <c r="M91" s="151">
        <f>SUMIFS('_Resource Additions_Annual_'!AQ:AQ,'_Resource Additions_Annual_'!$AI:$AI,$D91,'_Resource Additions_Annual_'!$AJ:$AJ,$B91)</f>
        <v>995.75000762939453</v>
      </c>
      <c r="N91" s="151">
        <f>SUMIFS('_Resource Additions_Annual_'!AR:AR,'_Resource Additions_Annual_'!$AI:$AI,$D91,'_Resource Additions_Annual_'!$AJ:$AJ,$B91)</f>
        <v>3550</v>
      </c>
      <c r="O91" s="151">
        <f>SUMIFS('_Resource Additions_Annual_'!AS:AS,'_Resource Additions_Annual_'!$AI:$AI,$D91,'_Resource Additions_Annual_'!$AJ:$AJ,$B91)</f>
        <v>375</v>
      </c>
      <c r="P91" s="151">
        <f>SUMIFS('_Resource Additions_Annual_'!AT:AT,'_Resource Additions_Annual_'!$AI:$AI,$D91,'_Resource Additions_Annual_'!$AJ:$AJ,$B91)</f>
        <v>0</v>
      </c>
      <c r="Q91" s="152">
        <f>SUMIFS('_Resource Additions_Annual_'!AU:AU,'_Resource Additions_Annual_'!$AI:$AI,$D91,'_Resource Additions_Annual_'!$AJ:$AJ,$B91)</f>
        <v>747.0000114440918</v>
      </c>
      <c r="R91" s="152">
        <f t="shared" si="7"/>
        <v>8397.3876305070899</v>
      </c>
    </row>
    <row r="92" spans="2:18" ht="26.25" customHeight="1" x14ac:dyDescent="0.25">
      <c r="B92" s="156">
        <v>2045</v>
      </c>
      <c r="C92" s="309"/>
      <c r="D92" s="142" t="str">
        <f t="shared" si="5"/>
        <v>K AR5 Upstream Emissions</v>
      </c>
      <c r="E92" s="309"/>
      <c r="F92" s="142" t="str">
        <f t="shared" si="6"/>
        <v>K AR5 Upstream Emissions</v>
      </c>
      <c r="G92" s="150">
        <f>SUMIFS('_Resource Additions_Annual_'!AK:AK,'_Resource Additions_Annual_'!$AI:$AI,$D92,'_Resource Additions_Annual_'!$AJ:$AJ,$B92)</f>
        <v>1497.2776051012058</v>
      </c>
      <c r="H92" s="151">
        <f>SUMIFS('_Resource Additions_Annual_'!AL:AL,'_Resource Additions_Annual_'!$AI:$AI,$D92,'_Resource Additions_Annual_'!$AJ:$AJ,$B92)</f>
        <v>625</v>
      </c>
      <c r="I92" s="151">
        <f>SUMIFS('_Resource Additions_Annual_'!AM:AM,'_Resource Additions_Annual_'!$AI:$AI,$D92,'_Resource Additions_Annual_'!$AJ:$AJ,$B92)</f>
        <v>0</v>
      </c>
      <c r="J92" s="151">
        <f>SUMIFS('_Resource Additions_Annual_'!AN:AN,'_Resource Additions_Annual_'!$AI:$AI,$D92,'_Resource Additions_Annual_'!$AJ:$AJ,$B92)</f>
        <v>139.84000182151794</v>
      </c>
      <c r="K92" s="151">
        <f>SUMIFS('_Resource Additions_Annual_'!AO:AO,'_Resource Additions_Annual_'!$AI:$AI,$D92,'_Resource Additions_Annual_'!$AJ:$AJ,$B92)</f>
        <v>117.77000427246094</v>
      </c>
      <c r="L92" s="151">
        <f>SUMIFS('_Resource Additions_Annual_'!AP:AP,'_Resource Additions_Annual_'!$AI:$AI,$D92,'_Resource Additions_Annual_'!$AJ:$AJ,$B92)</f>
        <v>150</v>
      </c>
      <c r="M92" s="151">
        <f>SUMIFS('_Resource Additions_Annual_'!AQ:AQ,'_Resource Additions_Annual_'!$AI:$AI,$D92,'_Resource Additions_Annual_'!$AJ:$AJ,$B92)</f>
        <v>1392.5999984741211</v>
      </c>
      <c r="N92" s="151">
        <f>SUMIFS('_Resource Additions_Annual_'!AR:AR,'_Resource Additions_Annual_'!$AI:$AI,$D92,'_Resource Additions_Annual_'!$AJ:$AJ,$B92)</f>
        <v>3150</v>
      </c>
      <c r="O92" s="151">
        <f>SUMIFS('_Resource Additions_Annual_'!AS:AS,'_Resource Additions_Annual_'!$AI:$AI,$D92,'_Resource Additions_Annual_'!$AJ:$AJ,$B92)</f>
        <v>250</v>
      </c>
      <c r="P92" s="151">
        <f>SUMIFS('_Resource Additions_Annual_'!AT:AT,'_Resource Additions_Annual_'!$AI:$AI,$D92,'_Resource Additions_Annual_'!$AJ:$AJ,$B92)</f>
        <v>0</v>
      </c>
      <c r="Q92" s="152">
        <f>SUMIFS('_Resource Additions_Annual_'!AU:AU,'_Resource Additions_Annual_'!$AI:$AI,$D92,'_Resource Additions_Annual_'!$AJ:$AJ,$B92)</f>
        <v>948</v>
      </c>
      <c r="R92" s="152">
        <f t="shared" si="7"/>
        <v>8270.487609669306</v>
      </c>
    </row>
    <row r="93" spans="2:18" ht="26.25" customHeight="1" x14ac:dyDescent="0.25">
      <c r="B93" s="156">
        <v>2045</v>
      </c>
      <c r="C93" s="309"/>
      <c r="D93" s="142" t="str">
        <f t="shared" si="5"/>
        <v>L SCGHG Federal CO2 Tax as Fixed Cost</v>
      </c>
      <c r="E93" s="309"/>
      <c r="F93" s="142" t="str">
        <f t="shared" si="6"/>
        <v>L SCGHG Federal CO2 Tax as Fixed Cost</v>
      </c>
      <c r="G93" s="150">
        <f>SUMIFS('_Resource Additions_Annual_'!AK:AK,'_Resource Additions_Annual_'!$AI:$AI,$D93,'_Resource Additions_Annual_'!$AJ:$AJ,$B93)</f>
        <v>1537.4676345137966</v>
      </c>
      <c r="H93" s="151">
        <f>SUMIFS('_Resource Additions_Annual_'!AL:AL,'_Resource Additions_Annual_'!$AI:$AI,$D93,'_Resource Additions_Annual_'!$AJ:$AJ,$B93)</f>
        <v>525</v>
      </c>
      <c r="I93" s="151">
        <f>SUMIFS('_Resource Additions_Annual_'!AM:AM,'_Resource Additions_Annual_'!$AI:$AI,$D93,'_Resource Additions_Annual_'!$AJ:$AJ,$B93)</f>
        <v>0</v>
      </c>
      <c r="J93" s="151">
        <f>SUMIFS('_Resource Additions_Annual_'!AN:AN,'_Resource Additions_Annual_'!$AI:$AI,$D93,'_Resource Additions_Annual_'!$AJ:$AJ,$B93)</f>
        <v>183.02000308036804</v>
      </c>
      <c r="K93" s="151">
        <f>SUMIFS('_Resource Additions_Annual_'!AO:AO,'_Resource Additions_Annual_'!$AI:$AI,$D93,'_Resource Additions_Annual_'!$AJ:$AJ,$B93)</f>
        <v>117.77000427246094</v>
      </c>
      <c r="L93" s="151">
        <f>SUMIFS('_Resource Additions_Annual_'!AP:AP,'_Resource Additions_Annual_'!$AI:$AI,$D93,'_Resource Additions_Annual_'!$AJ:$AJ,$B93)</f>
        <v>135</v>
      </c>
      <c r="M93" s="151">
        <f>SUMIFS('_Resource Additions_Annual_'!AQ:AQ,'_Resource Additions_Annual_'!$AI:$AI,$D93,'_Resource Additions_Annual_'!$AJ:$AJ,$B93)</f>
        <v>1394.7999954223633</v>
      </c>
      <c r="N93" s="151">
        <f>SUMIFS('_Resource Additions_Annual_'!AR:AR,'_Resource Additions_Annual_'!$AI:$AI,$D93,'_Resource Additions_Annual_'!$AJ:$AJ,$B93)</f>
        <v>3150</v>
      </c>
      <c r="O93" s="151">
        <f>SUMIFS('_Resource Additions_Annual_'!AS:AS,'_Resource Additions_Annual_'!$AI:$AI,$D93,'_Resource Additions_Annual_'!$AJ:$AJ,$B93)</f>
        <v>250</v>
      </c>
      <c r="P93" s="151">
        <f>SUMIFS('_Resource Additions_Annual_'!AT:AT,'_Resource Additions_Annual_'!$AI:$AI,$D93,'_Resource Additions_Annual_'!$AJ:$AJ,$B93)</f>
        <v>0</v>
      </c>
      <c r="Q93" s="152">
        <f>SUMIFS('_Resource Additions_Annual_'!AU:AU,'_Resource Additions_Annual_'!$AI:$AI,$D93,'_Resource Additions_Annual_'!$AJ:$AJ,$B93)</f>
        <v>829</v>
      </c>
      <c r="R93" s="152">
        <f t="shared" si="7"/>
        <v>8122.0576372889891</v>
      </c>
    </row>
    <row r="94" spans="2:18" ht="26.25" customHeight="1" x14ac:dyDescent="0.25">
      <c r="B94" s="156">
        <v>2045</v>
      </c>
      <c r="C94" s="309"/>
      <c r="D94" s="142" t="str">
        <f t="shared" si="5"/>
        <v>M Alternative Fuel for Peakers - Biodiesel</v>
      </c>
      <c r="E94" s="309"/>
      <c r="F94" s="142" t="str">
        <f t="shared" si="6"/>
        <v>M Alternative Fuel for Peakers - Biodiesel</v>
      </c>
      <c r="G94" s="150">
        <f>SUMIFS('_Resource Additions_Annual_'!AK:AK,'_Resource Additions_Annual_'!$AI:$AI,$D94,'_Resource Additions_Annual_'!$AJ:$AJ,$B94)</f>
        <v>1537.4676345137966</v>
      </c>
      <c r="H94" s="151">
        <f>SUMIFS('_Resource Additions_Annual_'!AL:AL,'_Resource Additions_Annual_'!$AI:$AI,$D94,'_Resource Additions_Annual_'!$AJ:$AJ,$B94)</f>
        <v>700</v>
      </c>
      <c r="I94" s="151">
        <f>SUMIFS('_Resource Additions_Annual_'!AM:AM,'_Resource Additions_Annual_'!$AI:$AI,$D94,'_Resource Additions_Annual_'!$AJ:$AJ,$B94)</f>
        <v>0</v>
      </c>
      <c r="J94" s="151">
        <f>SUMIFS('_Resource Additions_Annual_'!AN:AN,'_Resource Additions_Annual_'!$AI:$AI,$D94,'_Resource Additions_Annual_'!$AJ:$AJ,$B94)</f>
        <v>185.39000141620636</v>
      </c>
      <c r="K94" s="151">
        <f>SUMIFS('_Resource Additions_Annual_'!AO:AO,'_Resource Additions_Annual_'!$AI:$AI,$D94,'_Resource Additions_Annual_'!$AJ:$AJ,$B94)</f>
        <v>117.77000427246094</v>
      </c>
      <c r="L94" s="151">
        <f>SUMIFS('_Resource Additions_Annual_'!AP:AP,'_Resource Additions_Annual_'!$AI:$AI,$D94,'_Resource Additions_Annual_'!$AJ:$AJ,$B94)</f>
        <v>75</v>
      </c>
      <c r="M94" s="151">
        <f>SUMIFS('_Resource Additions_Annual_'!AQ:AQ,'_Resource Additions_Annual_'!$AI:$AI,$D94,'_Resource Additions_Annual_'!$AJ:$AJ,$B94)</f>
        <v>1593.2999877929688</v>
      </c>
      <c r="N94" s="151">
        <f>SUMIFS('_Resource Additions_Annual_'!AR:AR,'_Resource Additions_Annual_'!$AI:$AI,$D94,'_Resource Additions_Annual_'!$AJ:$AJ,$B94)</f>
        <v>3150</v>
      </c>
      <c r="O94" s="151">
        <f>SUMIFS('_Resource Additions_Annual_'!AS:AS,'_Resource Additions_Annual_'!$AI:$AI,$D94,'_Resource Additions_Annual_'!$AJ:$AJ,$B94)</f>
        <v>250</v>
      </c>
      <c r="P94" s="151">
        <f>SUMIFS('_Resource Additions_Annual_'!AT:AT,'_Resource Additions_Annual_'!$AI:$AI,$D94,'_Resource Additions_Annual_'!$AJ:$AJ,$B94)</f>
        <v>0</v>
      </c>
      <c r="Q94" s="152">
        <f>SUMIFS('_Resource Additions_Annual_'!AU:AU,'_Resource Additions_Annual_'!$AI:$AI,$D94,'_Resource Additions_Annual_'!$AJ:$AJ,$B94)</f>
        <v>948</v>
      </c>
      <c r="R94" s="152">
        <f t="shared" si="7"/>
        <v>8556.927627995432</v>
      </c>
    </row>
    <row r="95" spans="2:18" ht="26.25" customHeight="1" x14ac:dyDescent="0.25">
      <c r="B95" s="156">
        <v>2045</v>
      </c>
      <c r="C95" s="309"/>
      <c r="D95" s="142" t="str">
        <f t="shared" si="5"/>
        <v>N1 100% Renewable by 2030 Batteries</v>
      </c>
      <c r="E95" s="309"/>
      <c r="F95" s="142" t="str">
        <f t="shared" si="6"/>
        <v>N1 100% Renewable by 2030 Batteries</v>
      </c>
      <c r="G95" s="150">
        <f>SUMIFS('_Resource Additions_Annual_'!AK:AK,'_Resource Additions_Annual_'!$AI:$AI,$D95,'_Resource Additions_Annual_'!$AJ:$AJ,$B95)</f>
        <v>1303.6279335499225</v>
      </c>
      <c r="H95" s="151">
        <f>SUMIFS('_Resource Additions_Annual_'!AL:AL,'_Resource Additions_Annual_'!$AI:$AI,$D95,'_Resource Additions_Annual_'!$AJ:$AJ,$B95)</f>
        <v>26200</v>
      </c>
      <c r="I95" s="151">
        <f>SUMIFS('_Resource Additions_Annual_'!AM:AM,'_Resource Additions_Annual_'!$AI:$AI,$D95,'_Resource Additions_Annual_'!$AJ:$AJ,$B95)</f>
        <v>0</v>
      </c>
      <c r="J95" s="151">
        <f>SUMIFS('_Resource Additions_Annual_'!AN:AN,'_Resource Additions_Annual_'!$AI:$AI,$D95,'_Resource Additions_Annual_'!$AJ:$AJ,$B95)</f>
        <v>58.570000290870667</v>
      </c>
      <c r="K95" s="151">
        <f>SUMIFS('_Resource Additions_Annual_'!AO:AO,'_Resource Additions_Annual_'!$AI:$AI,$D95,'_Resource Additions_Annual_'!$AJ:$AJ,$B95)</f>
        <v>117.77000427246094</v>
      </c>
      <c r="L95" s="151">
        <f>SUMIFS('_Resource Additions_Annual_'!AP:AP,'_Resource Additions_Annual_'!$AI:$AI,$D95,'_Resource Additions_Annual_'!$AJ:$AJ,$B95)</f>
        <v>0</v>
      </c>
      <c r="M95" s="151">
        <f>SUMIFS('_Resource Additions_Annual_'!AQ:AQ,'_Resource Additions_Annual_'!$AI:$AI,$D95,'_Resource Additions_Annual_'!$AJ:$AJ,$B95)</f>
        <v>1993.5000076293945</v>
      </c>
      <c r="N95" s="151">
        <f>SUMIFS('_Resource Additions_Annual_'!AR:AR,'_Resource Additions_Annual_'!$AI:$AI,$D95,'_Resource Additions_Annual_'!$AJ:$AJ,$B95)</f>
        <v>3850</v>
      </c>
      <c r="O95" s="151">
        <f>SUMIFS('_Resource Additions_Annual_'!AS:AS,'_Resource Additions_Annual_'!$AI:$AI,$D95,'_Resource Additions_Annual_'!$AJ:$AJ,$B95)</f>
        <v>0</v>
      </c>
      <c r="P95" s="151">
        <f>SUMIFS('_Resource Additions_Annual_'!AT:AT,'_Resource Additions_Annual_'!$AI:$AI,$D95,'_Resource Additions_Annual_'!$AJ:$AJ,$B95)</f>
        <v>0</v>
      </c>
      <c r="Q95" s="152">
        <f>SUMIFS('_Resource Additions_Annual_'!AU:AU,'_Resource Additions_Annual_'!$AI:$AI,$D95,'_Resource Additions_Annual_'!$AJ:$AJ,$B95)</f>
        <v>0</v>
      </c>
      <c r="R95" s="152">
        <f t="shared" si="7"/>
        <v>33523.467945742654</v>
      </c>
    </row>
    <row r="96" spans="2:18" ht="26.25" customHeight="1" x14ac:dyDescent="0.25">
      <c r="B96" s="156">
        <v>2045</v>
      </c>
      <c r="C96" s="309"/>
      <c r="D96" s="142" t="str">
        <f t="shared" si="5"/>
        <v>N2 100% Renewable by 2030 PSH</v>
      </c>
      <c r="E96" s="309"/>
      <c r="F96" s="142" t="str">
        <f t="shared" si="6"/>
        <v>N2 100% Renewable by 2030 PSH</v>
      </c>
      <c r="G96" s="150">
        <f>SUMIFS('_Resource Additions_Annual_'!AK:AK,'_Resource Additions_Annual_'!$AI:$AI,$D96,'_Resource Additions_Annual_'!$AJ:$AJ,$B96)</f>
        <v>1169.4263027614938</v>
      </c>
      <c r="H96" s="151">
        <f>SUMIFS('_Resource Additions_Annual_'!AL:AL,'_Resource Additions_Annual_'!$AI:$AI,$D96,'_Resource Additions_Annual_'!$AJ:$AJ,$B96)</f>
        <v>0</v>
      </c>
      <c r="I96" s="151">
        <f>SUMIFS('_Resource Additions_Annual_'!AM:AM,'_Resource Additions_Annual_'!$AI:$AI,$D96,'_Resource Additions_Annual_'!$AJ:$AJ,$B96)</f>
        <v>0</v>
      </c>
      <c r="J96" s="151">
        <f>SUMIFS('_Resource Additions_Annual_'!AN:AN,'_Resource Additions_Annual_'!$AI:$AI,$D96,'_Resource Additions_Annual_'!$AJ:$AJ,$B96)</f>
        <v>58.570000290870667</v>
      </c>
      <c r="K96" s="151">
        <f>SUMIFS('_Resource Additions_Annual_'!AO:AO,'_Resource Additions_Annual_'!$AI:$AI,$D96,'_Resource Additions_Annual_'!$AJ:$AJ,$B96)</f>
        <v>117.77000427246094</v>
      </c>
      <c r="L96" s="151">
        <f>SUMIFS('_Resource Additions_Annual_'!AP:AP,'_Resource Additions_Annual_'!$AI:$AI,$D96,'_Resource Additions_Annual_'!$AJ:$AJ,$B96)</f>
        <v>75</v>
      </c>
      <c r="M96" s="151">
        <f>SUMIFS('_Resource Additions_Annual_'!AQ:AQ,'_Resource Additions_Annual_'!$AI:$AI,$D96,'_Resource Additions_Annual_'!$AJ:$AJ,$B96)</f>
        <v>3267.9600677490234</v>
      </c>
      <c r="N96" s="151">
        <f>SUMIFS('_Resource Additions_Annual_'!AR:AR,'_Resource Additions_Annual_'!$AI:$AI,$D96,'_Resource Additions_Annual_'!$AJ:$AJ,$B96)</f>
        <v>3600</v>
      </c>
      <c r="O96" s="151">
        <f>SUMIFS('_Resource Additions_Annual_'!AS:AS,'_Resource Additions_Annual_'!$AI:$AI,$D96,'_Resource Additions_Annual_'!$AJ:$AJ,$B96)</f>
        <v>622.01000213623047</v>
      </c>
      <c r="P96" s="151">
        <f>SUMIFS('_Resource Additions_Annual_'!AT:AT,'_Resource Additions_Annual_'!$AI:$AI,$D96,'_Resource Additions_Annual_'!$AJ:$AJ,$B96)</f>
        <v>21300</v>
      </c>
      <c r="Q96" s="152">
        <f>SUMIFS('_Resource Additions_Annual_'!AU:AU,'_Resource Additions_Annual_'!$AI:$AI,$D96,'_Resource Additions_Annual_'!$AJ:$AJ,$B96)</f>
        <v>0</v>
      </c>
      <c r="R96" s="152">
        <f t="shared" si="7"/>
        <v>30210.73637721008</v>
      </c>
    </row>
    <row r="97" spans="2:18" ht="26.25" customHeight="1" x14ac:dyDescent="0.25">
      <c r="B97" s="156">
        <v>2045</v>
      </c>
      <c r="C97" s="309"/>
      <c r="D97" s="142" t="str">
        <f t="shared" si="5"/>
        <v>O1 100% Renewable by 2045 Batteries</v>
      </c>
      <c r="E97" s="309"/>
      <c r="F97" s="142" t="str">
        <f t="shared" si="6"/>
        <v>O1 100% Renewable by 2045 Batteries</v>
      </c>
      <c r="G97" s="150">
        <f>SUMIFS('_Resource Additions_Annual_'!AK:AK,'_Resource Additions_Annual_'!$AI:$AI,$D97,'_Resource Additions_Annual_'!$AJ:$AJ,$B97)</f>
        <v>1303.6279335499225</v>
      </c>
      <c r="H97" s="151">
        <f>SUMIFS('_Resource Additions_Annual_'!AL:AL,'_Resource Additions_Annual_'!$AI:$AI,$D97,'_Resource Additions_Annual_'!$AJ:$AJ,$B97)</f>
        <v>24500</v>
      </c>
      <c r="I97" s="151">
        <f>SUMIFS('_Resource Additions_Annual_'!AM:AM,'_Resource Additions_Annual_'!$AI:$AI,$D97,'_Resource Additions_Annual_'!$AJ:$AJ,$B97)</f>
        <v>0</v>
      </c>
      <c r="J97" s="151">
        <f>SUMIFS('_Resource Additions_Annual_'!AN:AN,'_Resource Additions_Annual_'!$AI:$AI,$D97,'_Resource Additions_Annual_'!$AJ:$AJ,$B97)</f>
        <v>128.14000165462494</v>
      </c>
      <c r="K97" s="151">
        <f>SUMIFS('_Resource Additions_Annual_'!AO:AO,'_Resource Additions_Annual_'!$AI:$AI,$D97,'_Resource Additions_Annual_'!$AJ:$AJ,$B97)</f>
        <v>117.77000427246094</v>
      </c>
      <c r="L97" s="151">
        <f>SUMIFS('_Resource Additions_Annual_'!AP:AP,'_Resource Additions_Annual_'!$AI:$AI,$D97,'_Resource Additions_Annual_'!$AJ:$AJ,$B97)</f>
        <v>0</v>
      </c>
      <c r="M97" s="151">
        <f>SUMIFS('_Resource Additions_Annual_'!AQ:AQ,'_Resource Additions_Annual_'!$AI:$AI,$D97,'_Resource Additions_Annual_'!$AJ:$AJ,$B97)</f>
        <v>1692.0999908447266</v>
      </c>
      <c r="N97" s="151">
        <f>SUMIFS('_Resource Additions_Annual_'!AR:AR,'_Resource Additions_Annual_'!$AI:$AI,$D97,'_Resource Additions_Annual_'!$AJ:$AJ,$B97)</f>
        <v>3950</v>
      </c>
      <c r="O97" s="151">
        <f>SUMIFS('_Resource Additions_Annual_'!AS:AS,'_Resource Additions_Annual_'!$AI:$AI,$D97,'_Resource Additions_Annual_'!$AJ:$AJ,$B97)</f>
        <v>0</v>
      </c>
      <c r="P97" s="151">
        <f>SUMIFS('_Resource Additions_Annual_'!AT:AT,'_Resource Additions_Annual_'!$AI:$AI,$D97,'_Resource Additions_Annual_'!$AJ:$AJ,$B97)</f>
        <v>0</v>
      </c>
      <c r="Q97" s="152">
        <f>SUMIFS('_Resource Additions_Annual_'!AU:AU,'_Resource Additions_Annual_'!$AI:$AI,$D97,'_Resource Additions_Annual_'!$AJ:$AJ,$B97)</f>
        <v>0</v>
      </c>
      <c r="R97" s="152">
        <f t="shared" si="7"/>
        <v>31691.637930321736</v>
      </c>
    </row>
    <row r="98" spans="2:18" ht="26.25" customHeight="1" x14ac:dyDescent="0.25">
      <c r="B98" s="156">
        <v>2045</v>
      </c>
      <c r="C98" s="309"/>
      <c r="D98" s="142" t="str">
        <f t="shared" si="5"/>
        <v>O2 100% Renewable by 2045 PSH</v>
      </c>
      <c r="E98" s="309"/>
      <c r="F98" s="142" t="str">
        <f t="shared" si="6"/>
        <v>O2 100% Renewable by 2045 PSH</v>
      </c>
      <c r="G98" s="150">
        <f>SUMIFS('_Resource Additions_Annual_'!AK:AK,'_Resource Additions_Annual_'!$AI:$AI,$D98,'_Resource Additions_Annual_'!$AJ:$AJ,$B98)</f>
        <v>1537.4676345137966</v>
      </c>
      <c r="H98" s="151">
        <f>SUMIFS('_Resource Additions_Annual_'!AL:AL,'_Resource Additions_Annual_'!$AI:$AI,$D98,'_Resource Additions_Annual_'!$AJ:$AJ,$B98)</f>
        <v>0</v>
      </c>
      <c r="I98" s="151">
        <f>SUMIFS('_Resource Additions_Annual_'!AM:AM,'_Resource Additions_Annual_'!$AI:$AI,$D98,'_Resource Additions_Annual_'!$AJ:$AJ,$B98)</f>
        <v>0</v>
      </c>
      <c r="J98" s="151">
        <f>SUMIFS('_Resource Additions_Annual_'!AN:AN,'_Resource Additions_Annual_'!$AI:$AI,$D98,'_Resource Additions_Annual_'!$AJ:$AJ,$B98)</f>
        <v>204.39000236988068</v>
      </c>
      <c r="K98" s="151">
        <f>SUMIFS('_Resource Additions_Annual_'!AO:AO,'_Resource Additions_Annual_'!$AI:$AI,$D98,'_Resource Additions_Annual_'!$AJ:$AJ,$B98)</f>
        <v>117.77000427246094</v>
      </c>
      <c r="L98" s="151">
        <f>SUMIFS('_Resource Additions_Annual_'!AP:AP,'_Resource Additions_Annual_'!$AI:$AI,$D98,'_Resource Additions_Annual_'!$AJ:$AJ,$B98)</f>
        <v>0</v>
      </c>
      <c r="M98" s="151">
        <f>SUMIFS('_Resource Additions_Annual_'!AQ:AQ,'_Resource Additions_Annual_'!$AI:$AI,$D98,'_Resource Additions_Annual_'!$AJ:$AJ,$B98)</f>
        <v>99</v>
      </c>
      <c r="N98" s="151">
        <f>SUMIFS('_Resource Additions_Annual_'!AR:AR,'_Resource Additions_Annual_'!$AI:$AI,$D98,'_Resource Additions_Annual_'!$AJ:$AJ,$B98)</f>
        <v>3650</v>
      </c>
      <c r="O98" s="151">
        <f>SUMIFS('_Resource Additions_Annual_'!AS:AS,'_Resource Additions_Annual_'!$AI:$AI,$D98,'_Resource Additions_Annual_'!$AJ:$AJ,$B98)</f>
        <v>1249.0999984741211</v>
      </c>
      <c r="P98" s="151">
        <f>SUMIFS('_Resource Additions_Annual_'!AT:AT,'_Resource Additions_Annual_'!$AI:$AI,$D98,'_Resource Additions_Annual_'!$AJ:$AJ,$B98)</f>
        <v>19600</v>
      </c>
      <c r="Q98" s="152">
        <f>SUMIFS('_Resource Additions_Annual_'!AU:AU,'_Resource Additions_Annual_'!$AI:$AI,$D98,'_Resource Additions_Annual_'!$AJ:$AJ,$B98)</f>
        <v>0</v>
      </c>
      <c r="R98" s="152">
        <f t="shared" si="7"/>
        <v>26457.727639630259</v>
      </c>
    </row>
    <row r="99" spans="2:18" ht="26.25" customHeight="1" x14ac:dyDescent="0.25">
      <c r="B99" s="156">
        <v>2045</v>
      </c>
      <c r="C99" s="309"/>
      <c r="D99" s="142" t="str">
        <f t="shared" si="5"/>
        <v>P1 No Thermal Before 2030, 2Hr LiIon</v>
      </c>
      <c r="E99" s="309"/>
      <c r="F99" s="142" t="str">
        <f t="shared" si="6"/>
        <v>P1 No Thermal Before 2030, 2Hr LiIon</v>
      </c>
      <c r="G99" s="150">
        <f>SUMIFS('_Resource Additions_Annual_'!AK:AK,'_Resource Additions_Annual_'!$AI:$AI,$D99,'_Resource Additions_Annual_'!$AJ:$AJ,$B99)</f>
        <v>1371.6845661069892</v>
      </c>
      <c r="H99" s="151">
        <f>SUMIFS('_Resource Additions_Annual_'!AL:AL,'_Resource Additions_Annual_'!$AI:$AI,$D99,'_Resource Additions_Annual_'!$AJ:$AJ,$B99)</f>
        <v>4300</v>
      </c>
      <c r="I99" s="151">
        <f>SUMIFS('_Resource Additions_Annual_'!AM:AM,'_Resource Additions_Annual_'!$AI:$AI,$D99,'_Resource Additions_Annual_'!$AJ:$AJ,$B99)</f>
        <v>0</v>
      </c>
      <c r="J99" s="151">
        <f>SUMIFS('_Resource Additions_Annual_'!AN:AN,'_Resource Additions_Annual_'!$AI:$AI,$D99,'_Resource Additions_Annual_'!$AJ:$AJ,$B99)</f>
        <v>177.92000305652618</v>
      </c>
      <c r="K99" s="151">
        <f>SUMIFS('_Resource Additions_Annual_'!AO:AO,'_Resource Additions_Annual_'!$AI:$AI,$D99,'_Resource Additions_Annual_'!$AJ:$AJ,$B99)</f>
        <v>117.77000427246094</v>
      </c>
      <c r="L99" s="151">
        <f>SUMIFS('_Resource Additions_Annual_'!AP:AP,'_Resource Additions_Annual_'!$AI:$AI,$D99,'_Resource Additions_Annual_'!$AJ:$AJ,$B99)</f>
        <v>15</v>
      </c>
      <c r="M99" s="151">
        <f>SUMIFS('_Resource Additions_Annual_'!AQ:AQ,'_Resource Additions_Annual_'!$AI:$AI,$D99,'_Resource Additions_Annual_'!$AJ:$AJ,$B99)</f>
        <v>1695.3499984741211</v>
      </c>
      <c r="N99" s="151">
        <f>SUMIFS('_Resource Additions_Annual_'!AR:AR,'_Resource Additions_Annual_'!$AI:$AI,$D99,'_Resource Additions_Annual_'!$AJ:$AJ,$B99)</f>
        <v>3550</v>
      </c>
      <c r="O99" s="151">
        <f>SUMIFS('_Resource Additions_Annual_'!AS:AS,'_Resource Additions_Annual_'!$AI:$AI,$D99,'_Resource Additions_Annual_'!$AJ:$AJ,$B99)</f>
        <v>125</v>
      </c>
      <c r="P99" s="151">
        <f>SUMIFS('_Resource Additions_Annual_'!AT:AT,'_Resource Additions_Annual_'!$AI:$AI,$D99,'_Resource Additions_Annual_'!$AJ:$AJ,$B99)</f>
        <v>0</v>
      </c>
      <c r="Q99" s="152">
        <f>SUMIFS('_Resource Additions_Annual_'!AU:AU,'_Resource Additions_Annual_'!$AI:$AI,$D99,'_Resource Additions_Annual_'!$AJ:$AJ,$B99)</f>
        <v>474</v>
      </c>
      <c r="R99" s="152">
        <f t="shared" si="7"/>
        <v>11826.724571910097</v>
      </c>
    </row>
    <row r="100" spans="2:18" ht="26.25" customHeight="1" x14ac:dyDescent="0.25">
      <c r="B100" s="156">
        <v>2045</v>
      </c>
      <c r="C100" s="309"/>
      <c r="D100" s="142" t="str">
        <f t="shared" si="5"/>
        <v>P2 No Thermal Before 2030, PHES</v>
      </c>
      <c r="E100" s="309"/>
      <c r="F100" s="142" t="str">
        <f t="shared" si="6"/>
        <v>P2 No Thermal Before 2030, PHES</v>
      </c>
      <c r="G100" s="150">
        <f>SUMIFS('_Resource Additions_Annual_'!AK:AK,'_Resource Additions_Annual_'!$AI:$AI,$D100,'_Resource Additions_Annual_'!$AJ:$AJ,$B100)</f>
        <v>1303.6279335499225</v>
      </c>
      <c r="H100" s="151">
        <f>SUMIFS('_Resource Additions_Annual_'!AL:AL,'_Resource Additions_Annual_'!$AI:$AI,$D100,'_Resource Additions_Annual_'!$AJ:$AJ,$B100)</f>
        <v>1025</v>
      </c>
      <c r="I100" s="151">
        <f>SUMIFS('_Resource Additions_Annual_'!AM:AM,'_Resource Additions_Annual_'!$AI:$AI,$D100,'_Resource Additions_Annual_'!$AJ:$AJ,$B100)</f>
        <v>0</v>
      </c>
      <c r="J100" s="151">
        <f>SUMIFS('_Resource Additions_Annual_'!AN:AN,'_Resource Additions_Annual_'!$AI:$AI,$D100,'_Resource Additions_Annual_'!$AJ:$AJ,$B100)</f>
        <v>122.23999845981598</v>
      </c>
      <c r="K100" s="151">
        <f>SUMIFS('_Resource Additions_Annual_'!AO:AO,'_Resource Additions_Annual_'!$AI:$AI,$D100,'_Resource Additions_Annual_'!$AJ:$AJ,$B100)</f>
        <v>117.77000427246094</v>
      </c>
      <c r="L100" s="151">
        <f>SUMIFS('_Resource Additions_Annual_'!AP:AP,'_Resource Additions_Annual_'!$AI:$AI,$D100,'_Resource Additions_Annual_'!$AJ:$AJ,$B100)</f>
        <v>15</v>
      </c>
      <c r="M100" s="151">
        <f>SUMIFS('_Resource Additions_Annual_'!AQ:AQ,'_Resource Additions_Annual_'!$AI:$AI,$D100,'_Resource Additions_Annual_'!$AJ:$AJ,$B100)</f>
        <v>2293.75</v>
      </c>
      <c r="N100" s="151">
        <f>SUMIFS('_Resource Additions_Annual_'!AR:AR,'_Resource Additions_Annual_'!$AI:$AI,$D100,'_Resource Additions_Annual_'!$AJ:$AJ,$B100)</f>
        <v>3550</v>
      </c>
      <c r="O100" s="151">
        <f>SUMIFS('_Resource Additions_Annual_'!AS:AS,'_Resource Additions_Annual_'!$AI:$AI,$D100,'_Resource Additions_Annual_'!$AJ:$AJ,$B100)</f>
        <v>0</v>
      </c>
      <c r="P100" s="151">
        <f>SUMIFS('_Resource Additions_Annual_'!AT:AT,'_Resource Additions_Annual_'!$AI:$AI,$D100,'_Resource Additions_Annual_'!$AJ:$AJ,$B100)</f>
        <v>2700</v>
      </c>
      <c r="Q100" s="152">
        <f>SUMIFS('_Resource Additions_Annual_'!AU:AU,'_Resource Additions_Annual_'!$AI:$AI,$D100,'_Resource Additions_Annual_'!$AJ:$AJ,$B100)</f>
        <v>18.20000076293945</v>
      </c>
      <c r="R100" s="152">
        <f t="shared" si="7"/>
        <v>11145.587937045138</v>
      </c>
    </row>
    <row r="101" spans="2:18" ht="26.25" customHeight="1" x14ac:dyDescent="0.25">
      <c r="B101" s="156">
        <v>2045</v>
      </c>
      <c r="C101" s="309"/>
      <c r="D101" s="142" t="str">
        <f t="shared" si="5"/>
        <v>P3 No Thermal Before 2030, 4Hr LiIon</v>
      </c>
      <c r="E101" s="309"/>
      <c r="F101" s="142" t="str">
        <f t="shared" si="6"/>
        <v>P3 No Thermal Before 2030, 4Hr LiIon</v>
      </c>
      <c r="G101" s="150">
        <f>SUMIFS('_Resource Additions_Annual_'!AK:AK,'_Resource Additions_Annual_'!$AI:$AI,$D101,'_Resource Additions_Annual_'!$AJ:$AJ,$B101)</f>
        <v>1371.6845661069892</v>
      </c>
      <c r="H101" s="151">
        <f>SUMIFS('_Resource Additions_Annual_'!AL:AL,'_Resource Additions_Annual_'!$AI:$AI,$D101,'_Resource Additions_Annual_'!$AJ:$AJ,$B101)</f>
        <v>4425</v>
      </c>
      <c r="I101" s="151">
        <f>SUMIFS('_Resource Additions_Annual_'!AM:AM,'_Resource Additions_Annual_'!$AI:$AI,$D101,'_Resource Additions_Annual_'!$AJ:$AJ,$B101)</f>
        <v>0</v>
      </c>
      <c r="J101" s="151">
        <f>SUMIFS('_Resource Additions_Annual_'!AN:AN,'_Resource Additions_Annual_'!$AI:$AI,$D101,'_Resource Additions_Annual_'!$AJ:$AJ,$B101)</f>
        <v>129.2099986076355</v>
      </c>
      <c r="K101" s="151">
        <f>SUMIFS('_Resource Additions_Annual_'!AO:AO,'_Resource Additions_Annual_'!$AI:$AI,$D101,'_Resource Additions_Annual_'!$AJ:$AJ,$B101)</f>
        <v>117.77000427246094</v>
      </c>
      <c r="L101" s="151">
        <f>SUMIFS('_Resource Additions_Annual_'!AP:AP,'_Resource Additions_Annual_'!$AI:$AI,$D101,'_Resource Additions_Annual_'!$AJ:$AJ,$B101)</f>
        <v>0</v>
      </c>
      <c r="M101" s="151">
        <f>SUMIFS('_Resource Additions_Annual_'!AQ:AQ,'_Resource Additions_Annual_'!$AI:$AI,$D101,'_Resource Additions_Annual_'!$AJ:$AJ,$B101)</f>
        <v>2292.0500030517578</v>
      </c>
      <c r="N101" s="151">
        <f>SUMIFS('_Resource Additions_Annual_'!AR:AR,'_Resource Additions_Annual_'!$AI:$AI,$D101,'_Resource Additions_Annual_'!$AJ:$AJ,$B101)</f>
        <v>3250</v>
      </c>
      <c r="O101" s="151">
        <f>SUMIFS('_Resource Additions_Annual_'!AS:AS,'_Resource Additions_Annual_'!$AI:$AI,$D101,'_Resource Additions_Annual_'!$AJ:$AJ,$B101)</f>
        <v>0</v>
      </c>
      <c r="P101" s="151">
        <f>SUMIFS('_Resource Additions_Annual_'!AT:AT,'_Resource Additions_Annual_'!$AI:$AI,$D101,'_Resource Additions_Annual_'!$AJ:$AJ,$B101)</f>
        <v>0</v>
      </c>
      <c r="Q101" s="152">
        <f>SUMIFS('_Resource Additions_Annual_'!AU:AU,'_Resource Additions_Annual_'!$AI:$AI,$D101,'_Resource Additions_Annual_'!$AJ:$AJ,$B101)</f>
        <v>0</v>
      </c>
      <c r="R101" s="152">
        <f t="shared" si="7"/>
        <v>11585.714572038843</v>
      </c>
    </row>
    <row r="102" spans="2:18" ht="26.25" customHeight="1" x14ac:dyDescent="0.25">
      <c r="B102" s="156">
        <v>2045</v>
      </c>
      <c r="C102" s="309"/>
      <c r="D102" s="142" t="str">
        <f t="shared" si="5"/>
        <v>Q Fuel switching, gas to electric</v>
      </c>
      <c r="E102" s="309"/>
      <c r="F102" s="142" t="str">
        <f t="shared" si="6"/>
        <v>Q Fuel switching, gas to electric</v>
      </c>
      <c r="G102" s="150">
        <f>SUMIFS('_Resource Additions_Annual_'!AK:AK,'_Resource Additions_Annual_'!$AI:$AI,$D102,'_Resource Additions_Annual_'!$AJ:$AJ,$B102)</f>
        <v>1537.4676345137966</v>
      </c>
      <c r="H102" s="151">
        <f>SUMIFS('_Resource Additions_Annual_'!AL:AL,'_Resource Additions_Annual_'!$AI:$AI,$D102,'_Resource Additions_Annual_'!$AJ:$AJ,$B102)</f>
        <v>2000</v>
      </c>
      <c r="I102" s="151">
        <f>SUMIFS('_Resource Additions_Annual_'!AM:AM,'_Resource Additions_Annual_'!$AI:$AI,$D102,'_Resource Additions_Annual_'!$AJ:$AJ,$B102)</f>
        <v>0</v>
      </c>
      <c r="J102" s="151">
        <f>SUMIFS('_Resource Additions_Annual_'!AN:AN,'_Resource Additions_Annual_'!$AI:$AI,$D102,'_Resource Additions_Annual_'!$AJ:$AJ,$B102)</f>
        <v>108.38000166416168</v>
      </c>
      <c r="K102" s="151">
        <f>SUMIFS('_Resource Additions_Annual_'!AO:AO,'_Resource Additions_Annual_'!$AI:$AI,$D102,'_Resource Additions_Annual_'!$AJ:$AJ,$B102)</f>
        <v>117.77000427246094</v>
      </c>
      <c r="L102" s="151">
        <f>SUMIFS('_Resource Additions_Annual_'!AP:AP,'_Resource Additions_Annual_'!$AI:$AI,$D102,'_Resource Additions_Annual_'!$AJ:$AJ,$B102)</f>
        <v>135</v>
      </c>
      <c r="M102" s="151">
        <f>SUMIFS('_Resource Additions_Annual_'!AQ:AQ,'_Resource Additions_Annual_'!$AI:$AI,$D102,'_Resource Additions_Annual_'!$AJ:$AJ,$B102)</f>
        <v>4879.7799682617188</v>
      </c>
      <c r="N102" s="151">
        <f>SUMIFS('_Resource Additions_Annual_'!AR:AR,'_Resource Additions_Annual_'!$AI:$AI,$D102,'_Resource Additions_Annual_'!$AJ:$AJ,$B102)</f>
        <v>3850</v>
      </c>
      <c r="O102" s="151">
        <f>SUMIFS('_Resource Additions_Annual_'!AS:AS,'_Resource Additions_Annual_'!$AI:$AI,$D102,'_Resource Additions_Annual_'!$AJ:$AJ,$B102)</f>
        <v>824.94999694824219</v>
      </c>
      <c r="P102" s="151">
        <f>SUMIFS('_Resource Additions_Annual_'!AT:AT,'_Resource Additions_Annual_'!$AI:$AI,$D102,'_Resource Additions_Annual_'!$AJ:$AJ,$B102)</f>
        <v>0</v>
      </c>
      <c r="Q102" s="152">
        <f>SUMIFS('_Resource Additions_Annual_'!AU:AU,'_Resource Additions_Annual_'!$AI:$AI,$D102,'_Resource Additions_Annual_'!$AJ:$AJ,$B102)</f>
        <v>2961</v>
      </c>
      <c r="R102" s="152">
        <f t="shared" si="7"/>
        <v>16414.347605660379</v>
      </c>
    </row>
    <row r="103" spans="2:18" ht="26.25" customHeight="1" x14ac:dyDescent="0.25">
      <c r="B103" s="156">
        <v>2045</v>
      </c>
      <c r="C103" s="309"/>
      <c r="D103" s="142" t="str">
        <f t="shared" si="5"/>
        <v>R Temperature sensitivity on load</v>
      </c>
      <c r="E103" s="309"/>
      <c r="F103" s="142" t="str">
        <f t="shared" si="6"/>
        <v>R Temperature sensitivity on load</v>
      </c>
      <c r="G103" s="150">
        <f>SUMIFS('_Resource Additions_Annual_'!AK:AK,'_Resource Additions_Annual_'!$AI:$AI,$D103,'_Resource Additions_Annual_'!$AJ:$AJ,$B103)</f>
        <v>1371.6845661069892</v>
      </c>
      <c r="H103" s="151">
        <f>SUMIFS('_Resource Additions_Annual_'!AL:AL,'_Resource Additions_Annual_'!$AI:$AI,$D103,'_Resource Additions_Annual_'!$AJ:$AJ,$B103)</f>
        <v>500</v>
      </c>
      <c r="I103" s="151">
        <f>SUMIFS('_Resource Additions_Annual_'!AM:AM,'_Resource Additions_Annual_'!$AI:$AI,$D103,'_Resource Additions_Annual_'!$AJ:$AJ,$B103)</f>
        <v>0</v>
      </c>
      <c r="J103" s="151">
        <f>SUMIFS('_Resource Additions_Annual_'!AN:AN,'_Resource Additions_Annual_'!$AI:$AI,$D103,'_Resource Additions_Annual_'!$AJ:$AJ,$B103)</f>
        <v>129.97000169754028</v>
      </c>
      <c r="K103" s="151">
        <f>SUMIFS('_Resource Additions_Annual_'!AO:AO,'_Resource Additions_Annual_'!$AI:$AI,$D103,'_Resource Additions_Annual_'!$AJ:$AJ,$B103)</f>
        <v>117.77000427246094</v>
      </c>
      <c r="L103" s="151">
        <f>SUMIFS('_Resource Additions_Annual_'!AP:AP,'_Resource Additions_Annual_'!$AI:$AI,$D103,'_Resource Additions_Annual_'!$AJ:$AJ,$B103)</f>
        <v>150</v>
      </c>
      <c r="M103" s="151">
        <f>SUMIFS('_Resource Additions_Annual_'!AQ:AQ,'_Resource Additions_Annual_'!$AI:$AI,$D103,'_Resource Additions_Annual_'!$AJ:$AJ,$B103)</f>
        <v>1194.6999893188477</v>
      </c>
      <c r="N103" s="151">
        <f>SUMIFS('_Resource Additions_Annual_'!AR:AR,'_Resource Additions_Annual_'!$AI:$AI,$D103,'_Resource Additions_Annual_'!$AJ:$AJ,$B103)</f>
        <v>3150</v>
      </c>
      <c r="O103" s="151">
        <f>SUMIFS('_Resource Additions_Annual_'!AS:AS,'_Resource Additions_Annual_'!$AI:$AI,$D103,'_Resource Additions_Annual_'!$AJ:$AJ,$B103)</f>
        <v>0</v>
      </c>
      <c r="P103" s="151">
        <f>SUMIFS('_Resource Additions_Annual_'!AT:AT,'_Resource Additions_Annual_'!$AI:$AI,$D103,'_Resource Additions_Annual_'!$AJ:$AJ,$B103)</f>
        <v>0</v>
      </c>
      <c r="Q103" s="152">
        <f>SUMIFS('_Resource Additions_Annual_'!AU:AU,'_Resource Additions_Annual_'!$AI:$AI,$D103,'_Resource Additions_Annual_'!$AJ:$AJ,$B103)</f>
        <v>0</v>
      </c>
      <c r="R103" s="152">
        <f t="shared" si="7"/>
        <v>6614.1245613958381</v>
      </c>
    </row>
    <row r="104" spans="2:18" ht="26.25" customHeight="1" x14ac:dyDescent="0.25">
      <c r="B104" s="156">
        <v>2045</v>
      </c>
      <c r="C104" s="309"/>
      <c r="D104" s="142" t="str">
        <f t="shared" si="5"/>
        <v>S SCGHG Only, No CETA</v>
      </c>
      <c r="E104" s="309"/>
      <c r="F104" s="142" t="str">
        <f t="shared" si="6"/>
        <v>S No CETA with SCGHG</v>
      </c>
      <c r="G104" s="150">
        <f>SUMIFS('_Resource Additions_Annual_'!AK:AK,'_Resource Additions_Annual_'!$AI:$AI,$D104,'_Resource Additions_Annual_'!$AJ:$AJ,$B104)</f>
        <v>1178.7650915586673</v>
      </c>
      <c r="H104" s="151">
        <f>SUMIFS('_Resource Additions_Annual_'!AL:AL,'_Resource Additions_Annual_'!$AI:$AI,$D104,'_Resource Additions_Annual_'!$AJ:$AJ,$B104)</f>
        <v>50</v>
      </c>
      <c r="I104" s="151">
        <f>SUMIFS('_Resource Additions_Annual_'!AM:AM,'_Resource Additions_Annual_'!$AI:$AI,$D104,'_Resource Additions_Annual_'!$AJ:$AJ,$B104)</f>
        <v>0</v>
      </c>
      <c r="J104" s="151">
        <f>SUMIFS('_Resource Additions_Annual_'!AN:AN,'_Resource Additions_Annual_'!$AI:$AI,$D104,'_Resource Additions_Annual_'!$AJ:$AJ,$B104)</f>
        <v>202.87000072002411</v>
      </c>
      <c r="K104" s="151">
        <f>SUMIFS('_Resource Additions_Annual_'!AO:AO,'_Resource Additions_Annual_'!$AI:$AI,$D104,'_Resource Additions_Annual_'!$AJ:$AJ,$B104)</f>
        <v>117.77000427246094</v>
      </c>
      <c r="L104" s="151">
        <f>SUMIFS('_Resource Additions_Annual_'!AP:AP,'_Resource Additions_Annual_'!$AI:$AI,$D104,'_Resource Additions_Annual_'!$AJ:$AJ,$B104)</f>
        <v>0</v>
      </c>
      <c r="M104" s="151">
        <f>SUMIFS('_Resource Additions_Annual_'!AQ:AQ,'_Resource Additions_Annual_'!$AI:$AI,$D104,'_Resource Additions_Annual_'!$AJ:$AJ,$B104)</f>
        <v>0</v>
      </c>
      <c r="N104" s="151">
        <f>SUMIFS('_Resource Additions_Annual_'!AR:AR,'_Resource Additions_Annual_'!$AI:$AI,$D104,'_Resource Additions_Annual_'!$AJ:$AJ,$B104)</f>
        <v>350</v>
      </c>
      <c r="O104" s="151">
        <f>SUMIFS('_Resource Additions_Annual_'!AS:AS,'_Resource Additions_Annual_'!$AI:$AI,$D104,'_Resource Additions_Annual_'!$AJ:$AJ,$B104)</f>
        <v>0</v>
      </c>
      <c r="P104" s="151">
        <f>SUMIFS('_Resource Additions_Annual_'!AT:AT,'_Resource Additions_Annual_'!$AI:$AI,$D104,'_Resource Additions_Annual_'!$AJ:$AJ,$B104)</f>
        <v>0</v>
      </c>
      <c r="Q104" s="152">
        <f>SUMIFS('_Resource Additions_Annual_'!AU:AU,'_Resource Additions_Annual_'!$AI:$AI,$D104,'_Resource Additions_Annual_'!$AJ:$AJ,$B104)</f>
        <v>1896</v>
      </c>
      <c r="R104" s="152">
        <f t="shared" si="7"/>
        <v>3795.4050965511524</v>
      </c>
    </row>
    <row r="105" spans="2:18" ht="26.25" customHeight="1" x14ac:dyDescent="0.25">
      <c r="B105" s="156">
        <v>2045</v>
      </c>
      <c r="C105" s="309"/>
      <c r="D105" s="142" t="str">
        <f t="shared" ref="D105" si="8">D69</f>
        <v>T No CETA</v>
      </c>
      <c r="E105" s="309"/>
      <c r="F105" s="142" t="str">
        <f t="shared" ref="F105" si="9">F69</f>
        <v>T No CETA</v>
      </c>
      <c r="G105" s="150">
        <f>SUMIFS('_Resource Additions_Annual_'!AK:AK,'_Resource Additions_Annual_'!$AI:$AI,$D105,'_Resource Additions_Annual_'!$AJ:$AJ,$B105)</f>
        <v>1042.3353218513569</v>
      </c>
      <c r="H105" s="151">
        <f>SUMIFS('_Resource Additions_Annual_'!AL:AL,'_Resource Additions_Annual_'!$AI:$AI,$D105,'_Resource Additions_Annual_'!$AJ:$AJ,$B105)</f>
        <v>0</v>
      </c>
      <c r="I105" s="151">
        <f>SUMIFS('_Resource Additions_Annual_'!AM:AM,'_Resource Additions_Annual_'!$AI:$AI,$D105,'_Resource Additions_Annual_'!$AJ:$AJ,$B105)</f>
        <v>0</v>
      </c>
      <c r="J105" s="151">
        <f>SUMIFS('_Resource Additions_Annual_'!AN:AN,'_Resource Additions_Annual_'!$AI:$AI,$D105,'_Resource Additions_Annual_'!$AJ:$AJ,$B105)</f>
        <v>123.04000151157379</v>
      </c>
      <c r="K105" s="151">
        <f>SUMIFS('_Resource Additions_Annual_'!AO:AO,'_Resource Additions_Annual_'!$AI:$AI,$D105,'_Resource Additions_Annual_'!$AJ:$AJ,$B105)</f>
        <v>117.77000427246094</v>
      </c>
      <c r="L105" s="151">
        <f>SUMIFS('_Resource Additions_Annual_'!AP:AP,'_Resource Additions_Annual_'!$AI:$AI,$D105,'_Resource Additions_Annual_'!$AJ:$AJ,$B105)</f>
        <v>0</v>
      </c>
      <c r="M105" s="151">
        <f>SUMIFS('_Resource Additions_Annual_'!AQ:AQ,'_Resource Additions_Annual_'!$AI:$AI,$D105,'_Resource Additions_Annual_'!$AJ:$AJ,$B105)</f>
        <v>0</v>
      </c>
      <c r="N105" s="151">
        <f>SUMIFS('_Resource Additions_Annual_'!AR:AR,'_Resource Additions_Annual_'!$AI:$AI,$D105,'_Resource Additions_Annual_'!$AJ:$AJ,$B105)</f>
        <v>350</v>
      </c>
      <c r="O105" s="151">
        <f>SUMIFS('_Resource Additions_Annual_'!AS:AS,'_Resource Additions_Annual_'!$AI:$AI,$D105,'_Resource Additions_Annual_'!$AJ:$AJ,$B105)</f>
        <v>0</v>
      </c>
      <c r="P105" s="151">
        <f>SUMIFS('_Resource Additions_Annual_'!AT:AT,'_Resource Additions_Annual_'!$AI:$AI,$D105,'_Resource Additions_Annual_'!$AJ:$AJ,$B105)</f>
        <v>0</v>
      </c>
      <c r="Q105" s="152">
        <f>SUMIFS('_Resource Additions_Annual_'!AU:AU,'_Resource Additions_Annual_'!$AI:$AI,$D105,'_Resource Additions_Annual_'!$AJ:$AJ,$B105)</f>
        <v>2133</v>
      </c>
      <c r="R105" s="152">
        <f t="shared" si="7"/>
        <v>3766.1453276353914</v>
      </c>
    </row>
    <row r="106" spans="2:18" ht="26.25" customHeight="1" x14ac:dyDescent="0.25">
      <c r="B106" s="156">
        <v>2045</v>
      </c>
      <c r="C106" s="309"/>
      <c r="D106" s="142" t="str">
        <f t="shared" ref="D106:D107" si="10">D70</f>
        <v>V1 Balanced portfolio</v>
      </c>
      <c r="E106" s="309"/>
      <c r="F106" s="142" t="str">
        <f t="shared" ref="F106:F114" si="11">F70</f>
        <v>V1 Balanced Portfolio</v>
      </c>
      <c r="G106" s="150">
        <f>SUMIFS('_Resource Additions_Annual_'!AK:AK,'_Resource Additions_Annual_'!$AI:$AI,$D106,'_Resource Additions_Annual_'!$AJ:$AJ,$B106)</f>
        <v>1783.6925518430301</v>
      </c>
      <c r="H106" s="151">
        <f>SUMIFS('_Resource Additions_Annual_'!AL:AL,'_Resource Additions_Annual_'!$AI:$AI,$D106,'_Resource Additions_Annual_'!$AJ:$AJ,$B106)</f>
        <v>450</v>
      </c>
      <c r="I106" s="151">
        <f>SUMIFS('_Resource Additions_Annual_'!AM:AM,'_Resource Additions_Annual_'!$AI:$AI,$D106,'_Resource Additions_Annual_'!$AJ:$AJ,$B106)</f>
        <v>680</v>
      </c>
      <c r="J106" s="151">
        <f>SUMIFS('_Resource Additions_Annual_'!AN:AN,'_Resource Additions_Annual_'!$AI:$AI,$D106,'_Resource Additions_Annual_'!$AJ:$AJ,$B106)</f>
        <v>216.68000096082687</v>
      </c>
      <c r="K106" s="151">
        <f>SUMIFS('_Resource Additions_Annual_'!AO:AO,'_Resource Additions_Annual_'!$AI:$AI,$D106,'_Resource Additions_Annual_'!$AJ:$AJ,$B106)</f>
        <v>117.77000427246094</v>
      </c>
      <c r="L106" s="151">
        <f>SUMIFS('_Resource Additions_Annual_'!AP:AP,'_Resource Additions_Annual_'!$AI:$AI,$D106,'_Resource Additions_Annual_'!$AJ:$AJ,$B106)</f>
        <v>105</v>
      </c>
      <c r="M106" s="151">
        <f>SUMIFS('_Resource Additions_Annual_'!AQ:AQ,'_Resource Additions_Annual_'!$AI:$AI,$D106,'_Resource Additions_Annual_'!$AJ:$AJ,$B106)</f>
        <v>696.39999389648438</v>
      </c>
      <c r="N106" s="151">
        <f>SUMIFS('_Resource Additions_Annual_'!AR:AR,'_Resource Additions_Annual_'!$AI:$AI,$D106,'_Resource Additions_Annual_'!$AJ:$AJ,$B106)</f>
        <v>3250</v>
      </c>
      <c r="O106" s="151">
        <f>SUMIFS('_Resource Additions_Annual_'!AS:AS,'_Resource Additions_Annual_'!$AI:$AI,$D106,'_Resource Additions_Annual_'!$AJ:$AJ,$B106)</f>
        <v>375</v>
      </c>
      <c r="P106" s="151">
        <f>SUMIFS('_Resource Additions_Annual_'!AT:AT,'_Resource Additions_Annual_'!$AI:$AI,$D106,'_Resource Additions_Annual_'!$AJ:$AJ,$B106)</f>
        <v>0</v>
      </c>
      <c r="Q106" s="152">
        <f>SUMIFS('_Resource Additions_Annual_'!AU:AU,'_Resource Additions_Annual_'!$AI:$AI,$D106,'_Resource Additions_Annual_'!$AJ:$AJ,$B106)</f>
        <v>966.20000076293945</v>
      </c>
      <c r="R106" s="152">
        <f t="shared" si="7"/>
        <v>8640.7425517357406</v>
      </c>
    </row>
    <row r="107" spans="2:18" ht="26.25" customHeight="1" x14ac:dyDescent="0.25">
      <c r="B107" s="156">
        <v>2045</v>
      </c>
      <c r="C107" s="309"/>
      <c r="D107" s="142" t="str">
        <f t="shared" si="10"/>
        <v>V2 Balanced portfolio + MT Wind and PSH</v>
      </c>
      <c r="E107" s="309"/>
      <c r="F107" s="142" t="str">
        <f t="shared" si="11"/>
        <v>V2 BP with MT Wind + PSH</v>
      </c>
      <c r="G107" s="150">
        <f>SUMIFS('_Resource Additions_Annual_'!AK:AK,'_Resource Additions_Annual_'!$AI:$AI,$D107,'_Resource Additions_Annual_'!$AJ:$AJ,$B107)</f>
        <v>1783.6925518430301</v>
      </c>
      <c r="H107" s="151">
        <f>SUMIFS('_Resource Additions_Annual_'!AL:AL,'_Resource Additions_Annual_'!$AI:$AI,$D107,'_Resource Additions_Annual_'!$AJ:$AJ,$B107)</f>
        <v>375</v>
      </c>
      <c r="I107" s="151">
        <f>SUMIFS('_Resource Additions_Annual_'!AM:AM,'_Resource Additions_Annual_'!$AI:$AI,$D107,'_Resource Additions_Annual_'!$AJ:$AJ,$B107)</f>
        <v>680</v>
      </c>
      <c r="J107" s="151">
        <f>SUMIFS('_Resource Additions_Annual_'!AN:AN,'_Resource Additions_Annual_'!$AI:$AI,$D107,'_Resource Additions_Annual_'!$AJ:$AJ,$B107)</f>
        <v>216.68000096082687</v>
      </c>
      <c r="K107" s="151">
        <f>SUMIFS('_Resource Additions_Annual_'!AO:AO,'_Resource Additions_Annual_'!$AI:$AI,$D107,'_Resource Additions_Annual_'!$AJ:$AJ,$B107)</f>
        <v>117.77000427246094</v>
      </c>
      <c r="L107" s="151">
        <f>SUMIFS('_Resource Additions_Annual_'!AP:AP,'_Resource Additions_Annual_'!$AI:$AI,$D107,'_Resource Additions_Annual_'!$AJ:$AJ,$B107)</f>
        <v>120</v>
      </c>
      <c r="M107" s="151">
        <f>SUMIFS('_Resource Additions_Annual_'!AQ:AQ,'_Resource Additions_Annual_'!$AI:$AI,$D107,'_Resource Additions_Annual_'!$AJ:$AJ,$B107)</f>
        <v>895.25000762939453</v>
      </c>
      <c r="N107" s="151">
        <f>SUMIFS('_Resource Additions_Annual_'!AR:AR,'_Resource Additions_Annual_'!$AI:$AI,$D107,'_Resource Additions_Annual_'!$AJ:$AJ,$B107)</f>
        <v>3150</v>
      </c>
      <c r="O107" s="151">
        <f>SUMIFS('_Resource Additions_Annual_'!AS:AS,'_Resource Additions_Annual_'!$AI:$AI,$D107,'_Resource Additions_Annual_'!$AJ:$AJ,$B107)</f>
        <v>425</v>
      </c>
      <c r="P107" s="151">
        <f>SUMIFS('_Resource Additions_Annual_'!AT:AT,'_Resource Additions_Annual_'!$AI:$AI,$D107,'_Resource Additions_Annual_'!$AJ:$AJ,$B107)</f>
        <v>0</v>
      </c>
      <c r="Q107" s="152">
        <f>SUMIFS('_Resource Additions_Annual_'!AU:AU,'_Resource Additions_Annual_'!$AI:$AI,$D107,'_Resource Additions_Annual_'!$AJ:$AJ,$B107)</f>
        <v>948</v>
      </c>
      <c r="R107" s="152">
        <f t="shared" si="7"/>
        <v>8711.3925647057113</v>
      </c>
    </row>
    <row r="108" spans="2:18" ht="26.25" customHeight="1" x14ac:dyDescent="0.25">
      <c r="B108" s="156">
        <v>2045</v>
      </c>
      <c r="C108" s="309"/>
      <c r="D108" s="142" t="str">
        <f t="shared" ref="D108:D114" si="12">D72</f>
        <v>V3 Balanced portfolio + 6 Year DSR</v>
      </c>
      <c r="E108" s="309"/>
      <c r="F108" s="142" t="str">
        <f t="shared" si="11"/>
        <v>V3 BP with 6-yr ramp</v>
      </c>
      <c r="G108" s="150">
        <f>SUMIFS('_Resource Additions_Annual_'!AK:AK,'_Resource Additions_Annual_'!$AI:$AI,$D108,'_Resource Additions_Annual_'!$AJ:$AJ,$B108)</f>
        <v>1658.0995128488134</v>
      </c>
      <c r="H108" s="151">
        <f>SUMIFS('_Resource Additions_Annual_'!AL:AL,'_Resource Additions_Annual_'!$AI:$AI,$D108,'_Resource Additions_Annual_'!$AJ:$AJ,$B108)</f>
        <v>675</v>
      </c>
      <c r="I108" s="151">
        <f>SUMIFS('_Resource Additions_Annual_'!AM:AM,'_Resource Additions_Annual_'!$AI:$AI,$D108,'_Resource Additions_Annual_'!$AJ:$AJ,$B108)</f>
        <v>680</v>
      </c>
      <c r="J108" s="151">
        <f>SUMIFS('_Resource Additions_Annual_'!AN:AN,'_Resource Additions_Annual_'!$AI:$AI,$D108,'_Resource Additions_Annual_'!$AJ:$AJ,$B108)</f>
        <v>216.68000096082687</v>
      </c>
      <c r="K108" s="151">
        <f>SUMIFS('_Resource Additions_Annual_'!AO:AO,'_Resource Additions_Annual_'!$AI:$AI,$D108,'_Resource Additions_Annual_'!$AJ:$AJ,$B108)</f>
        <v>117.77000427246094</v>
      </c>
      <c r="L108" s="151">
        <f>SUMIFS('_Resource Additions_Annual_'!AP:AP,'_Resource Additions_Annual_'!$AI:$AI,$D108,'_Resource Additions_Annual_'!$AJ:$AJ,$B108)</f>
        <v>120</v>
      </c>
      <c r="M108" s="151">
        <f>SUMIFS('_Resource Additions_Annual_'!AQ:AQ,'_Resource Additions_Annual_'!$AI:$AI,$D108,'_Resource Additions_Annual_'!$AJ:$AJ,$B108)</f>
        <v>895.19999694824219</v>
      </c>
      <c r="N108" s="151">
        <f>SUMIFS('_Resource Additions_Annual_'!AR:AR,'_Resource Additions_Annual_'!$AI:$AI,$D108,'_Resource Additions_Annual_'!$AJ:$AJ,$B108)</f>
        <v>3450</v>
      </c>
      <c r="O108" s="151">
        <f>SUMIFS('_Resource Additions_Annual_'!AS:AS,'_Resource Additions_Annual_'!$AI:$AI,$D108,'_Resource Additions_Annual_'!$AJ:$AJ,$B108)</f>
        <v>125</v>
      </c>
      <c r="P108" s="151">
        <f>SUMIFS('_Resource Additions_Annual_'!AT:AT,'_Resource Additions_Annual_'!$AI:$AI,$D108,'_Resource Additions_Annual_'!$AJ:$AJ,$B108)</f>
        <v>0</v>
      </c>
      <c r="Q108" s="152">
        <f>SUMIFS('_Resource Additions_Annual_'!AU:AU,'_Resource Additions_Annual_'!$AI:$AI,$D108,'_Resource Additions_Annual_'!$AJ:$AJ,$B108)</f>
        <v>1002.6000022888184</v>
      </c>
      <c r="R108" s="152">
        <f t="shared" si="7"/>
        <v>8940.3495173191623</v>
      </c>
    </row>
    <row r="109" spans="2:18" ht="26.25" customHeight="1" x14ac:dyDescent="0.25">
      <c r="B109" s="156">
        <v>2045</v>
      </c>
      <c r="C109" s="309"/>
      <c r="D109" s="142" t="str">
        <f t="shared" si="12"/>
        <v>W Preferred Portfolio (BP with Biodiesel)</v>
      </c>
      <c r="E109" s="309"/>
      <c r="F109" s="142" t="str">
        <f t="shared" si="11"/>
        <v>W Preferred Portfolio (BP with Biodiesel)</v>
      </c>
      <c r="G109" s="150">
        <f>SUMIFS('_Resource Additions_Annual_'!AK:AK,'_Resource Additions_Annual_'!$AI:$AI,$D109,'_Resource Additions_Annual_'!$AJ:$AJ,$B109)</f>
        <v>1497.2776051012058</v>
      </c>
      <c r="H109" s="151">
        <f>SUMIFS('_Resource Additions_Annual_'!AL:AL,'_Resource Additions_Annual_'!$AI:$AI,$D109,'_Resource Additions_Annual_'!$AJ:$AJ,$B109)</f>
        <v>450</v>
      </c>
      <c r="I109" s="151">
        <f>SUMIFS('_Resource Additions_Annual_'!AM:AM,'_Resource Additions_Annual_'!$AI:$AI,$D109,'_Resource Additions_Annual_'!$AJ:$AJ,$B109)</f>
        <v>680</v>
      </c>
      <c r="J109" s="151">
        <f>SUMIFS('_Resource Additions_Annual_'!AN:AN,'_Resource Additions_Annual_'!$AI:$AI,$D109,'_Resource Additions_Annual_'!$AJ:$AJ,$B109)</f>
        <v>216.68000096082687</v>
      </c>
      <c r="K109" s="151">
        <f>SUMIFS('_Resource Additions_Annual_'!AO:AO,'_Resource Additions_Annual_'!$AI:$AI,$D109,'_Resource Additions_Annual_'!$AJ:$AJ,$B109)</f>
        <v>117.77000427246094</v>
      </c>
      <c r="L109" s="151">
        <f>SUMIFS('_Resource Additions_Annual_'!AP:AP,'_Resource Additions_Annual_'!$AI:$AI,$D109,'_Resource Additions_Annual_'!$AJ:$AJ,$B109)</f>
        <v>105</v>
      </c>
      <c r="M109" s="151">
        <f>SUMIFS('_Resource Additions_Annual_'!AQ:AQ,'_Resource Additions_Annual_'!$AI:$AI,$D109,'_Resource Additions_Annual_'!$AJ:$AJ,$B109)</f>
        <v>696.39999389648438</v>
      </c>
      <c r="N109" s="151">
        <f>SUMIFS('_Resource Additions_Annual_'!AR:AR,'_Resource Additions_Annual_'!$AI:$AI,$D109,'_Resource Additions_Annual_'!$AJ:$AJ,$B109)</f>
        <v>3250</v>
      </c>
      <c r="O109" s="151">
        <f>SUMIFS('_Resource Additions_Annual_'!AS:AS,'_Resource Additions_Annual_'!$AI:$AI,$D109,'_Resource Additions_Annual_'!$AJ:$AJ,$B109)</f>
        <v>375</v>
      </c>
      <c r="P109" s="151">
        <f>SUMIFS('_Resource Additions_Annual_'!AT:AT,'_Resource Additions_Annual_'!$AI:$AI,$D109,'_Resource Additions_Annual_'!$AJ:$AJ,$B109)</f>
        <v>0</v>
      </c>
      <c r="Q109" s="152">
        <f>SUMIFS('_Resource Additions_Annual_'!AU:AU,'_Resource Additions_Annual_'!$AI:$AI,$D109,'_Resource Additions_Annual_'!$AJ:$AJ,$B109)</f>
        <v>966.20000076293945</v>
      </c>
      <c r="R109" s="152">
        <f t="shared" si="7"/>
        <v>8354.3276049939177</v>
      </c>
    </row>
    <row r="110" spans="2:18" ht="26.25" customHeight="1" x14ac:dyDescent="0.25">
      <c r="B110" s="156">
        <v>2045</v>
      </c>
      <c r="C110" s="309"/>
      <c r="D110" s="142" t="str">
        <f t="shared" si="12"/>
        <v>X Balanced Portfolio with Reduced Market Reliance</v>
      </c>
      <c r="E110" s="309"/>
      <c r="F110" s="142" t="str">
        <f t="shared" si="11"/>
        <v>X Balanced Portfolio with Reduced Market Reliance</v>
      </c>
      <c r="G110" s="150">
        <f>SUMIFS('_Resource Additions_Annual_'!AK:AK,'_Resource Additions_Annual_'!$AI:$AI,$D110,'_Resource Additions_Annual_'!$AJ:$AJ,$B110)</f>
        <v>1537.4676345137966</v>
      </c>
      <c r="H110" s="151">
        <f>SUMIFS('_Resource Additions_Annual_'!AL:AL,'_Resource Additions_Annual_'!$AI:$AI,$D110,'_Resource Additions_Annual_'!$AJ:$AJ,$B110)</f>
        <v>775</v>
      </c>
      <c r="I110" s="151">
        <f>SUMIFS('_Resource Additions_Annual_'!AM:AM,'_Resource Additions_Annual_'!$AI:$AI,$D110,'_Resource Additions_Annual_'!$AJ:$AJ,$B110)</f>
        <v>680</v>
      </c>
      <c r="J110" s="151">
        <f>SUMIFS('_Resource Additions_Annual_'!AN:AN,'_Resource Additions_Annual_'!$AI:$AI,$D110,'_Resource Additions_Annual_'!$AJ:$AJ,$B110)</f>
        <v>216.68000096082687</v>
      </c>
      <c r="K110" s="151">
        <f>SUMIFS('_Resource Additions_Annual_'!AO:AO,'_Resource Additions_Annual_'!$AI:$AI,$D110,'_Resource Additions_Annual_'!$AJ:$AJ,$B110)</f>
        <v>117.77000427246094</v>
      </c>
      <c r="L110" s="151">
        <f>SUMIFS('_Resource Additions_Annual_'!AP:AP,'_Resource Additions_Annual_'!$AI:$AI,$D110,'_Resource Additions_Annual_'!$AJ:$AJ,$B110)</f>
        <v>120</v>
      </c>
      <c r="M110" s="151">
        <f>SUMIFS('_Resource Additions_Annual_'!AQ:AQ,'_Resource Additions_Annual_'!$AI:$AI,$D110,'_Resource Additions_Annual_'!$AJ:$AJ,$B110)</f>
        <v>596.40000152587891</v>
      </c>
      <c r="N110" s="151">
        <f>SUMIFS('_Resource Additions_Annual_'!AR:AR,'_Resource Additions_Annual_'!$AI:$AI,$D110,'_Resource Additions_Annual_'!$AJ:$AJ,$B110)</f>
        <v>3350</v>
      </c>
      <c r="O110" s="151">
        <f>SUMIFS('_Resource Additions_Annual_'!AS:AS,'_Resource Additions_Annual_'!$AI:$AI,$D110,'_Resource Additions_Annual_'!$AJ:$AJ,$B110)</f>
        <v>250</v>
      </c>
      <c r="P110" s="151">
        <f>SUMIFS('_Resource Additions_Annual_'!AT:AT,'_Resource Additions_Annual_'!$AI:$AI,$D110,'_Resource Additions_Annual_'!$AJ:$AJ,$B110)</f>
        <v>0</v>
      </c>
      <c r="Q110" s="152">
        <f>SUMIFS('_Resource Additions_Annual_'!AU:AU,'_Resource Additions_Annual_'!$AI:$AI,$D110,'_Resource Additions_Annual_'!$AJ:$AJ,$B110)</f>
        <v>1677.2000007629395</v>
      </c>
      <c r="R110" s="152">
        <f t="shared" si="7"/>
        <v>9320.5176420359021</v>
      </c>
    </row>
    <row r="111" spans="2:18" ht="26.25" customHeight="1" x14ac:dyDescent="0.25">
      <c r="B111" s="156">
        <v>2045</v>
      </c>
      <c r="C111" s="309"/>
      <c r="D111" s="142" t="str">
        <f t="shared" si="12"/>
        <v>Y Maximum Customer Benefit</v>
      </c>
      <c r="E111" s="309"/>
      <c r="F111" s="142" t="str">
        <f t="shared" si="11"/>
        <v>Y Maximum Customer Benefit</v>
      </c>
      <c r="G111" s="150">
        <f>SUMIFS('_Resource Additions_Annual_'!AK:AK,'_Resource Additions_Annual_'!$AI:$AI,$D111,'_Resource Additions_Annual_'!$AJ:$AJ,$B111)</f>
        <v>0</v>
      </c>
      <c r="H111" s="151">
        <f>SUMIFS('_Resource Additions_Annual_'!AL:AL,'_Resource Additions_Annual_'!$AI:$AI,$D111,'_Resource Additions_Annual_'!$AJ:$AJ,$B111)</f>
        <v>0</v>
      </c>
      <c r="I111" s="151">
        <f>SUMIFS('_Resource Additions_Annual_'!AM:AM,'_Resource Additions_Annual_'!$AI:$AI,$D111,'_Resource Additions_Annual_'!$AJ:$AJ,$B111)</f>
        <v>0</v>
      </c>
      <c r="J111" s="151">
        <f>SUMIFS('_Resource Additions_Annual_'!AN:AN,'_Resource Additions_Annual_'!$AI:$AI,$D111,'_Resource Additions_Annual_'!$AJ:$AJ,$B111)</f>
        <v>0</v>
      </c>
      <c r="K111" s="151">
        <f>SUMIFS('_Resource Additions_Annual_'!AO:AO,'_Resource Additions_Annual_'!$AI:$AI,$D111,'_Resource Additions_Annual_'!$AJ:$AJ,$B111)</f>
        <v>0</v>
      </c>
      <c r="L111" s="151">
        <f>SUMIFS('_Resource Additions_Annual_'!AP:AP,'_Resource Additions_Annual_'!$AI:$AI,$D111,'_Resource Additions_Annual_'!$AJ:$AJ,$B111)</f>
        <v>0</v>
      </c>
      <c r="M111" s="151">
        <f>SUMIFS('_Resource Additions_Annual_'!AQ:AQ,'_Resource Additions_Annual_'!$AI:$AI,$D111,'_Resource Additions_Annual_'!$AJ:$AJ,$B111)</f>
        <v>0</v>
      </c>
      <c r="N111" s="151">
        <f>SUMIFS('_Resource Additions_Annual_'!AR:AR,'_Resource Additions_Annual_'!$AI:$AI,$D111,'_Resource Additions_Annual_'!$AJ:$AJ,$B111)</f>
        <v>0</v>
      </c>
      <c r="O111" s="151">
        <f>SUMIFS('_Resource Additions_Annual_'!AS:AS,'_Resource Additions_Annual_'!$AI:$AI,$D111,'_Resource Additions_Annual_'!$AJ:$AJ,$B111)</f>
        <v>0</v>
      </c>
      <c r="P111" s="151">
        <f>SUMIFS('_Resource Additions_Annual_'!AT:AT,'_Resource Additions_Annual_'!$AI:$AI,$D111,'_Resource Additions_Annual_'!$AJ:$AJ,$B111)</f>
        <v>0</v>
      </c>
      <c r="Q111" s="152">
        <f>SUMIFS('_Resource Additions_Annual_'!AU:AU,'_Resource Additions_Annual_'!$AI:$AI,$D111,'_Resource Additions_Annual_'!$AJ:$AJ,$B111)</f>
        <v>0</v>
      </c>
      <c r="R111" s="152">
        <f t="shared" si="7"/>
        <v>0</v>
      </c>
    </row>
    <row r="112" spans="2:18" ht="26.25" customHeight="1" x14ac:dyDescent="0.25">
      <c r="B112" s="156">
        <v>2045</v>
      </c>
      <c r="C112" s="309"/>
      <c r="D112" s="142" t="str">
        <f t="shared" si="12"/>
        <v>Z No DSR</v>
      </c>
      <c r="E112" s="309"/>
      <c r="F112" s="142" t="str">
        <f t="shared" si="11"/>
        <v>Z No DSR</v>
      </c>
      <c r="G112" s="150">
        <f>SUMIFS('_Resource Additions_Annual_'!AK:AK,'_Resource Additions_Annual_'!$AI:$AI,$D112,'_Resource Additions_Annual_'!$AJ:$AJ,$B112)</f>
        <v>689.82409491570616</v>
      </c>
      <c r="H112" s="151">
        <f>SUMIFS('_Resource Additions_Annual_'!AL:AL,'_Resource Additions_Annual_'!$AI:$AI,$D112,'_Resource Additions_Annual_'!$AJ:$AJ,$B112)</f>
        <v>1250</v>
      </c>
      <c r="I112" s="151">
        <f>SUMIFS('_Resource Additions_Annual_'!AM:AM,'_Resource Additions_Annual_'!$AI:$AI,$D112,'_Resource Additions_Annual_'!$AJ:$AJ,$B112)</f>
        <v>0</v>
      </c>
      <c r="J112" s="151">
        <f>SUMIFS('_Resource Additions_Annual_'!AN:AN,'_Resource Additions_Annual_'!$AI:$AI,$D112,'_Resource Additions_Annual_'!$AJ:$AJ,$B112)</f>
        <v>0</v>
      </c>
      <c r="K112" s="151">
        <f>SUMIFS('_Resource Additions_Annual_'!AO:AO,'_Resource Additions_Annual_'!$AI:$AI,$D112,'_Resource Additions_Annual_'!$AJ:$AJ,$B112)</f>
        <v>117.77000427246094</v>
      </c>
      <c r="L112" s="151">
        <f>SUMIFS('_Resource Additions_Annual_'!AP:AP,'_Resource Additions_Annual_'!$AI:$AI,$D112,'_Resource Additions_Annual_'!$AJ:$AJ,$B112)</f>
        <v>150</v>
      </c>
      <c r="M112" s="151">
        <f>SUMIFS('_Resource Additions_Annual_'!AQ:AQ,'_Resource Additions_Annual_'!$AI:$AI,$D112,'_Resource Additions_Annual_'!$AJ:$AJ,$B112)</f>
        <v>2688.1699829101563</v>
      </c>
      <c r="N112" s="151">
        <f>SUMIFS('_Resource Additions_Annual_'!AR:AR,'_Resource Additions_Annual_'!$AI:$AI,$D112,'_Resource Additions_Annual_'!$AJ:$AJ,$B112)</f>
        <v>3450</v>
      </c>
      <c r="O112" s="151">
        <f>SUMIFS('_Resource Additions_Annual_'!AS:AS,'_Resource Additions_Annual_'!$AI:$AI,$D112,'_Resource Additions_Annual_'!$AJ:$AJ,$B112)</f>
        <v>500</v>
      </c>
      <c r="P112" s="151">
        <f>SUMIFS('_Resource Additions_Annual_'!AT:AT,'_Resource Additions_Annual_'!$AI:$AI,$D112,'_Resource Additions_Annual_'!$AJ:$AJ,$B112)</f>
        <v>0</v>
      </c>
      <c r="Q112" s="152">
        <f>SUMIFS('_Resource Additions_Annual_'!AU:AU,'_Resource Additions_Annual_'!$AI:$AI,$D112,'_Resource Additions_Annual_'!$AJ:$AJ,$B112)</f>
        <v>1422</v>
      </c>
      <c r="R112" s="152">
        <f t="shared" si="7"/>
        <v>10267.764082098323</v>
      </c>
    </row>
    <row r="113" spans="2:18" ht="26.25" customHeight="1" x14ac:dyDescent="0.25">
      <c r="B113" s="156">
        <v>2045</v>
      </c>
      <c r="C113" s="309"/>
      <c r="D113" s="142" t="str">
        <f t="shared" si="12"/>
        <v>AA MT Wind + PHSE</v>
      </c>
      <c r="E113" s="309"/>
      <c r="F113" s="142" t="str">
        <f t="shared" si="11"/>
        <v>AA MT Wind + PSH</v>
      </c>
      <c r="G113" s="150">
        <f>SUMIFS('_Resource Additions_Annual_'!AK:AK,'_Resource Additions_Annual_'!$AI:$AI,$D113,'_Resource Additions_Annual_'!$AJ:$AJ,$B113)</f>
        <v>1497.2776051012058</v>
      </c>
      <c r="H113" s="151">
        <f>SUMIFS('_Resource Additions_Annual_'!AL:AL,'_Resource Additions_Annual_'!$AI:$AI,$D113,'_Resource Additions_Annual_'!$AJ:$AJ,$B113)</f>
        <v>300</v>
      </c>
      <c r="I113" s="151">
        <f>SUMIFS('_Resource Additions_Annual_'!AM:AM,'_Resource Additions_Annual_'!$AI:$AI,$D113,'_Resource Additions_Annual_'!$AJ:$AJ,$B113)</f>
        <v>0</v>
      </c>
      <c r="J113" s="151">
        <f>SUMIFS('_Resource Additions_Annual_'!AN:AN,'_Resource Additions_Annual_'!$AI:$AI,$D113,'_Resource Additions_Annual_'!$AJ:$AJ,$B113)</f>
        <v>181.63000166416168</v>
      </c>
      <c r="K113" s="151">
        <f>SUMIFS('_Resource Additions_Annual_'!AO:AO,'_Resource Additions_Annual_'!$AI:$AI,$D113,'_Resource Additions_Annual_'!$AJ:$AJ,$B113)</f>
        <v>117.77000427246094</v>
      </c>
      <c r="L113" s="151">
        <f>SUMIFS('_Resource Additions_Annual_'!AP:AP,'_Resource Additions_Annual_'!$AI:$AI,$D113,'_Resource Additions_Annual_'!$AJ:$AJ,$B113)</f>
        <v>150</v>
      </c>
      <c r="M113" s="151">
        <f>SUMIFS('_Resource Additions_Annual_'!AQ:AQ,'_Resource Additions_Annual_'!$AI:$AI,$D113,'_Resource Additions_Annual_'!$AJ:$AJ,$B113)</f>
        <v>1094.4500045776367</v>
      </c>
      <c r="N113" s="151">
        <f>SUMIFS('_Resource Additions_Annual_'!AR:AR,'_Resource Additions_Annual_'!$AI:$AI,$D113,'_Resource Additions_Annual_'!$AJ:$AJ,$B113)</f>
        <v>3350</v>
      </c>
      <c r="O113" s="151">
        <f>SUMIFS('_Resource Additions_Annual_'!AS:AS,'_Resource Additions_Annual_'!$AI:$AI,$D113,'_Resource Additions_Annual_'!$AJ:$AJ,$B113)</f>
        <v>425</v>
      </c>
      <c r="P113" s="151">
        <f>SUMIFS('_Resource Additions_Annual_'!AT:AT,'_Resource Additions_Annual_'!$AI:$AI,$D113,'_Resource Additions_Annual_'!$AJ:$AJ,$B113)</f>
        <v>0</v>
      </c>
      <c r="Q113" s="152">
        <f>SUMIFS('_Resource Additions_Annual_'!AU:AU,'_Resource Additions_Annual_'!$AI:$AI,$D113,'_Resource Additions_Annual_'!$AJ:$AJ,$B113)</f>
        <v>948</v>
      </c>
      <c r="R113" s="152">
        <f t="shared" si="7"/>
        <v>8064.1276156154654</v>
      </c>
    </row>
    <row r="114" spans="2:18" ht="26.25" customHeight="1" x14ac:dyDescent="0.25">
      <c r="B114" s="156">
        <v>2045</v>
      </c>
      <c r="C114" s="310"/>
      <c r="D114" s="143" t="str">
        <f t="shared" si="12"/>
        <v>WX BP, Market Reliance, Biodiesel</v>
      </c>
      <c r="E114" s="310"/>
      <c r="F114" s="144" t="str">
        <f t="shared" si="11"/>
        <v>WX BP, Market Reliance, Biodiesel</v>
      </c>
      <c r="G114" s="153">
        <f>SUMIFS('_Resource Additions_Annual_'!AK:AK,'_Resource Additions_Annual_'!$AI:$AI,$D114,'_Resource Additions_Annual_'!$AJ:$AJ,$B114)</f>
        <v>1823.8825812556208</v>
      </c>
      <c r="H114" s="154">
        <f>SUMIFS('_Resource Additions_Annual_'!AL:AL,'_Resource Additions_Annual_'!$AI:$AI,$D114,'_Resource Additions_Annual_'!$AJ:$AJ,$B114)</f>
        <v>775</v>
      </c>
      <c r="I114" s="154">
        <f>SUMIFS('_Resource Additions_Annual_'!AM:AM,'_Resource Additions_Annual_'!$AI:$AI,$D114,'_Resource Additions_Annual_'!$AJ:$AJ,$B114)</f>
        <v>680</v>
      </c>
      <c r="J114" s="154">
        <f>SUMIFS('_Resource Additions_Annual_'!AN:AN,'_Resource Additions_Annual_'!$AI:$AI,$D114,'_Resource Additions_Annual_'!$AJ:$AJ,$B114)</f>
        <v>216.68000096082687</v>
      </c>
      <c r="K114" s="154">
        <f>SUMIFS('_Resource Additions_Annual_'!AO:AO,'_Resource Additions_Annual_'!$AI:$AI,$D114,'_Resource Additions_Annual_'!$AJ:$AJ,$B114)</f>
        <v>117.77000427246094</v>
      </c>
      <c r="L114" s="154">
        <f>SUMIFS('_Resource Additions_Annual_'!AP:AP,'_Resource Additions_Annual_'!$AI:$AI,$D114,'_Resource Additions_Annual_'!$AJ:$AJ,$B114)</f>
        <v>120</v>
      </c>
      <c r="M114" s="154">
        <f>SUMIFS('_Resource Additions_Annual_'!AQ:AQ,'_Resource Additions_Annual_'!$AI:$AI,$D114,'_Resource Additions_Annual_'!$AJ:$AJ,$B114)</f>
        <v>596.40000152587891</v>
      </c>
      <c r="N114" s="154">
        <f>SUMIFS('_Resource Additions_Annual_'!AR:AR,'_Resource Additions_Annual_'!$AI:$AI,$D114,'_Resource Additions_Annual_'!$AJ:$AJ,$B114)</f>
        <v>3350</v>
      </c>
      <c r="O114" s="154">
        <f>SUMIFS('_Resource Additions_Annual_'!AS:AS,'_Resource Additions_Annual_'!$AI:$AI,$D114,'_Resource Additions_Annual_'!$AJ:$AJ,$B114)</f>
        <v>250</v>
      </c>
      <c r="P114" s="154">
        <f>SUMIFS('_Resource Additions_Annual_'!AT:AT,'_Resource Additions_Annual_'!$AI:$AI,$D114,'_Resource Additions_Annual_'!$AJ:$AJ,$B114)</f>
        <v>0</v>
      </c>
      <c r="Q114" s="155">
        <f>SUMIFS('_Resource Additions_Annual_'!AU:AU,'_Resource Additions_Annual_'!$AI:$AI,$D114,'_Resource Additions_Annual_'!$AJ:$AJ,$B114)</f>
        <v>1677.2000007629395</v>
      </c>
      <c r="R114" s="155">
        <f t="shared" si="7"/>
        <v>9606.9325887777268</v>
      </c>
    </row>
  </sheetData>
  <mergeCells count="6">
    <mergeCell ref="E7:E42"/>
    <mergeCell ref="E43:E78"/>
    <mergeCell ref="E79:E114"/>
    <mergeCell ref="C7:C42"/>
    <mergeCell ref="C43:C78"/>
    <mergeCell ref="C79:C11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sheetPr>
  <dimension ref="A1"/>
  <sheetViews>
    <sheetView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S115"/>
  <sheetViews>
    <sheetView workbookViewId="0"/>
  </sheetViews>
  <sheetFormatPr defaultRowHeight="15" x14ac:dyDescent="0.25"/>
  <cols>
    <col min="1" max="3" width="8.5703125" bestFit="1" customWidth="1"/>
    <col min="4" max="4" width="54.42578125" customWidth="1"/>
    <col min="5" max="8" width="20.140625" bestFit="1" customWidth="1"/>
    <col min="9" max="9" width="22.28515625" customWidth="1"/>
    <col min="10" max="10" width="25" bestFit="1" customWidth="1"/>
    <col min="11" max="12" width="18.7109375" customWidth="1"/>
    <col min="13" max="19" width="15.85546875" customWidth="1"/>
    <col min="20" max="21" width="17.85546875" customWidth="1"/>
  </cols>
  <sheetData>
    <row r="1" spans="1:17" ht="15.75" customHeight="1" x14ac:dyDescent="0.25">
      <c r="D1" t="s">
        <v>114</v>
      </c>
      <c r="E1">
        <v>9</v>
      </c>
      <c r="F1">
        <v>10</v>
      </c>
      <c r="G1">
        <v>11</v>
      </c>
      <c r="H1">
        <v>12</v>
      </c>
      <c r="I1">
        <v>13</v>
      </c>
      <c r="J1">
        <v>14</v>
      </c>
      <c r="K1">
        <v>15</v>
      </c>
      <c r="L1">
        <v>24</v>
      </c>
      <c r="M1">
        <v>28</v>
      </c>
      <c r="N1">
        <v>34</v>
      </c>
      <c r="O1">
        <v>38</v>
      </c>
      <c r="P1">
        <v>32</v>
      </c>
      <c r="Q1">
        <v>33</v>
      </c>
    </row>
    <row r="2" spans="1:17" ht="39" customHeight="1" x14ac:dyDescent="0.25"/>
    <row r="3" spans="1:17" x14ac:dyDescent="0.25">
      <c r="C3">
        <v>2045</v>
      </c>
      <c r="D3" s="3" t="s">
        <v>111</v>
      </c>
      <c r="E3">
        <v>2045</v>
      </c>
      <c r="F3">
        <f>$C$3</f>
        <v>2045</v>
      </c>
      <c r="G3">
        <f t="shared" ref="G3:Q3" si="0">$C$3</f>
        <v>2045</v>
      </c>
      <c r="H3">
        <f t="shared" si="0"/>
        <v>2045</v>
      </c>
      <c r="I3">
        <f t="shared" si="0"/>
        <v>2045</v>
      </c>
      <c r="J3">
        <f t="shared" si="0"/>
        <v>2045</v>
      </c>
      <c r="K3">
        <f t="shared" si="0"/>
        <v>2045</v>
      </c>
      <c r="L3">
        <f t="shared" si="0"/>
        <v>2045</v>
      </c>
      <c r="M3">
        <f t="shared" si="0"/>
        <v>2045</v>
      </c>
      <c r="N3">
        <f t="shared" si="0"/>
        <v>2045</v>
      </c>
      <c r="O3">
        <f t="shared" si="0"/>
        <v>2045</v>
      </c>
      <c r="P3">
        <f t="shared" si="0"/>
        <v>2045</v>
      </c>
      <c r="Q3">
        <f t="shared" si="0"/>
        <v>2045</v>
      </c>
    </row>
    <row r="4" spans="1:17" x14ac:dyDescent="0.25">
      <c r="D4" s="3" t="s">
        <v>136</v>
      </c>
      <c r="E4" s="103" t="s">
        <v>109</v>
      </c>
      <c r="F4" s="311" t="s">
        <v>110</v>
      </c>
      <c r="G4" s="311"/>
      <c r="H4" s="312" t="s">
        <v>108</v>
      </c>
      <c r="I4" s="312"/>
      <c r="J4" s="312"/>
      <c r="K4" s="68" t="s">
        <v>173</v>
      </c>
      <c r="L4" s="313" t="s">
        <v>174</v>
      </c>
      <c r="M4" s="313"/>
      <c r="N4" s="313"/>
      <c r="O4" s="313"/>
      <c r="P4" s="302" t="s">
        <v>112</v>
      </c>
      <c r="Q4" s="69" t="s">
        <v>113</v>
      </c>
    </row>
    <row r="5" spans="1:17" ht="124.5" customHeight="1" x14ac:dyDescent="0.25">
      <c r="A5" s="31" t="s">
        <v>122</v>
      </c>
      <c r="B5" s="31" t="s">
        <v>123</v>
      </c>
      <c r="C5" s="31" t="s">
        <v>116</v>
      </c>
      <c r="D5" s="71" t="s">
        <v>107</v>
      </c>
      <c r="E5" s="72" t="s">
        <v>72</v>
      </c>
      <c r="F5" s="71" t="s">
        <v>73</v>
      </c>
      <c r="G5" s="71" t="s">
        <v>74</v>
      </c>
      <c r="H5" s="71" t="s">
        <v>75</v>
      </c>
      <c r="I5" s="71" t="s">
        <v>76</v>
      </c>
      <c r="J5" s="71" t="s">
        <v>77</v>
      </c>
      <c r="K5" s="72" t="s">
        <v>78</v>
      </c>
      <c r="L5" s="72" t="s">
        <v>87</v>
      </c>
      <c r="M5" s="72" t="s">
        <v>91</v>
      </c>
      <c r="N5" s="72" t="s">
        <v>97</v>
      </c>
      <c r="O5" s="72" t="s">
        <v>101</v>
      </c>
      <c r="P5" s="72" t="s">
        <v>95</v>
      </c>
      <c r="Q5" s="72" t="s">
        <v>96</v>
      </c>
    </row>
    <row r="6" spans="1:17" x14ac:dyDescent="0.25">
      <c r="A6" t="s">
        <v>125</v>
      </c>
      <c r="B6" t="s">
        <v>124</v>
      </c>
      <c r="C6" t="s">
        <v>115</v>
      </c>
      <c r="D6" s="288" t="str">
        <f>'RAW DATA INPUTS &gt;&gt;&gt;'!D3</f>
        <v>1 Mid</v>
      </c>
      <c r="E6" s="67">
        <f t="shared" ref="E6:N6" ca="1" si="1">INDIRECT(CONCATENATE("_CBIs_!",$C6,E$1))</f>
        <v>15.528538026505352</v>
      </c>
      <c r="F6" s="67">
        <f t="shared" ca="1" si="1"/>
        <v>5.0238179115174981</v>
      </c>
      <c r="G6" s="67">
        <f t="shared" ca="1" si="1"/>
        <v>777017.59033203125</v>
      </c>
      <c r="H6" s="67">
        <f t="shared" ca="1" si="1"/>
        <v>7.5854231789708138</v>
      </c>
      <c r="I6" s="67">
        <f t="shared" ca="1" si="1"/>
        <v>394.99518537521362</v>
      </c>
      <c r="J6" s="67">
        <f t="shared" ca="1" si="1"/>
        <v>25.142075806856155</v>
      </c>
      <c r="K6" s="67">
        <f t="shared" ca="1" si="1"/>
        <v>2523005</v>
      </c>
      <c r="L6" s="67">
        <f t="shared" ca="1" si="1"/>
        <v>21177795.188110352</v>
      </c>
      <c r="M6" s="67">
        <f t="shared" ca="1" si="1"/>
        <v>5969982.67578125</v>
      </c>
      <c r="N6" s="67">
        <f t="shared" ca="1" si="1"/>
        <v>355423.2265625</v>
      </c>
      <c r="O6" s="67">
        <f t="shared" ref="O6:O39" ca="1" si="2">ROUND(INDIRECT(CONCATENATE("_CBIs_!",$C6,O$1)),0)</f>
        <v>656726</v>
      </c>
      <c r="P6" s="67">
        <f t="shared" ref="P6:Q24" ca="1" si="3">INDIRECT(CONCATENATE("_CBIs_!",$C6,P$1))</f>
        <v>123.04000151157379</v>
      </c>
      <c r="Q6" s="67">
        <f t="shared" ca="1" si="3"/>
        <v>639.41000366210938</v>
      </c>
    </row>
    <row r="7" spans="1:17" x14ac:dyDescent="0.25">
      <c r="A7" t="s">
        <v>126</v>
      </c>
      <c r="B7" t="s">
        <v>127</v>
      </c>
      <c r="C7" t="s">
        <v>117</v>
      </c>
      <c r="D7" s="288" t="str">
        <f>'RAW DATA INPUTS &gt;&gt;&gt;'!D4</f>
        <v>2 Low</v>
      </c>
      <c r="E7" s="67">
        <f t="shared" ref="E7:E39" ca="1" si="4">INDIRECT(CONCATENATE("_CBIs_!",$C7,E$1))</f>
        <v>12.080023352034848</v>
      </c>
      <c r="F7" s="67">
        <f t="shared" ref="F7:N20" ca="1" si="5">INDIRECT(CONCATENATE("_CBIs_!",$C7,F$1))</f>
        <v>4.528076847307438</v>
      </c>
      <c r="G7" s="67">
        <f t="shared" ca="1" si="5"/>
        <v>730327.45703125</v>
      </c>
      <c r="H7" s="67">
        <f t="shared" ca="1" si="5"/>
        <v>6.6388423815369606</v>
      </c>
      <c r="I7" s="67">
        <f t="shared" ca="1" si="5"/>
        <v>302.42986178398132</v>
      </c>
      <c r="J7" s="67">
        <f t="shared" ca="1" si="5"/>
        <v>22.183454513549805</v>
      </c>
      <c r="K7" s="67">
        <f t="shared" ca="1" si="5"/>
        <v>1752526.625</v>
      </c>
      <c r="L7" s="67">
        <f t="shared" ca="1" si="5"/>
        <v>17617146.906860352</v>
      </c>
      <c r="M7" s="67">
        <f t="shared" ca="1" si="5"/>
        <v>6123346.60546875</v>
      </c>
      <c r="N7" s="67">
        <f t="shared" ca="1" si="5"/>
        <v>355423.2578125</v>
      </c>
      <c r="O7" s="67">
        <f t="shared" ca="1" si="2"/>
        <v>656726</v>
      </c>
      <c r="P7" s="67">
        <f t="shared" ca="1" si="3"/>
        <v>181.3300017118454</v>
      </c>
      <c r="Q7" s="67">
        <f t="shared" ca="1" si="3"/>
        <v>364.41000366210938</v>
      </c>
    </row>
    <row r="8" spans="1:17" x14ac:dyDescent="0.25">
      <c r="A8" t="s">
        <v>128</v>
      </c>
      <c r="B8" t="s">
        <v>129</v>
      </c>
      <c r="C8" t="s">
        <v>118</v>
      </c>
      <c r="D8" s="288" t="str">
        <f>'RAW DATA INPUTS &gt;&gt;&gt;'!D5</f>
        <v>3 High</v>
      </c>
      <c r="E8" s="67">
        <f t="shared" ca="1" si="4"/>
        <v>21.36733393762832</v>
      </c>
      <c r="F8" s="67">
        <f t="shared" ca="1" si="5"/>
        <v>5.7446653819165006</v>
      </c>
      <c r="G8" s="67">
        <f t="shared" ca="1" si="5"/>
        <v>954241.4384765625</v>
      </c>
      <c r="H8" s="67">
        <f t="shared" ca="1" si="5"/>
        <v>10.01527202129364</v>
      </c>
      <c r="I8" s="67">
        <f t="shared" ca="1" si="5"/>
        <v>585.95989489555359</v>
      </c>
      <c r="J8" s="67">
        <f t="shared" ca="1" si="5"/>
        <v>33.346515744924545</v>
      </c>
      <c r="K8" s="67">
        <f t="shared" ca="1" si="5"/>
        <v>3128556.25</v>
      </c>
      <c r="L8" s="67">
        <f t="shared" ca="1" si="5"/>
        <v>24273795.854125977</v>
      </c>
      <c r="M8" s="67">
        <f t="shared" ca="1" si="5"/>
        <v>6848148.67578125</v>
      </c>
      <c r="N8" s="67">
        <f t="shared" ca="1" si="5"/>
        <v>355423.19921875</v>
      </c>
      <c r="O8" s="67">
        <f t="shared" ca="1" si="2"/>
        <v>656726</v>
      </c>
      <c r="P8" s="67">
        <f t="shared" ca="1" si="3"/>
        <v>128.14000165462494</v>
      </c>
      <c r="Q8" s="67">
        <f t="shared" ca="1" si="3"/>
        <v>989.41000366210938</v>
      </c>
    </row>
    <row r="9" spans="1:17" x14ac:dyDescent="0.25">
      <c r="A9" t="s">
        <v>130</v>
      </c>
      <c r="B9" t="s">
        <v>131</v>
      </c>
      <c r="C9" t="s">
        <v>119</v>
      </c>
      <c r="D9" s="288" t="str">
        <f>'RAW DATA INPUTS &gt;&gt;&gt;'!D6</f>
        <v>A Renewable Overgeneration</v>
      </c>
      <c r="E9" s="67">
        <f t="shared" ca="1" si="4"/>
        <v>17.107808711747996</v>
      </c>
      <c r="F9" s="67">
        <f t="shared" ca="1" si="5"/>
        <v>4.3870792998266559</v>
      </c>
      <c r="G9" s="67">
        <f t="shared" ca="1" si="5"/>
        <v>348728.13380050659</v>
      </c>
      <c r="H9" s="67">
        <f t="shared" ca="1" si="5"/>
        <v>3.6246747864352078</v>
      </c>
      <c r="I9" s="67">
        <f t="shared" ca="1" si="5"/>
        <v>2026.6482796929777</v>
      </c>
      <c r="J9" s="67">
        <f t="shared" ca="1" si="5"/>
        <v>18.336750579415821</v>
      </c>
      <c r="K9" s="67">
        <f t="shared" ca="1" si="5"/>
        <v>3158061.25</v>
      </c>
      <c r="L9" s="67">
        <f t="shared" ca="1" si="5"/>
        <v>19067642.660766602</v>
      </c>
      <c r="M9" s="67">
        <f t="shared" ca="1" si="5"/>
        <v>5894513.16015625</v>
      </c>
      <c r="N9" s="67">
        <f t="shared" ca="1" si="5"/>
        <v>355423.10546875</v>
      </c>
      <c r="O9" s="67">
        <f t="shared" ca="1" si="2"/>
        <v>656726</v>
      </c>
      <c r="P9" s="67">
        <f t="shared" ca="1" si="3"/>
        <v>191.75999999046326</v>
      </c>
      <c r="Q9" s="67">
        <f t="shared" ca="1" si="3"/>
        <v>1614.4100036621094</v>
      </c>
    </row>
    <row r="10" spans="1:17" x14ac:dyDescent="0.25">
      <c r="A10" t="s">
        <v>132</v>
      </c>
      <c r="B10" t="s">
        <v>133</v>
      </c>
      <c r="C10" t="s">
        <v>120</v>
      </c>
      <c r="D10" s="288" t="str">
        <f>'RAW DATA INPUTS &gt;&gt;&gt;'!D7</f>
        <v>B Market Reliance</v>
      </c>
      <c r="E10" s="67">
        <f t="shared" ca="1" si="4"/>
        <v>16.567437862398087</v>
      </c>
      <c r="F10" s="67">
        <f t="shared" ca="1" si="5"/>
        <v>5.1216644786747594</v>
      </c>
      <c r="G10" s="67">
        <f t="shared" ca="1" si="5"/>
        <v>996695.54296875</v>
      </c>
      <c r="H10" s="67">
        <f t="shared" ca="1" si="5"/>
        <v>10.679312210530043</v>
      </c>
      <c r="I10" s="67">
        <f t="shared" ca="1" si="5"/>
        <v>1884.8158413171768</v>
      </c>
      <c r="J10" s="67">
        <f t="shared" ca="1" si="5"/>
        <v>39.981260634958744</v>
      </c>
      <c r="K10" s="67">
        <f t="shared" ca="1" si="5"/>
        <v>2008626.125</v>
      </c>
      <c r="L10" s="67">
        <f t="shared" ca="1" si="5"/>
        <v>20774531.432250977</v>
      </c>
      <c r="M10" s="67">
        <f t="shared" ca="1" si="5"/>
        <v>5912917.22265625</v>
      </c>
      <c r="N10" s="67">
        <f t="shared" ca="1" si="5"/>
        <v>421504.65234375</v>
      </c>
      <c r="O10" s="67">
        <f t="shared" ca="1" si="2"/>
        <v>656726</v>
      </c>
      <c r="P10" s="67">
        <f t="shared" ca="1" si="3"/>
        <v>173.29000151157379</v>
      </c>
      <c r="Q10" s="67">
        <f t="shared" ca="1" si="3"/>
        <v>739.41000366210938</v>
      </c>
    </row>
    <row r="11" spans="1:17" x14ac:dyDescent="0.25">
      <c r="A11" t="s">
        <v>150</v>
      </c>
      <c r="B11" t="s">
        <v>151</v>
      </c>
      <c r="C11" t="s">
        <v>152</v>
      </c>
      <c r="D11" s="288" t="str">
        <f>'RAW DATA INPUTS &gt;&gt;&gt;'!D8</f>
        <v>C Distributed Transmission</v>
      </c>
      <c r="E11" s="67">
        <f t="shared" ca="1" si="4"/>
        <v>16.354909819624666</v>
      </c>
      <c r="F11" s="67">
        <f t="shared" ca="1" si="5"/>
        <v>5.1375614274063004</v>
      </c>
      <c r="G11" s="67">
        <f t="shared" ca="1" si="5"/>
        <v>1000085.621582031</v>
      </c>
      <c r="H11" s="67">
        <f t="shared" ca="1" si="5"/>
        <v>9.6637184172868729</v>
      </c>
      <c r="I11" s="67">
        <f t="shared" ca="1" si="5"/>
        <v>945.46974658966064</v>
      </c>
      <c r="J11" s="67">
        <f t="shared" ca="1" si="5"/>
        <v>33.718539237976074</v>
      </c>
      <c r="K11" s="67">
        <f t="shared" ca="1" si="5"/>
        <v>2946470.25</v>
      </c>
      <c r="L11" s="67">
        <f t="shared" ca="1" si="5"/>
        <v>16652161.104125977</v>
      </c>
      <c r="M11" s="67">
        <f t="shared" ca="1" si="5"/>
        <v>6112842.05078125</v>
      </c>
      <c r="N11" s="67">
        <f t="shared" ca="1" si="5"/>
        <v>4351476.16015625</v>
      </c>
      <c r="O11" s="67">
        <f t="shared" ca="1" si="2"/>
        <v>656726</v>
      </c>
      <c r="P11" s="67">
        <f t="shared" ca="1" si="3"/>
        <v>178.4000016450882</v>
      </c>
      <c r="Q11" s="67">
        <f t="shared" ca="1" si="3"/>
        <v>1139.4100036621094</v>
      </c>
    </row>
    <row r="12" spans="1:17" x14ac:dyDescent="0.25">
      <c r="A12" t="s">
        <v>153</v>
      </c>
      <c r="B12" t="s">
        <v>154</v>
      </c>
      <c r="C12" t="s">
        <v>155</v>
      </c>
      <c r="D12" s="288" t="str">
        <f>'RAW DATA INPUTS &gt;&gt;&gt;'!D9</f>
        <v>D Transmission/build constraints - time delayed (option 2)</v>
      </c>
      <c r="E12" s="67">
        <f t="shared" ca="1" si="4"/>
        <v>15.539520897765719</v>
      </c>
      <c r="F12" s="67">
        <f t="shared" ca="1" si="5"/>
        <v>5.0396250276759584</v>
      </c>
      <c r="G12" s="67">
        <f t="shared" ca="1" si="5"/>
        <v>719067.90869140625</v>
      </c>
      <c r="H12" s="67">
        <f t="shared" ca="1" si="5"/>
        <v>7.075173556804657</v>
      </c>
      <c r="I12" s="67">
        <f t="shared" ca="1" si="5"/>
        <v>375.67374539375305</v>
      </c>
      <c r="J12" s="67">
        <f t="shared" ca="1" si="5"/>
        <v>23.456475973129272</v>
      </c>
      <c r="K12" s="67">
        <f t="shared" ca="1" si="5"/>
        <v>2819871.25</v>
      </c>
      <c r="L12" s="67">
        <f t="shared" ca="1" si="5"/>
        <v>21031994.678344727</v>
      </c>
      <c r="M12" s="67">
        <f t="shared" ca="1" si="5"/>
        <v>6099281.02734375</v>
      </c>
      <c r="N12" s="67">
        <f t="shared" ca="1" si="5"/>
        <v>355423.23046875</v>
      </c>
      <c r="O12" s="67">
        <f t="shared" ca="1" si="2"/>
        <v>656726</v>
      </c>
      <c r="P12" s="67">
        <f t="shared" ca="1" si="3"/>
        <v>179.82000303268433</v>
      </c>
      <c r="Q12" s="67">
        <f t="shared" ca="1" si="3"/>
        <v>739.41000366210938</v>
      </c>
    </row>
    <row r="13" spans="1:17" x14ac:dyDescent="0.25">
      <c r="A13" t="s">
        <v>208</v>
      </c>
      <c r="B13" t="s">
        <v>209</v>
      </c>
      <c r="C13" t="s">
        <v>210</v>
      </c>
      <c r="D13" s="288" t="str">
        <f>'RAW DATA INPUTS &gt;&gt;&gt;'!D11</f>
        <v>F 6-Yr DSR Ramp</v>
      </c>
      <c r="E13" s="67">
        <f t="shared" ca="1" si="4"/>
        <v>15.536687945868453</v>
      </c>
      <c r="F13" s="67">
        <f t="shared" ca="1" si="5"/>
        <v>5.0860815866102964</v>
      </c>
      <c r="G13" s="67">
        <f t="shared" ca="1" si="5"/>
        <v>773250.7666015625</v>
      </c>
      <c r="H13" s="67">
        <f t="shared" ca="1" si="5"/>
        <v>7.5402223281562328</v>
      </c>
      <c r="I13" s="67">
        <f t="shared" ca="1" si="5"/>
        <v>518.70142221450806</v>
      </c>
      <c r="J13" s="67">
        <f t="shared" ca="1" si="5"/>
        <v>25.46758970618248</v>
      </c>
      <c r="K13" s="67">
        <f t="shared" ca="1" si="5"/>
        <v>2571955.25</v>
      </c>
      <c r="L13" s="67">
        <f t="shared" ca="1" si="5"/>
        <v>21697532.744750977</v>
      </c>
      <c r="M13" s="67">
        <f t="shared" ca="1" si="5"/>
        <v>5460255.6015625</v>
      </c>
      <c r="N13" s="67">
        <f t="shared" ca="1" si="5"/>
        <v>355423.2265625</v>
      </c>
      <c r="O13" s="67">
        <f t="shared" ca="1" si="2"/>
        <v>656726</v>
      </c>
      <c r="P13" s="67">
        <f t="shared" ca="1" si="3"/>
        <v>174.71000289916992</v>
      </c>
      <c r="Q13" s="67">
        <f t="shared" ca="1" si="3"/>
        <v>714.41000366210938</v>
      </c>
    </row>
    <row r="14" spans="1:17" x14ac:dyDescent="0.25">
      <c r="A14" t="s">
        <v>211</v>
      </c>
      <c r="B14" t="s">
        <v>212</v>
      </c>
      <c r="C14" t="s">
        <v>213</v>
      </c>
      <c r="D14" s="289" t="str">
        <f>'RAW DATA INPUTS &gt;&gt;&gt;'!D12</f>
        <v>G NEI DSR</v>
      </c>
      <c r="E14" s="67">
        <f t="shared" ca="1" si="4"/>
        <v>15.239795388730961</v>
      </c>
      <c r="F14" s="67">
        <f t="shared" ca="1" si="5"/>
        <v>5.122373510216085</v>
      </c>
      <c r="G14" s="67">
        <f t="shared" ca="1" si="5"/>
        <v>784118.08935546875</v>
      </c>
      <c r="H14" s="67">
        <f t="shared" ca="1" si="5"/>
        <v>7.8259404674172401</v>
      </c>
      <c r="I14" s="67">
        <f t="shared" ca="1" si="5"/>
        <v>405.92396879196167</v>
      </c>
      <c r="J14" s="67">
        <f t="shared" ca="1" si="5"/>
        <v>26.06502728164196</v>
      </c>
      <c r="K14" s="67">
        <f t="shared" ca="1" si="5"/>
        <v>2542854.5</v>
      </c>
      <c r="L14" s="67">
        <f t="shared" ca="1" si="5"/>
        <v>21703445.541625977</v>
      </c>
      <c r="M14" s="67">
        <f t="shared" ca="1" si="5"/>
        <v>5455749.779296875</v>
      </c>
      <c r="N14" s="67">
        <f t="shared" ca="1" si="5"/>
        <v>355423.2265625</v>
      </c>
      <c r="O14" s="67">
        <f t="shared" ca="1" si="2"/>
        <v>656726</v>
      </c>
      <c r="P14" s="67">
        <f t="shared" ca="1" si="3"/>
        <v>188.20000183582306</v>
      </c>
      <c r="Q14" s="67">
        <f t="shared" ca="1" si="3"/>
        <v>539.41000366210938</v>
      </c>
    </row>
    <row r="15" spans="1:17" x14ac:dyDescent="0.25">
      <c r="A15" t="s">
        <v>214</v>
      </c>
      <c r="B15" t="s">
        <v>215</v>
      </c>
      <c r="C15" t="s">
        <v>216</v>
      </c>
      <c r="D15" s="288" t="str">
        <f>'RAW DATA INPUTS &gt;&gt;&gt;'!D13</f>
        <v>H Social Discount DSR</v>
      </c>
      <c r="E15" s="67">
        <f t="shared" ca="1" si="4"/>
        <v>15.771623199943654</v>
      </c>
      <c r="F15" s="67">
        <f t="shared" ca="1" si="5"/>
        <v>5.1647465638720167</v>
      </c>
      <c r="G15" s="67">
        <f t="shared" ca="1" si="5"/>
        <v>729329.517578125</v>
      </c>
      <c r="H15" s="67">
        <f t="shared" ca="1" si="5"/>
        <v>7.1577616706490517</v>
      </c>
      <c r="I15" s="67">
        <f t="shared" ca="1" si="5"/>
        <v>374.9866635799408</v>
      </c>
      <c r="J15" s="67">
        <f t="shared" ca="1" si="5"/>
        <v>23.811622142791748</v>
      </c>
      <c r="K15" s="67">
        <f t="shared" ca="1" si="5"/>
        <v>2716481</v>
      </c>
      <c r="L15" s="67">
        <f t="shared" ca="1" si="5"/>
        <v>21983086.934204102</v>
      </c>
      <c r="M15" s="67">
        <f t="shared" ca="1" si="5"/>
        <v>5082504.69140625</v>
      </c>
      <c r="N15" s="67">
        <f t="shared" ca="1" si="5"/>
        <v>355423.23046875</v>
      </c>
      <c r="O15" s="67">
        <f t="shared" ca="1" si="2"/>
        <v>656726</v>
      </c>
      <c r="P15" s="67">
        <f t="shared" ca="1" si="3"/>
        <v>195.34999871253967</v>
      </c>
      <c r="Q15" s="67">
        <f t="shared" ca="1" si="3"/>
        <v>764.41000366210938</v>
      </c>
    </row>
    <row r="16" spans="1:17" x14ac:dyDescent="0.25">
      <c r="A16" t="s">
        <v>217</v>
      </c>
      <c r="B16" t="s">
        <v>218</v>
      </c>
      <c r="C16" t="s">
        <v>219</v>
      </c>
      <c r="D16" s="288" t="str">
        <f>'RAW DATA INPUTS &gt;&gt;&gt;'!D14</f>
        <v>I SCGHG Dispatch Cost - LTCE Model</v>
      </c>
      <c r="E16" s="67">
        <f t="shared" ca="1" si="4"/>
        <v>15.409213709526362</v>
      </c>
      <c r="F16" s="67">
        <f t="shared" ca="1" si="5"/>
        <v>5.0345631017903401</v>
      </c>
      <c r="G16" s="67">
        <f t="shared" ca="1" si="5"/>
        <v>701528.01611328125</v>
      </c>
      <c r="H16" s="67">
        <f t="shared" ca="1" si="5"/>
        <v>6.6737249717116356</v>
      </c>
      <c r="I16" s="67">
        <f t="shared" ca="1" si="5"/>
        <v>759.26105499267578</v>
      </c>
      <c r="J16" s="67">
        <f t="shared" ca="1" si="5"/>
        <v>23.621833115816116</v>
      </c>
      <c r="K16" s="67">
        <f t="shared" ca="1" si="5"/>
        <v>2691319.5</v>
      </c>
      <c r="L16" s="67">
        <f t="shared" ca="1" si="5"/>
        <v>21067257.006469727</v>
      </c>
      <c r="M16" s="67">
        <f t="shared" ca="1" si="5"/>
        <v>5987446.01953125</v>
      </c>
      <c r="N16" s="67">
        <f t="shared" ca="1" si="5"/>
        <v>355423.23046875</v>
      </c>
      <c r="O16" s="67">
        <f t="shared" ca="1" si="2"/>
        <v>656726</v>
      </c>
      <c r="P16" s="67">
        <f t="shared" ca="1" si="3"/>
        <v>187.85999941825867</v>
      </c>
      <c r="Q16" s="67">
        <f t="shared" ca="1" si="3"/>
        <v>964.41000366210938</v>
      </c>
    </row>
    <row r="17" spans="1:17" x14ac:dyDescent="0.25">
      <c r="A17" t="s">
        <v>220</v>
      </c>
      <c r="B17" t="s">
        <v>221</v>
      </c>
      <c r="C17" t="s">
        <v>222</v>
      </c>
      <c r="D17" s="288" t="str">
        <f>'RAW DATA INPUTS &gt;&gt;&gt;'!D15</f>
        <v>J SCGHG Dispatch Cost - LTCE and Hourly Models</v>
      </c>
      <c r="E17" s="67">
        <f t="shared" ca="1" si="4"/>
        <v>18.451039131688329</v>
      </c>
      <c r="F17" s="67">
        <f t="shared" ca="1" si="5"/>
        <v>4.7429238980144932</v>
      </c>
      <c r="G17" s="67">
        <f t="shared" ca="1" si="5"/>
        <v>391766.56005859381</v>
      </c>
      <c r="H17" s="67">
        <f t="shared" ca="1" si="5"/>
        <v>3.3810478113591671</v>
      </c>
      <c r="I17" s="67">
        <f t="shared" ca="1" si="5"/>
        <v>1143.4245162010193</v>
      </c>
      <c r="J17" s="67">
        <f t="shared" ca="1" si="5"/>
        <v>14.888549044728279</v>
      </c>
      <c r="K17" s="67">
        <f t="shared" ca="1" si="5"/>
        <v>3085759.25</v>
      </c>
      <c r="L17" s="67">
        <f t="shared" ca="1" si="5"/>
        <v>21187986.188110352</v>
      </c>
      <c r="M17" s="67">
        <f t="shared" ca="1" si="5"/>
        <v>5984278.78515625</v>
      </c>
      <c r="N17" s="67">
        <f t="shared" ca="1" si="5"/>
        <v>355423.26171875</v>
      </c>
      <c r="O17" s="67">
        <f t="shared" ca="1" si="2"/>
        <v>656726</v>
      </c>
      <c r="P17" s="67">
        <f t="shared" ca="1" si="3"/>
        <v>204.59000205993652</v>
      </c>
      <c r="Q17" s="67">
        <f t="shared" ca="1" si="3"/>
        <v>939.41000366210938</v>
      </c>
    </row>
    <row r="18" spans="1:17" x14ac:dyDescent="0.25">
      <c r="A18" t="s">
        <v>224</v>
      </c>
      <c r="B18" t="s">
        <v>225</v>
      </c>
      <c r="C18" t="s">
        <v>226</v>
      </c>
      <c r="D18" s="289" t="str">
        <f>'RAW DATA INPUTS &gt;&gt;&gt;'!D16</f>
        <v>K AR5 Upstream Emissions</v>
      </c>
      <c r="E18" s="67">
        <f t="shared" ca="1" si="4"/>
        <v>15.563985051363375</v>
      </c>
      <c r="F18" s="67">
        <f t="shared" ca="1" si="5"/>
        <v>5.0735272661922153</v>
      </c>
      <c r="G18" s="67">
        <f t="shared" ca="1" si="5"/>
        <v>790955.4736328125</v>
      </c>
      <c r="H18" s="67">
        <f t="shared" ca="1" si="5"/>
        <v>7.638773187994957</v>
      </c>
      <c r="I18" s="67">
        <f t="shared" ca="1" si="5"/>
        <v>383.25933027267456</v>
      </c>
      <c r="J18" s="67">
        <f t="shared" ca="1" si="5"/>
        <v>25.351665735244751</v>
      </c>
      <c r="K18" s="67">
        <f t="shared" ca="1" si="5"/>
        <v>2449466.75</v>
      </c>
      <c r="L18" s="67">
        <f t="shared" ca="1" si="5"/>
        <v>21147645.695922852</v>
      </c>
      <c r="M18" s="67">
        <f t="shared" ca="1" si="5"/>
        <v>5985551.44140625</v>
      </c>
      <c r="N18" s="67">
        <f t="shared" ca="1" si="5"/>
        <v>355423.2265625</v>
      </c>
      <c r="O18" s="67">
        <f t="shared" ca="1" si="2"/>
        <v>656726</v>
      </c>
      <c r="P18" s="67">
        <f t="shared" ca="1" si="3"/>
        <v>139.84000182151794</v>
      </c>
      <c r="Q18" s="67">
        <f t="shared" ca="1" si="3"/>
        <v>714.41000366210938</v>
      </c>
    </row>
    <row r="19" spans="1:17" x14ac:dyDescent="0.25">
      <c r="A19" t="s">
        <v>227</v>
      </c>
      <c r="B19" t="s">
        <v>228</v>
      </c>
      <c r="C19" t="s">
        <v>229</v>
      </c>
      <c r="D19" s="289" t="str">
        <f>'RAW DATA INPUTS &gt;&gt;&gt;'!D17</f>
        <v>L SCGHG Federal CO2 Tax as Fixed Cost</v>
      </c>
      <c r="E19" s="67">
        <f t="shared" ca="1" si="4"/>
        <v>17.767628620757357</v>
      </c>
      <c r="F19" s="67">
        <f t="shared" ca="1" si="5"/>
        <v>4.6448227671852216</v>
      </c>
      <c r="G19" s="67">
        <f t="shared" ca="1" si="5"/>
        <v>432466.15576171881</v>
      </c>
      <c r="H19" s="67">
        <f t="shared" ca="1" si="5"/>
        <v>3.3873750604689121</v>
      </c>
      <c r="I19" s="67">
        <f t="shared" ca="1" si="5"/>
        <v>160.43473255634308</v>
      </c>
      <c r="J19" s="67">
        <f t="shared" ca="1" si="5"/>
        <v>11.329220056533813</v>
      </c>
      <c r="K19" s="67">
        <f t="shared" ca="1" si="5"/>
        <v>2606435.25</v>
      </c>
      <c r="L19" s="67">
        <f t="shared" ca="1" si="5"/>
        <v>21036253.840454102</v>
      </c>
      <c r="M19" s="67">
        <f t="shared" ca="1" si="5"/>
        <v>6120299.00390625</v>
      </c>
      <c r="N19" s="67">
        <f t="shared" ca="1" si="5"/>
        <v>355423.26171875</v>
      </c>
      <c r="O19" s="67">
        <f t="shared" ca="1" si="2"/>
        <v>656726</v>
      </c>
      <c r="P19" s="67">
        <f t="shared" ca="1" si="3"/>
        <v>183.02000308036804</v>
      </c>
      <c r="Q19" s="67">
        <f t="shared" ca="1" si="3"/>
        <v>614.41000366210938</v>
      </c>
    </row>
    <row r="20" spans="1:17" x14ac:dyDescent="0.25">
      <c r="A20" t="s">
        <v>232</v>
      </c>
      <c r="B20" t="s">
        <v>233</v>
      </c>
      <c r="C20" t="s">
        <v>234</v>
      </c>
      <c r="D20" s="289" t="str">
        <f>'RAW DATA INPUTS &gt;&gt;&gt;'!D18</f>
        <v>M Alternative Fuel for Peakers - Biodiesel</v>
      </c>
      <c r="E20" s="67">
        <f t="shared" ca="1" si="4"/>
        <v>15.44324054711794</v>
      </c>
      <c r="F20" s="67">
        <f t="shared" ca="1" si="5"/>
        <v>4.9040850371440792</v>
      </c>
      <c r="G20" s="67">
        <f t="shared" ca="1" si="5"/>
        <v>618707.419921875</v>
      </c>
      <c r="H20" s="67">
        <f t="shared" ca="1" si="5"/>
        <v>5.4785142242908478</v>
      </c>
      <c r="I20" s="67">
        <f t="shared" ca="1" si="5"/>
        <v>244.15702605247498</v>
      </c>
      <c r="J20" s="67">
        <f t="shared" ca="1" si="5"/>
        <v>18.203917473554611</v>
      </c>
      <c r="K20" s="67">
        <f t="shared" ca="1" si="5"/>
        <v>2585949.25</v>
      </c>
      <c r="L20" s="67">
        <f t="shared" ca="1" si="5"/>
        <v>20984942.627563477</v>
      </c>
      <c r="M20" s="67">
        <f t="shared" ca="1" si="5"/>
        <v>6110419.98828125</v>
      </c>
      <c r="N20" s="67">
        <f t="shared" ca="1" si="5"/>
        <v>355423.23046875</v>
      </c>
      <c r="O20" s="67">
        <f t="shared" ca="1" si="2"/>
        <v>656726</v>
      </c>
      <c r="P20" s="67">
        <f t="shared" ca="1" si="3"/>
        <v>185.39000141620636</v>
      </c>
      <c r="Q20" s="67">
        <f t="shared" ca="1" si="3"/>
        <v>789.41000366210938</v>
      </c>
    </row>
    <row r="21" spans="1:17" x14ac:dyDescent="0.25">
      <c r="A21" t="s">
        <v>235</v>
      </c>
      <c r="B21" t="s">
        <v>236</v>
      </c>
      <c r="C21" t="s">
        <v>237</v>
      </c>
      <c r="D21" s="289" t="str">
        <f>'RAW DATA INPUTS &gt;&gt;&gt;'!D19</f>
        <v>N1 100% Renewable by 2030 Batteries</v>
      </c>
      <c r="E21" s="67">
        <f t="shared" ca="1" si="4"/>
        <v>32.032260987970062</v>
      </c>
      <c r="F21" s="67">
        <f t="shared" ref="F21:I39" ca="1" si="6">INDIRECT(CONCATENATE("_CBIs_!",$C21,F$1))</f>
        <v>3.7102118149750476</v>
      </c>
      <c r="G21" s="67">
        <f t="shared" ca="1" si="6"/>
        <v>0</v>
      </c>
      <c r="H21" s="67">
        <f t="shared" ca="1" si="6"/>
        <v>0</v>
      </c>
      <c r="I21" s="67">
        <f t="shared" ca="1" si="6"/>
        <v>0</v>
      </c>
      <c r="J21" s="67">
        <f t="shared" ref="J21:K39" ca="1" si="7">INDIRECT(CONCATENATE("_CBIs_!",$C21,J$1))</f>
        <v>0</v>
      </c>
      <c r="K21" s="67">
        <f t="shared" ca="1" si="7"/>
        <v>2825791.75</v>
      </c>
      <c r="L21" s="67">
        <f t="shared" ref="L21:N39" ca="1" si="8">INDIRECT(CONCATENATE("_CBIs_!",$C21,L$1))</f>
        <v>22610059.613891602</v>
      </c>
      <c r="M21" s="67">
        <f t="shared" ca="1" si="8"/>
        <v>5046629.14453125</v>
      </c>
      <c r="N21" s="67">
        <f t="shared" ca="1" si="8"/>
        <v>355423.2578125</v>
      </c>
      <c r="O21" s="67">
        <f t="shared" ca="1" si="2"/>
        <v>656726</v>
      </c>
      <c r="P21" s="67">
        <f t="shared" ca="1" si="3"/>
        <v>58.570000290870667</v>
      </c>
      <c r="Q21" s="67">
        <f t="shared" ca="1" si="3"/>
        <v>26289.410003662109</v>
      </c>
    </row>
    <row r="22" spans="1:17" x14ac:dyDescent="0.25">
      <c r="A22" t="s">
        <v>238</v>
      </c>
      <c r="B22" t="s">
        <v>239</v>
      </c>
      <c r="C22" t="s">
        <v>240</v>
      </c>
      <c r="D22" s="289" t="str">
        <f>'RAW DATA INPUTS &gt;&gt;&gt;'!D20</f>
        <v>N2 100% Renewable by 2030 PSH</v>
      </c>
      <c r="E22" s="67">
        <f t="shared" ca="1" si="4"/>
        <v>66.643942643772945</v>
      </c>
      <c r="F22" s="67">
        <f t="shared" ca="1" si="6"/>
        <v>2.4829340927979318</v>
      </c>
      <c r="G22" s="67">
        <f t="shared" ca="1" si="6"/>
        <v>0</v>
      </c>
      <c r="H22" s="67">
        <f t="shared" ca="1" si="6"/>
        <v>0</v>
      </c>
      <c r="I22" s="67">
        <f t="shared" ca="1" si="6"/>
        <v>0</v>
      </c>
      <c r="J22" s="67">
        <f t="shared" ca="1" si="7"/>
        <v>0</v>
      </c>
      <c r="K22" s="67">
        <f t="shared" ca="1" si="7"/>
        <v>1949507.875</v>
      </c>
      <c r="L22" s="67">
        <f t="shared" ca="1" si="8"/>
        <v>25678394.938110352</v>
      </c>
      <c r="M22" s="67">
        <f t="shared" ca="1" si="8"/>
        <v>4219612.4375</v>
      </c>
      <c r="N22" s="67">
        <f t="shared" ca="1" si="8"/>
        <v>355386.29296875</v>
      </c>
      <c r="O22" s="67">
        <f t="shared" ca="1" si="2"/>
        <v>656726</v>
      </c>
      <c r="P22" s="67">
        <f t="shared" ca="1" si="3"/>
        <v>58.570000290870667</v>
      </c>
      <c r="Q22" s="67">
        <f t="shared" ca="1" si="3"/>
        <v>89.410003662109375</v>
      </c>
    </row>
    <row r="23" spans="1:17" x14ac:dyDescent="0.25">
      <c r="A23" t="s">
        <v>241</v>
      </c>
      <c r="B23" t="s">
        <v>242</v>
      </c>
      <c r="C23" t="s">
        <v>243</v>
      </c>
      <c r="D23" s="289" t="str">
        <f>'RAW DATA INPUTS &gt;&gt;&gt;'!D21</f>
        <v>O1 100% Renewable by 2045 Batteries</v>
      </c>
      <c r="E23" s="67">
        <f t="shared" ca="1" si="4"/>
        <v>23.346161837124082</v>
      </c>
      <c r="F23" s="67">
        <f t="shared" ca="1" si="6"/>
        <v>4.8089719404565701</v>
      </c>
      <c r="G23" s="67">
        <f t="shared" ca="1" si="6"/>
        <v>0</v>
      </c>
      <c r="H23" s="67">
        <f t="shared" ca="1" si="6"/>
        <v>0</v>
      </c>
      <c r="I23" s="67">
        <f t="shared" ca="1" si="6"/>
        <v>0</v>
      </c>
      <c r="J23" s="67">
        <f t="shared" ca="1" si="7"/>
        <v>0</v>
      </c>
      <c r="K23" s="67">
        <f t="shared" ca="1" si="7"/>
        <v>3023028.75</v>
      </c>
      <c r="L23" s="67">
        <f t="shared" ca="1" si="8"/>
        <v>22350832.252563477</v>
      </c>
      <c r="M23" s="67">
        <f t="shared" ca="1" si="8"/>
        <v>5046580.25390625</v>
      </c>
      <c r="N23" s="67">
        <f t="shared" ca="1" si="8"/>
        <v>355412.61328125</v>
      </c>
      <c r="O23" s="67">
        <f t="shared" ca="1" si="2"/>
        <v>656726</v>
      </c>
      <c r="P23" s="67">
        <f t="shared" ca="1" si="3"/>
        <v>128.14000165462494</v>
      </c>
      <c r="Q23" s="67">
        <f t="shared" ca="1" si="3"/>
        <v>24589.410003662109</v>
      </c>
    </row>
    <row r="24" spans="1:17" x14ac:dyDescent="0.25">
      <c r="A24" t="s">
        <v>244</v>
      </c>
      <c r="B24" t="s">
        <v>245</v>
      </c>
      <c r="C24" t="s">
        <v>246</v>
      </c>
      <c r="D24" s="289" t="str">
        <f>'RAW DATA INPUTS &gt;&gt;&gt;'!D22</f>
        <v>O2 100% Renewable by 2045 PSH</v>
      </c>
      <c r="E24" s="67">
        <f t="shared" ca="1" si="4"/>
        <v>46.951589731619094</v>
      </c>
      <c r="F24" s="67">
        <f t="shared" ca="1" si="6"/>
        <v>3.9843667012729425</v>
      </c>
      <c r="G24" s="67">
        <f t="shared" ca="1" si="6"/>
        <v>0</v>
      </c>
      <c r="H24" s="67">
        <f t="shared" ca="1" si="6"/>
        <v>0</v>
      </c>
      <c r="I24" s="67">
        <f t="shared" ca="1" si="6"/>
        <v>0</v>
      </c>
      <c r="J24" s="67">
        <f t="shared" ca="1" si="7"/>
        <v>0</v>
      </c>
      <c r="K24" s="67">
        <f t="shared" ca="1" si="7"/>
        <v>2654604.25</v>
      </c>
      <c r="L24" s="67">
        <f t="shared" ca="1" si="8"/>
        <v>21421254.170532227</v>
      </c>
      <c r="M24" s="67">
        <f t="shared" ca="1" si="8"/>
        <v>6145637.04296875</v>
      </c>
      <c r="N24" s="67">
        <f t="shared" ca="1" si="8"/>
        <v>355423.2578125</v>
      </c>
      <c r="O24" s="67">
        <f t="shared" ca="1" si="2"/>
        <v>656726</v>
      </c>
      <c r="P24" s="67">
        <f t="shared" ca="1" si="3"/>
        <v>204.39000236988068</v>
      </c>
      <c r="Q24" s="67">
        <f t="shared" ca="1" si="3"/>
        <v>89.410003662109375</v>
      </c>
    </row>
    <row r="25" spans="1:17" x14ac:dyDescent="0.25">
      <c r="A25" t="s">
        <v>247</v>
      </c>
      <c r="B25" t="s">
        <v>248</v>
      </c>
      <c r="C25" t="s">
        <v>249</v>
      </c>
      <c r="D25" s="289" t="str">
        <f>'RAW DATA INPUTS &gt;&gt;&gt;'!D23</f>
        <v>P1 No Thermal Before 2030, 2Hr LiIon</v>
      </c>
      <c r="E25" s="67">
        <f t="shared" ca="1" si="4"/>
        <v>30.84185377485823</v>
      </c>
      <c r="F25" s="67">
        <f t="shared" ca="1" si="6"/>
        <v>6.2939305763554296</v>
      </c>
      <c r="G25" s="67">
        <f t="shared" ca="1" si="6"/>
        <v>1279104.330078125</v>
      </c>
      <c r="H25" s="67">
        <f t="shared" ca="1" si="6"/>
        <v>15.031091943383217</v>
      </c>
      <c r="I25" s="67">
        <f t="shared" ca="1" si="6"/>
        <v>1086.6506123542783</v>
      </c>
      <c r="J25" s="67">
        <f t="shared" ca="1" si="7"/>
        <v>50.867593765258789</v>
      </c>
      <c r="K25" s="67">
        <f t="shared" ca="1" si="7"/>
        <v>4411218</v>
      </c>
      <c r="L25" s="67">
        <f t="shared" ca="1" si="8"/>
        <v>20568897.293579102</v>
      </c>
      <c r="M25" s="67">
        <f t="shared" ca="1" si="8"/>
        <v>5427471.6875</v>
      </c>
      <c r="N25" s="67">
        <f t="shared" ca="1" si="8"/>
        <v>355423.171875</v>
      </c>
      <c r="O25" s="67">
        <f t="shared" ca="1" si="2"/>
        <v>656726</v>
      </c>
      <c r="P25" s="67">
        <f t="shared" ref="P25:Q39" ca="1" si="9">INDIRECT(CONCATENATE("_CBIs_!",$C25,P$1))</f>
        <v>177.92000305652618</v>
      </c>
      <c r="Q25" s="67">
        <f t="shared" ca="1" si="9"/>
        <v>4389.4100036621094</v>
      </c>
    </row>
    <row r="26" spans="1:17" x14ac:dyDescent="0.25">
      <c r="A26" t="s">
        <v>250</v>
      </c>
      <c r="B26" t="s">
        <v>251</v>
      </c>
      <c r="C26" t="s">
        <v>252</v>
      </c>
      <c r="D26" s="289" t="str">
        <f>'RAW DATA INPUTS &gt;&gt;&gt;'!D24</f>
        <v>P2 No Thermal Before 2030, PHES</v>
      </c>
      <c r="E26" s="67">
        <f t="shared" ca="1" si="4"/>
        <v>22.845544145212784</v>
      </c>
      <c r="F26" s="67">
        <f t="shared" ca="1" si="6"/>
        <v>4.7070177996362794</v>
      </c>
      <c r="G26" s="67">
        <f t="shared" ca="1" si="6"/>
        <v>613092.9814453125</v>
      </c>
      <c r="H26" s="67">
        <f t="shared" ca="1" si="6"/>
        <v>5.4085274413228035</v>
      </c>
      <c r="I26" s="67">
        <f t="shared" ca="1" si="6"/>
        <v>393.30623912811274</v>
      </c>
      <c r="J26" s="67">
        <f t="shared" ca="1" si="7"/>
        <v>18.441507339477539</v>
      </c>
      <c r="K26" s="67">
        <f t="shared" ca="1" si="7"/>
        <v>2743150.5</v>
      </c>
      <c r="L26" s="67">
        <f t="shared" ca="1" si="8"/>
        <v>22366283.994750977</v>
      </c>
      <c r="M26" s="67">
        <f t="shared" ca="1" si="8"/>
        <v>5029927.95703125</v>
      </c>
      <c r="N26" s="67">
        <f t="shared" ca="1" si="8"/>
        <v>355423.26171875</v>
      </c>
      <c r="O26" s="67">
        <f t="shared" ca="1" si="2"/>
        <v>656726</v>
      </c>
      <c r="P26" s="67">
        <f t="shared" ca="1" si="9"/>
        <v>122.23999845981598</v>
      </c>
      <c r="Q26" s="67">
        <f t="shared" ca="1" si="9"/>
        <v>1114.4100036621094</v>
      </c>
    </row>
    <row r="27" spans="1:17" x14ac:dyDescent="0.25">
      <c r="A27" t="s">
        <v>256</v>
      </c>
      <c r="B27" t="s">
        <v>257</v>
      </c>
      <c r="C27" t="s">
        <v>258</v>
      </c>
      <c r="D27" s="289" t="str">
        <f>'RAW DATA INPUTS &gt;&gt;&gt;'!D25</f>
        <v>P3 No Thermal Before 2030, 4Hr LiIon</v>
      </c>
      <c r="E27" s="67">
        <f t="shared" ca="1" si="4"/>
        <v>39.010442184740839</v>
      </c>
      <c r="F27" s="67">
        <f t="shared" ca="1" si="6"/>
        <v>6.6038812901089807</v>
      </c>
      <c r="G27" s="67">
        <f t="shared" ca="1" si="6"/>
        <v>1432065.6484375</v>
      </c>
      <c r="H27" s="67">
        <f t="shared" ca="1" si="6"/>
        <v>16.052400201559067</v>
      </c>
      <c r="I27" s="67">
        <f t="shared" ca="1" si="6"/>
        <v>1149.9415283203125</v>
      </c>
      <c r="J27" s="67">
        <f t="shared" ca="1" si="7"/>
        <v>54.847209453582764</v>
      </c>
      <c r="K27" s="67">
        <f t="shared" ca="1" si="7"/>
        <v>5031035.5</v>
      </c>
      <c r="L27" s="67">
        <f t="shared" ca="1" si="8"/>
        <v>20040560.633422852</v>
      </c>
      <c r="M27" s="67">
        <f t="shared" ca="1" si="8"/>
        <v>5428823.765625</v>
      </c>
      <c r="N27" s="67">
        <f t="shared" ca="1" si="8"/>
        <v>355423.171875</v>
      </c>
      <c r="O27" s="67">
        <f t="shared" ca="1" si="2"/>
        <v>656726</v>
      </c>
      <c r="P27" s="67">
        <f t="shared" ca="1" si="9"/>
        <v>129.2099986076355</v>
      </c>
      <c r="Q27" s="67">
        <f t="shared" ca="1" si="9"/>
        <v>4514.4100036621094</v>
      </c>
    </row>
    <row r="28" spans="1:17" x14ac:dyDescent="0.25">
      <c r="A28" t="s">
        <v>275</v>
      </c>
      <c r="B28" t="s">
        <v>276</v>
      </c>
      <c r="C28" t="s">
        <v>277</v>
      </c>
      <c r="D28" s="289" t="str">
        <f>'RAW DATA INPUTS &gt;&gt;&gt;'!D26</f>
        <v>Q Fuel switching, gas to electric</v>
      </c>
      <c r="E28" s="67">
        <f t="shared" ca="1" si="4"/>
        <v>23.427674328609122</v>
      </c>
      <c r="F28" s="67">
        <f t="shared" ca="1" si="6"/>
        <v>6.0724229942978649</v>
      </c>
      <c r="G28" s="67">
        <f t="shared" ca="1" si="6"/>
        <v>1749505.272949219</v>
      </c>
      <c r="H28" s="67">
        <f t="shared" ca="1" si="6"/>
        <v>11.129513740539551</v>
      </c>
      <c r="I28" s="67">
        <f t="shared" ca="1" si="6"/>
        <v>682.02454996109009</v>
      </c>
      <c r="J28" s="67">
        <f t="shared" ca="1" si="7"/>
        <v>37.153066277503967</v>
      </c>
      <c r="K28" s="67">
        <f t="shared" ca="1" si="7"/>
        <v>4144717.5</v>
      </c>
      <c r="L28" s="67">
        <f t="shared" ca="1" si="8"/>
        <v>30093726.483032227</v>
      </c>
      <c r="M28" s="67">
        <f t="shared" ca="1" si="8"/>
        <v>5956363.03515625</v>
      </c>
      <c r="N28" s="67">
        <f t="shared" ca="1" si="8"/>
        <v>355423.13671875</v>
      </c>
      <c r="O28" s="67">
        <f t="shared" ca="1" si="2"/>
        <v>656726</v>
      </c>
      <c r="P28" s="67">
        <f t="shared" ca="1" si="9"/>
        <v>108.38000166416168</v>
      </c>
      <c r="Q28" s="67">
        <f t="shared" ca="1" si="9"/>
        <v>2089.4100036621094</v>
      </c>
    </row>
    <row r="29" spans="1:17" x14ac:dyDescent="0.25">
      <c r="A29" t="s">
        <v>278</v>
      </c>
      <c r="B29" t="s">
        <v>279</v>
      </c>
      <c r="C29" t="s">
        <v>280</v>
      </c>
      <c r="D29" s="289" t="str">
        <f>'RAW DATA INPUTS &gt;&gt;&gt;'!D27</f>
        <v>R Temperature sensitivity on load</v>
      </c>
      <c r="E29" s="67">
        <f t="shared" ca="1" si="4"/>
        <v>13.531748499947575</v>
      </c>
      <c r="F29" s="67">
        <f t="shared" ca="1" si="6"/>
        <v>4.6854888593739457</v>
      </c>
      <c r="G29" s="67">
        <f t="shared" ca="1" si="6"/>
        <v>548062.033203125</v>
      </c>
      <c r="H29" s="67">
        <f t="shared" ca="1" si="6"/>
        <v>5.2778415679931641</v>
      </c>
      <c r="I29" s="67">
        <f t="shared" ca="1" si="6"/>
        <v>244.43778324127197</v>
      </c>
      <c r="J29" s="67">
        <f t="shared" ca="1" si="7"/>
        <v>16.64178329706192</v>
      </c>
      <c r="K29" s="67">
        <f t="shared" ca="1" si="7"/>
        <v>2340329.25</v>
      </c>
      <c r="L29" s="67">
        <f t="shared" ca="1" si="8"/>
        <v>20119598.522094727</v>
      </c>
      <c r="M29" s="67">
        <f t="shared" ca="1" si="8"/>
        <v>5459504.03515625</v>
      </c>
      <c r="N29" s="67">
        <f t="shared" ca="1" si="8"/>
        <v>355423.2578125</v>
      </c>
      <c r="O29" s="67">
        <f t="shared" ca="1" si="2"/>
        <v>656726</v>
      </c>
      <c r="P29" s="67">
        <f t="shared" ca="1" si="9"/>
        <v>129.97000169754028</v>
      </c>
      <c r="Q29" s="67">
        <f t="shared" ca="1" si="9"/>
        <v>589.41000366210938</v>
      </c>
    </row>
    <row r="30" spans="1:17" x14ac:dyDescent="0.25">
      <c r="A30" t="s">
        <v>281</v>
      </c>
      <c r="B30" t="s">
        <v>282</v>
      </c>
      <c r="C30" t="s">
        <v>283</v>
      </c>
      <c r="D30" s="289" t="str">
        <f>'RAW DATA INPUTS &gt;&gt;&gt;'!D28</f>
        <v>S SCGHG Only, No CETA</v>
      </c>
      <c r="E30" s="67">
        <f t="shared" ca="1" si="4"/>
        <v>9.294429195235665</v>
      </c>
      <c r="F30" s="67">
        <f t="shared" ca="1" si="6"/>
        <v>8.7457301560569469</v>
      </c>
      <c r="G30" s="67">
        <f t="shared" ca="1" si="6"/>
        <v>3405520.26953125</v>
      </c>
      <c r="H30" s="67">
        <f t="shared" ca="1" si="6"/>
        <v>34.39972223341465</v>
      </c>
      <c r="I30" s="67">
        <f t="shared" ca="1" si="6"/>
        <v>1800.7147130966187</v>
      </c>
      <c r="J30" s="67">
        <f t="shared" ca="1" si="7"/>
        <v>114.4948662519455</v>
      </c>
      <c r="K30" s="67">
        <f t="shared" ca="1" si="7"/>
        <v>10858349</v>
      </c>
      <c r="L30" s="67">
        <f t="shared" ca="1" si="8"/>
        <v>7540896.1373291016</v>
      </c>
      <c r="M30" s="67">
        <f t="shared" ca="1" si="8"/>
        <v>4266758.83203125</v>
      </c>
      <c r="N30" s="67">
        <f t="shared" ca="1" si="8"/>
        <v>355423.3125</v>
      </c>
      <c r="O30" s="67">
        <f t="shared" ca="1" si="2"/>
        <v>656726</v>
      </c>
      <c r="P30" s="67">
        <f t="shared" ca="1" si="9"/>
        <v>202.87000072002411</v>
      </c>
      <c r="Q30" s="67">
        <f t="shared" ca="1" si="9"/>
        <v>139.41000366210938</v>
      </c>
    </row>
    <row r="31" spans="1:17" x14ac:dyDescent="0.25">
      <c r="A31" t="s">
        <v>284</v>
      </c>
      <c r="B31" t="s">
        <v>285</v>
      </c>
      <c r="C31" t="s">
        <v>286</v>
      </c>
      <c r="D31" s="289" t="str">
        <f>'RAW DATA INPUTS &gt;&gt;&gt;'!D29</f>
        <v>T No CETA</v>
      </c>
      <c r="E31" s="67">
        <f t="shared" ca="1" si="4"/>
        <v>9.3210229804055142</v>
      </c>
      <c r="F31" s="67">
        <f t="shared" ca="1" si="6"/>
        <v>9.1437558223489734</v>
      </c>
      <c r="G31" s="67">
        <f t="shared" ca="1" si="6"/>
        <v>3964257.34765625</v>
      </c>
      <c r="H31" s="67">
        <f t="shared" ca="1" si="6"/>
        <v>40.174011021852493</v>
      </c>
      <c r="I31" s="67">
        <f t="shared" ca="1" si="6"/>
        <v>2113.999810218811</v>
      </c>
      <c r="J31" s="67">
        <f t="shared" ca="1" si="7"/>
        <v>133.70751541852951</v>
      </c>
      <c r="K31" s="67">
        <f t="shared" ca="1" si="7"/>
        <v>10981466</v>
      </c>
      <c r="L31" s="67">
        <f t="shared" ca="1" si="8"/>
        <v>7546022.9517822266</v>
      </c>
      <c r="M31" s="67">
        <f t="shared" ca="1" si="8"/>
        <v>3331365</v>
      </c>
      <c r="N31" s="67">
        <f t="shared" ca="1" si="8"/>
        <v>355423.31640625</v>
      </c>
      <c r="O31" s="67">
        <f t="shared" ca="1" si="2"/>
        <v>656726</v>
      </c>
      <c r="P31" s="67">
        <f t="shared" ca="1" si="9"/>
        <v>123.04000151157379</v>
      </c>
      <c r="Q31" s="67">
        <f t="shared" ca="1" si="9"/>
        <v>89.410003662109375</v>
      </c>
    </row>
    <row r="32" spans="1:17" x14ac:dyDescent="0.25">
      <c r="A32" t="s">
        <v>287</v>
      </c>
      <c r="B32" t="s">
        <v>288</v>
      </c>
      <c r="C32" t="s">
        <v>289</v>
      </c>
      <c r="D32" s="289" t="str">
        <f>'RAW DATA INPUTS &gt;&gt;&gt;'!D31</f>
        <v>V1 Balanced portfolio</v>
      </c>
      <c r="E32" s="67">
        <f t="shared" ca="1" si="4"/>
        <v>16.064625401940898</v>
      </c>
      <c r="F32" s="67">
        <f t="shared" ca="1" si="6"/>
        <v>5.0049084042181295</v>
      </c>
      <c r="G32" s="67">
        <f t="shared" ca="1" si="6"/>
        <v>759073.98388671875</v>
      </c>
      <c r="H32" s="67">
        <f t="shared" ca="1" si="6"/>
        <v>7.4195061102509499</v>
      </c>
      <c r="I32" s="67">
        <f t="shared" ca="1" si="6"/>
        <v>502.21514272689819</v>
      </c>
      <c r="J32" s="67">
        <f t="shared" ca="1" si="7"/>
        <v>25.053971320390701</v>
      </c>
      <c r="K32" s="67">
        <f t="shared" ca="1" si="7"/>
        <v>2536211.5</v>
      </c>
      <c r="L32" s="67">
        <f t="shared" ca="1" si="8"/>
        <v>19117749.367797852</v>
      </c>
      <c r="M32" s="67">
        <f t="shared" ca="1" si="8"/>
        <v>5971508.81640625</v>
      </c>
      <c r="N32" s="67">
        <f t="shared" ca="1" si="8"/>
        <v>1552255.765625</v>
      </c>
      <c r="O32" s="67">
        <f t="shared" ca="1" si="2"/>
        <v>1493182</v>
      </c>
      <c r="P32" s="67">
        <f t="shared" ca="1" si="9"/>
        <v>216.68000096082687</v>
      </c>
      <c r="Q32" s="67">
        <f t="shared" ca="1" si="9"/>
        <v>539.41000366210938</v>
      </c>
    </row>
    <row r="33" spans="1:19" x14ac:dyDescent="0.25">
      <c r="A33" t="s">
        <v>290</v>
      </c>
      <c r="B33" t="s">
        <v>291</v>
      </c>
      <c r="C33" t="s">
        <v>292</v>
      </c>
      <c r="D33" s="289" t="str">
        <f>'RAW DATA INPUTS &gt;&gt;&gt;'!D32</f>
        <v>V2 Balanced portfolio + MT Wind and PSH</v>
      </c>
      <c r="E33" s="67">
        <f t="shared" ca="1" si="4"/>
        <v>16.605307123059315</v>
      </c>
      <c r="F33" s="67">
        <f t="shared" ca="1" si="6"/>
        <v>5.0557055428648212</v>
      </c>
      <c r="G33" s="67">
        <f t="shared" ca="1" si="6"/>
        <v>833441.07763671875</v>
      </c>
      <c r="H33" s="67">
        <f t="shared" ca="1" si="6"/>
        <v>8.1878706514835358</v>
      </c>
      <c r="I33" s="67">
        <f t="shared" ca="1" si="6"/>
        <v>427.45474672317505</v>
      </c>
      <c r="J33" s="67">
        <f t="shared" ca="1" si="7"/>
        <v>27.264213532209396</v>
      </c>
      <c r="K33" s="67">
        <f t="shared" ca="1" si="7"/>
        <v>2516853.75</v>
      </c>
      <c r="L33" s="67">
        <f t="shared" ca="1" si="8"/>
        <v>18879955.947875977</v>
      </c>
      <c r="M33" s="67">
        <f t="shared" ca="1" si="8"/>
        <v>5969903.33203125</v>
      </c>
      <c r="N33" s="67">
        <f t="shared" ca="1" si="8"/>
        <v>1550653.2890625</v>
      </c>
      <c r="O33" s="67">
        <f t="shared" ca="1" si="2"/>
        <v>1493182</v>
      </c>
      <c r="P33" s="67">
        <f t="shared" ca="1" si="9"/>
        <v>216.68000096082687</v>
      </c>
      <c r="Q33" s="67">
        <f t="shared" ca="1" si="9"/>
        <v>464.41000366210938</v>
      </c>
    </row>
    <row r="34" spans="1:19" x14ac:dyDescent="0.25">
      <c r="A34" t="s">
        <v>293</v>
      </c>
      <c r="B34" t="s">
        <v>294</v>
      </c>
      <c r="C34" t="s">
        <v>295</v>
      </c>
      <c r="D34" s="289" t="str">
        <f>'RAW DATA INPUTS &gt;&gt;&gt;'!D33</f>
        <v>V3 Balanced portfolio + 6 Year DSR</v>
      </c>
      <c r="E34" s="67">
        <f t="shared" ca="1" si="4"/>
        <v>16.260813641227465</v>
      </c>
      <c r="F34" s="67">
        <f t="shared" ca="1" si="6"/>
        <v>4.9894856589540515</v>
      </c>
      <c r="G34" s="67">
        <f t="shared" ca="1" si="6"/>
        <v>797219.58251953125</v>
      </c>
      <c r="H34" s="67">
        <f t="shared" ca="1" si="6"/>
        <v>7.6776000410318375</v>
      </c>
      <c r="I34" s="67">
        <f t="shared" ca="1" si="6"/>
        <v>760.73710417747498</v>
      </c>
      <c r="J34" s="67">
        <f t="shared" ca="1" si="7"/>
        <v>26.777389377355576</v>
      </c>
      <c r="K34" s="67">
        <f t="shared" ca="1" si="7"/>
        <v>2566698.5</v>
      </c>
      <c r="L34" s="67">
        <f t="shared" ca="1" si="8"/>
        <v>19606509.147094727</v>
      </c>
      <c r="M34" s="67">
        <f t="shared" ca="1" si="8"/>
        <v>5462124.82421875</v>
      </c>
      <c r="N34" s="67">
        <f t="shared" ca="1" si="8"/>
        <v>1552389.34375</v>
      </c>
      <c r="O34" s="67">
        <f t="shared" ca="1" si="2"/>
        <v>1493182</v>
      </c>
      <c r="P34" s="67">
        <f t="shared" ca="1" si="9"/>
        <v>216.68000096082687</v>
      </c>
      <c r="Q34" s="67">
        <f t="shared" ca="1" si="9"/>
        <v>764.41000366210938</v>
      </c>
    </row>
    <row r="35" spans="1:19" x14ac:dyDescent="0.25">
      <c r="A35" t="s">
        <v>296</v>
      </c>
      <c r="B35" t="s">
        <v>297</v>
      </c>
      <c r="C35" t="s">
        <v>298</v>
      </c>
      <c r="D35" s="289" t="str">
        <f>'RAW DATA INPUTS &gt;&gt;&gt;'!D34</f>
        <v>W Preferred Portfolio (BP with Biodiesel)</v>
      </c>
      <c r="E35" s="67">
        <f t="shared" ca="1" si="4"/>
        <v>16.106573532950833</v>
      </c>
      <c r="F35" s="67">
        <f t="shared" ca="1" si="6"/>
        <v>4.8954340496448889</v>
      </c>
      <c r="G35" s="67">
        <f t="shared" ca="1" si="6"/>
        <v>608761.556640625</v>
      </c>
      <c r="H35" s="67">
        <f t="shared" ca="1" si="6"/>
        <v>5.3643245697021484</v>
      </c>
      <c r="I35" s="67">
        <f t="shared" ca="1" si="6"/>
        <v>363.28376770019531</v>
      </c>
      <c r="J35" s="67">
        <f t="shared" ca="1" si="7"/>
        <v>18.318061232566833</v>
      </c>
      <c r="K35" s="67">
        <f t="shared" ca="1" si="7"/>
        <v>2589642.75</v>
      </c>
      <c r="L35" s="67">
        <f t="shared" ca="1" si="8"/>
        <v>19960321.959594727</v>
      </c>
      <c r="M35" s="67">
        <f t="shared" ca="1" si="8"/>
        <v>5971508.87890625</v>
      </c>
      <c r="N35" s="67">
        <f t="shared" ca="1" si="8"/>
        <v>1552255.765625</v>
      </c>
      <c r="O35" s="67">
        <f t="shared" ca="1" si="2"/>
        <v>656726</v>
      </c>
      <c r="P35" s="67">
        <f t="shared" ca="1" si="9"/>
        <v>216.68000096082687</v>
      </c>
      <c r="Q35" s="67">
        <f t="shared" ca="1" si="9"/>
        <v>539.41000366210938</v>
      </c>
    </row>
    <row r="36" spans="1:19" x14ac:dyDescent="0.25">
      <c r="A36" t="s">
        <v>299</v>
      </c>
      <c r="B36" t="s">
        <v>300</v>
      </c>
      <c r="C36" t="s">
        <v>301</v>
      </c>
      <c r="D36" s="289" t="str">
        <f>'RAW DATA INPUTS &gt;&gt;&gt;'!D35</f>
        <v>X Balanced Portfolio with Reduced Market Reliance</v>
      </c>
      <c r="E36" s="67">
        <f t="shared" ca="1" si="4"/>
        <v>17.217499000184691</v>
      </c>
      <c r="F36" s="67">
        <f t="shared" ca="1" si="6"/>
        <v>5.2897414077627234</v>
      </c>
      <c r="G36" s="67">
        <f t="shared" ca="1" si="6"/>
        <v>1364501.571777344</v>
      </c>
      <c r="H36" s="67">
        <f t="shared" ca="1" si="6"/>
        <v>14.181758292019367</v>
      </c>
      <c r="I36" s="67">
        <f t="shared" ca="1" si="6"/>
        <v>1083.0838484764099</v>
      </c>
      <c r="J36" s="67">
        <f t="shared" ca="1" si="7"/>
        <v>48.088636994361877</v>
      </c>
      <c r="K36" s="67">
        <f t="shared" ca="1" si="7"/>
        <v>1827830.75</v>
      </c>
      <c r="L36" s="67">
        <f t="shared" ca="1" si="8"/>
        <v>19836537.260375977</v>
      </c>
      <c r="M36" s="67">
        <f t="shared" ca="1" si="8"/>
        <v>6116856.1484375</v>
      </c>
      <c r="N36" s="67">
        <f t="shared" ca="1" si="8"/>
        <v>1552374.046875</v>
      </c>
      <c r="O36" s="67">
        <f t="shared" ca="1" si="2"/>
        <v>656726</v>
      </c>
      <c r="P36" s="67">
        <f t="shared" ca="1" si="9"/>
        <v>216.68000096082687</v>
      </c>
      <c r="Q36" s="67">
        <f t="shared" ca="1" si="9"/>
        <v>864.41000366210938</v>
      </c>
    </row>
    <row r="37" spans="1:19" x14ac:dyDescent="0.25">
      <c r="A37" t="s">
        <v>302</v>
      </c>
      <c r="B37" t="s">
        <v>303</v>
      </c>
      <c r="C37" t="s">
        <v>304</v>
      </c>
      <c r="D37" s="289" t="str">
        <f>'RAW DATA INPUTS &gt;&gt;&gt;'!D37</f>
        <v>Z No DSR</v>
      </c>
      <c r="E37" s="67">
        <f t="shared" ca="1" si="4"/>
        <v>17.541985333090881</v>
      </c>
      <c r="F37" s="67">
        <f t="shared" ca="1" si="6"/>
        <v>5.4879745524612424</v>
      </c>
      <c r="G37" s="67">
        <f t="shared" ca="1" si="6"/>
        <v>1043878.996582031</v>
      </c>
      <c r="H37" s="67">
        <f t="shared" ca="1" si="6"/>
        <v>10.962254792451859</v>
      </c>
      <c r="I37" s="67">
        <f t="shared" ca="1" si="6"/>
        <v>629.78412461280823</v>
      </c>
      <c r="J37" s="67">
        <f t="shared" ca="1" si="7"/>
        <v>36.460421398282051</v>
      </c>
      <c r="K37" s="67">
        <f t="shared" ca="1" si="7"/>
        <v>3725088.75</v>
      </c>
      <c r="L37" s="67">
        <f t="shared" ca="1" si="8"/>
        <v>24977200.551391602</v>
      </c>
      <c r="M37" s="67">
        <f t="shared" ca="1" si="8"/>
        <v>1729463.59375</v>
      </c>
      <c r="N37" s="67">
        <f t="shared" ca="1" si="8"/>
        <v>355423.19921875</v>
      </c>
      <c r="O37" s="67">
        <f t="shared" ca="1" si="2"/>
        <v>656726</v>
      </c>
      <c r="P37" s="67">
        <f t="shared" ca="1" si="9"/>
        <v>0</v>
      </c>
      <c r="Q37" s="67">
        <f t="shared" ca="1" si="9"/>
        <v>1339.4100036621094</v>
      </c>
    </row>
    <row r="38" spans="1:19" x14ac:dyDescent="0.25">
      <c r="A38" t="s">
        <v>305</v>
      </c>
      <c r="B38" t="s">
        <v>306</v>
      </c>
      <c r="C38" t="s">
        <v>307</v>
      </c>
      <c r="D38" s="289" t="str">
        <f>'RAW DATA INPUTS &gt;&gt;&gt;'!D38</f>
        <v>AA MT Wind + PHSE</v>
      </c>
      <c r="E38" s="67">
        <f t="shared" ca="1" si="4"/>
        <v>15.835075107759264</v>
      </c>
      <c r="F38" s="67">
        <f t="shared" ca="1" si="6"/>
        <v>5.0869772362941408</v>
      </c>
      <c r="G38" s="67">
        <f t="shared" ca="1" si="6"/>
        <v>733210.0927734375</v>
      </c>
      <c r="H38" s="67">
        <f t="shared" ca="1" si="6"/>
        <v>7.1891667023301125</v>
      </c>
      <c r="I38" s="67">
        <f t="shared" ca="1" si="6"/>
        <v>378.80117559432983</v>
      </c>
      <c r="J38" s="67">
        <f t="shared" ca="1" si="7"/>
        <v>23.882863223552704</v>
      </c>
      <c r="K38" s="67">
        <f t="shared" ca="1" si="7"/>
        <v>2657404.25</v>
      </c>
      <c r="L38" s="67">
        <f t="shared" ca="1" si="8"/>
        <v>20940399.756469727</v>
      </c>
      <c r="M38" s="67">
        <f t="shared" ca="1" si="8"/>
        <v>5969606.70703125</v>
      </c>
      <c r="N38" s="67">
        <f t="shared" ca="1" si="8"/>
        <v>355423.2265625</v>
      </c>
      <c r="O38" s="67">
        <f t="shared" ca="1" si="2"/>
        <v>656726</v>
      </c>
      <c r="P38" s="67">
        <f t="shared" ca="1" si="9"/>
        <v>181.63000166416168</v>
      </c>
      <c r="Q38" s="67">
        <f t="shared" ca="1" si="9"/>
        <v>389.41000366210938</v>
      </c>
    </row>
    <row r="39" spans="1:19" x14ac:dyDescent="0.25">
      <c r="A39" t="s">
        <v>308</v>
      </c>
      <c r="B39" t="s">
        <v>309</v>
      </c>
      <c r="C39" t="s">
        <v>310</v>
      </c>
      <c r="D39" s="289" t="str">
        <f>'RAW DATA INPUTS &gt;&gt;&gt;'!$AR$1</f>
        <v>WX BP, Market Reliance, Biodiesel</v>
      </c>
      <c r="E39" s="67">
        <f t="shared" ca="1" si="4"/>
        <v>17.302100466321853</v>
      </c>
      <c r="F39" s="67">
        <f t="shared" ca="1" si="6"/>
        <v>5.0599943478115419</v>
      </c>
      <c r="G39" s="67">
        <f t="shared" ca="1" si="6"/>
        <v>1086980.53125</v>
      </c>
      <c r="H39" s="67">
        <f t="shared" ca="1" si="6"/>
        <v>10.522672064602375</v>
      </c>
      <c r="I39" s="67">
        <f t="shared" ca="1" si="6"/>
        <v>948.70270586013794</v>
      </c>
      <c r="J39" s="67">
        <f t="shared" ca="1" si="7"/>
        <v>35.97493851184845</v>
      </c>
      <c r="K39" s="67">
        <f t="shared" ca="1" si="7"/>
        <v>1896641.75</v>
      </c>
      <c r="L39" s="67">
        <f t="shared" ca="1" si="8"/>
        <v>19018951.295532227</v>
      </c>
      <c r="M39" s="67">
        <f t="shared" ca="1" si="8"/>
        <v>6116856.1796875</v>
      </c>
      <c r="N39" s="67">
        <f t="shared" ca="1" si="8"/>
        <v>1552374.046875</v>
      </c>
      <c r="O39" s="67">
        <f t="shared" ca="1" si="2"/>
        <v>1493182</v>
      </c>
      <c r="P39" s="67">
        <f t="shared" ca="1" si="9"/>
        <v>216.68000096082687</v>
      </c>
      <c r="Q39" s="67">
        <f t="shared" ca="1" si="9"/>
        <v>864.41000366210938</v>
      </c>
    </row>
    <row r="40" spans="1:19" x14ac:dyDescent="0.25">
      <c r="D40" s="108" t="s">
        <v>431</v>
      </c>
      <c r="E40" s="66"/>
      <c r="F40" s="66"/>
      <c r="G40" s="67"/>
      <c r="H40" s="67"/>
      <c r="I40" s="67"/>
      <c r="J40" s="67"/>
      <c r="K40" s="67"/>
      <c r="L40" s="67"/>
      <c r="M40" s="67"/>
      <c r="N40" s="67"/>
      <c r="O40" s="67"/>
      <c r="P40" s="67"/>
      <c r="Q40" s="67"/>
    </row>
    <row r="41" spans="1:19" x14ac:dyDescent="0.25">
      <c r="E41" s="103" t="s">
        <v>109</v>
      </c>
      <c r="F41" s="311" t="s">
        <v>110</v>
      </c>
      <c r="G41" s="311"/>
      <c r="H41" s="312" t="s">
        <v>108</v>
      </c>
      <c r="I41" s="312"/>
      <c r="J41" s="312"/>
      <c r="K41" s="68" t="s">
        <v>173</v>
      </c>
      <c r="L41" s="313" t="s">
        <v>174</v>
      </c>
      <c r="M41" s="313"/>
      <c r="N41" s="313"/>
      <c r="O41" s="313"/>
      <c r="P41" s="302" t="s">
        <v>112</v>
      </c>
      <c r="Q41" s="69" t="s">
        <v>113</v>
      </c>
    </row>
    <row r="42" spans="1:19" ht="105" x14ac:dyDescent="0.25">
      <c r="D42" s="71" t="s">
        <v>107</v>
      </c>
      <c r="E42" s="72" t="s">
        <v>72</v>
      </c>
      <c r="F42" s="71" t="s">
        <v>73</v>
      </c>
      <c r="G42" s="71" t="s">
        <v>74</v>
      </c>
      <c r="H42" s="71" t="s">
        <v>75</v>
      </c>
      <c r="I42" s="71" t="s">
        <v>76</v>
      </c>
      <c r="J42" s="71" t="s">
        <v>77</v>
      </c>
      <c r="K42" s="72" t="s">
        <v>78</v>
      </c>
      <c r="L42" s="72" t="s">
        <v>87</v>
      </c>
      <c r="M42" s="72" t="s">
        <v>91</v>
      </c>
      <c r="N42" s="72" t="s">
        <v>97</v>
      </c>
      <c r="O42" s="72" t="s">
        <v>101</v>
      </c>
      <c r="P42" s="72" t="s">
        <v>95</v>
      </c>
      <c r="Q42" s="72" t="s">
        <v>96</v>
      </c>
      <c r="R42" s="72" t="s">
        <v>137</v>
      </c>
      <c r="S42" s="72" t="s">
        <v>138</v>
      </c>
    </row>
    <row r="43" spans="1:19" x14ac:dyDescent="0.25">
      <c r="D43" s="3" t="str">
        <f t="shared" ref="D43:D76" si="10">D6</f>
        <v>1 Mid</v>
      </c>
      <c r="E43" s="73">
        <f t="shared" ref="E43:Q43" ca="1" si="11">RANK(E6,E$6:E$39,E$77)</f>
        <v>8</v>
      </c>
      <c r="F43" s="73">
        <f t="shared" ca="1" si="11"/>
        <v>15</v>
      </c>
      <c r="G43" s="73">
        <f t="shared" ca="1" si="11"/>
        <v>19</v>
      </c>
      <c r="H43" s="73">
        <f t="shared" ca="1" si="11"/>
        <v>19</v>
      </c>
      <c r="I43" s="73">
        <f t="shared" ca="1" si="11"/>
        <v>15</v>
      </c>
      <c r="J43" s="73">
        <f t="shared" ca="1" si="11"/>
        <v>18</v>
      </c>
      <c r="K43" s="73">
        <f t="shared" ca="1" si="11"/>
        <v>9</v>
      </c>
      <c r="L43" s="73">
        <f t="shared" ca="1" si="11"/>
        <v>13</v>
      </c>
      <c r="M43" s="73">
        <f t="shared" ca="1" si="11"/>
        <v>15</v>
      </c>
      <c r="N43" s="73">
        <f t="shared" ca="1" si="11"/>
        <v>22</v>
      </c>
      <c r="O43" s="73">
        <f t="shared" ca="1" si="11"/>
        <v>5</v>
      </c>
      <c r="P43" s="73">
        <f t="shared" ca="1" si="11"/>
        <v>28</v>
      </c>
      <c r="Q43" s="73">
        <f t="shared" ca="1" si="11"/>
        <v>22</v>
      </c>
      <c r="R43" s="70">
        <f t="shared" ref="R43:R76" ca="1" si="12">AVERAGE(E43:Q43)</f>
        <v>16</v>
      </c>
      <c r="S43">
        <f t="shared" ref="S43:S76" ca="1" si="13">RANK(R43,$R$43:$R$76,1)</f>
        <v>19</v>
      </c>
    </row>
    <row r="44" spans="1:19" x14ac:dyDescent="0.25">
      <c r="D44" s="3" t="str">
        <f t="shared" si="10"/>
        <v>2 Low</v>
      </c>
      <c r="E44" s="73">
        <f t="shared" ref="E44:Q44" ca="1" si="14">RANK(E7,E$6:E$39,E$77)</f>
        <v>3</v>
      </c>
      <c r="F44" s="73">
        <f t="shared" ca="1" si="14"/>
        <v>5</v>
      </c>
      <c r="G44" s="73">
        <f t="shared" ca="1" si="14"/>
        <v>15</v>
      </c>
      <c r="H44" s="73">
        <f t="shared" ca="1" si="14"/>
        <v>12</v>
      </c>
      <c r="I44" s="73">
        <f t="shared" ca="1" si="14"/>
        <v>8</v>
      </c>
      <c r="J44" s="73">
        <f t="shared" ca="1" si="14"/>
        <v>12</v>
      </c>
      <c r="K44" s="73">
        <f t="shared" ca="1" si="14"/>
        <v>1</v>
      </c>
      <c r="L44" s="73">
        <f t="shared" ca="1" si="14"/>
        <v>31</v>
      </c>
      <c r="M44" s="73">
        <f t="shared" ca="1" si="14"/>
        <v>3</v>
      </c>
      <c r="N44" s="73">
        <f t="shared" ca="1" si="14"/>
        <v>14</v>
      </c>
      <c r="O44" s="73">
        <f t="shared" ca="1" si="14"/>
        <v>5</v>
      </c>
      <c r="P44" s="73">
        <f t="shared" ca="1" si="14"/>
        <v>17</v>
      </c>
      <c r="Q44" s="73">
        <f t="shared" ca="1" si="14"/>
        <v>30</v>
      </c>
      <c r="R44" s="70">
        <f t="shared" ca="1" si="12"/>
        <v>12</v>
      </c>
      <c r="S44">
        <f t="shared" ca="1" si="13"/>
        <v>6</v>
      </c>
    </row>
    <row r="45" spans="1:19" x14ac:dyDescent="0.25">
      <c r="D45" s="3" t="str">
        <f t="shared" si="10"/>
        <v>3 High</v>
      </c>
      <c r="E45" s="73">
        <f t="shared" ref="E45:Q45" ca="1" si="15">RANK(E8,E$6:E$39,E$77)</f>
        <v>26</v>
      </c>
      <c r="F45" s="73">
        <f t="shared" ca="1" si="15"/>
        <v>29</v>
      </c>
      <c r="G45" s="73">
        <f t="shared" ca="1" si="15"/>
        <v>24</v>
      </c>
      <c r="H45" s="73">
        <f t="shared" ca="1" si="15"/>
        <v>25</v>
      </c>
      <c r="I45" s="73">
        <f t="shared" ca="1" si="15"/>
        <v>20</v>
      </c>
      <c r="J45" s="73">
        <f t="shared" ca="1" si="15"/>
        <v>24</v>
      </c>
      <c r="K45" s="73">
        <f t="shared" ca="1" si="15"/>
        <v>27</v>
      </c>
      <c r="L45" s="73">
        <f t="shared" ca="1" si="15"/>
        <v>4</v>
      </c>
      <c r="M45" s="73">
        <f t="shared" ca="1" si="15"/>
        <v>1</v>
      </c>
      <c r="N45" s="73">
        <f t="shared" ca="1" si="15"/>
        <v>27</v>
      </c>
      <c r="O45" s="73">
        <f t="shared" ca="1" si="15"/>
        <v>5</v>
      </c>
      <c r="P45" s="73">
        <f t="shared" ca="1" si="15"/>
        <v>26</v>
      </c>
      <c r="Q45" s="73">
        <f t="shared" ca="1" si="15"/>
        <v>10</v>
      </c>
      <c r="R45" s="70">
        <f t="shared" ca="1" si="12"/>
        <v>19.076923076923077</v>
      </c>
      <c r="S45">
        <f t="shared" ca="1" si="13"/>
        <v>27</v>
      </c>
    </row>
    <row r="46" spans="1:19" x14ac:dyDescent="0.25">
      <c r="D46" s="3" t="str">
        <f t="shared" si="10"/>
        <v>A Renewable Overgeneration</v>
      </c>
      <c r="E46" s="73">
        <f t="shared" ref="E46:Q46" ca="1" si="16">RANK(E9,E$6:E$39,E$77)</f>
        <v>20</v>
      </c>
      <c r="F46" s="73">
        <f t="shared" ca="1" si="16"/>
        <v>4</v>
      </c>
      <c r="G46" s="73">
        <f t="shared" ca="1" si="16"/>
        <v>5</v>
      </c>
      <c r="H46" s="73">
        <f t="shared" ca="1" si="16"/>
        <v>7</v>
      </c>
      <c r="I46" s="73">
        <f t="shared" ca="1" si="16"/>
        <v>33</v>
      </c>
      <c r="J46" s="73">
        <f t="shared" ca="1" si="16"/>
        <v>10</v>
      </c>
      <c r="K46" s="73">
        <f t="shared" ca="1" si="16"/>
        <v>28</v>
      </c>
      <c r="L46" s="73">
        <f t="shared" ca="1" si="16"/>
        <v>28</v>
      </c>
      <c r="M46" s="73">
        <f t="shared" ca="1" si="16"/>
        <v>20</v>
      </c>
      <c r="N46" s="73">
        <f t="shared" ca="1" si="16"/>
        <v>32</v>
      </c>
      <c r="O46" s="73">
        <f t="shared" ca="1" si="16"/>
        <v>5</v>
      </c>
      <c r="P46" s="73">
        <f t="shared" ca="1" si="16"/>
        <v>11</v>
      </c>
      <c r="Q46" s="73">
        <f t="shared" ca="1" si="16"/>
        <v>6</v>
      </c>
      <c r="R46" s="70">
        <f t="shared" ca="1" si="12"/>
        <v>16.076923076923077</v>
      </c>
      <c r="S46">
        <f t="shared" ca="1" si="13"/>
        <v>20</v>
      </c>
    </row>
    <row r="47" spans="1:19" x14ac:dyDescent="0.25">
      <c r="D47" s="3" t="str">
        <f t="shared" si="10"/>
        <v>B Market Reliance</v>
      </c>
      <c r="E47" s="73">
        <f t="shared" ref="E47:Q47" ca="1" si="17">RANK(E10,E$6:E$39,E$77)</f>
        <v>18</v>
      </c>
      <c r="F47" s="73">
        <f t="shared" ca="1" si="17"/>
        <v>23</v>
      </c>
      <c r="G47" s="73">
        <f t="shared" ca="1" si="17"/>
        <v>25</v>
      </c>
      <c r="H47" s="73">
        <f t="shared" ca="1" si="17"/>
        <v>27</v>
      </c>
      <c r="I47" s="73">
        <f t="shared" ca="1" si="17"/>
        <v>32</v>
      </c>
      <c r="J47" s="73">
        <f t="shared" ca="1" si="17"/>
        <v>29</v>
      </c>
      <c r="K47" s="73">
        <f t="shared" ca="1" si="17"/>
        <v>5</v>
      </c>
      <c r="L47" s="73">
        <f t="shared" ca="1" si="17"/>
        <v>20</v>
      </c>
      <c r="M47" s="73">
        <f t="shared" ca="1" si="17"/>
        <v>19</v>
      </c>
      <c r="N47" s="73">
        <f t="shared" ca="1" si="17"/>
        <v>8</v>
      </c>
      <c r="O47" s="73">
        <f t="shared" ca="1" si="17"/>
        <v>5</v>
      </c>
      <c r="P47" s="73">
        <f t="shared" ca="1" si="17"/>
        <v>22</v>
      </c>
      <c r="Q47" s="73">
        <f t="shared" ca="1" si="17"/>
        <v>18</v>
      </c>
      <c r="R47" s="70">
        <f t="shared" ca="1" si="12"/>
        <v>19.307692307692307</v>
      </c>
      <c r="S47">
        <f t="shared" ca="1" si="13"/>
        <v>28</v>
      </c>
    </row>
    <row r="48" spans="1:19" x14ac:dyDescent="0.25">
      <c r="D48" s="3" t="str">
        <f t="shared" si="10"/>
        <v>C Distributed Transmission</v>
      </c>
      <c r="E48" s="73">
        <f t="shared" ref="E48:Q48" ca="1" si="18">RANK(E11,E$6:E$39,E$77)</f>
        <v>17</v>
      </c>
      <c r="F48" s="73">
        <f t="shared" ca="1" si="18"/>
        <v>25</v>
      </c>
      <c r="G48" s="73">
        <f t="shared" ca="1" si="18"/>
        <v>26</v>
      </c>
      <c r="H48" s="73">
        <f t="shared" ca="1" si="18"/>
        <v>24</v>
      </c>
      <c r="I48" s="73">
        <f t="shared" ca="1" si="18"/>
        <v>25</v>
      </c>
      <c r="J48" s="73">
        <f t="shared" ca="1" si="18"/>
        <v>25</v>
      </c>
      <c r="K48" s="73">
        <f t="shared" ca="1" si="18"/>
        <v>24</v>
      </c>
      <c r="L48" s="73">
        <f t="shared" ca="1" si="18"/>
        <v>32</v>
      </c>
      <c r="M48" s="73">
        <f t="shared" ca="1" si="18"/>
        <v>7</v>
      </c>
      <c r="N48" s="73">
        <f t="shared" ca="1" si="18"/>
        <v>1</v>
      </c>
      <c r="O48" s="73">
        <f t="shared" ca="1" si="18"/>
        <v>5</v>
      </c>
      <c r="P48" s="73">
        <f t="shared" ca="1" si="18"/>
        <v>19</v>
      </c>
      <c r="Q48" s="73">
        <f t="shared" ca="1" si="18"/>
        <v>8</v>
      </c>
      <c r="R48" s="70">
        <f t="shared" ca="1" si="12"/>
        <v>18.307692307692307</v>
      </c>
      <c r="S48">
        <f t="shared" ca="1" si="13"/>
        <v>26</v>
      </c>
    </row>
    <row r="49" spans="4:19" x14ac:dyDescent="0.25">
      <c r="D49" s="3" t="str">
        <f t="shared" si="10"/>
        <v>D Transmission/build constraints - time delayed (option 2)</v>
      </c>
      <c r="E49" s="73">
        <f t="shared" ref="E49:Q49" ca="1" si="19">RANK(E12,E$6:E$39,E$77)</f>
        <v>10</v>
      </c>
      <c r="F49" s="73">
        <f t="shared" ca="1" si="19"/>
        <v>17</v>
      </c>
      <c r="G49" s="73">
        <f t="shared" ca="1" si="19"/>
        <v>13</v>
      </c>
      <c r="H49" s="73">
        <f t="shared" ca="1" si="19"/>
        <v>14</v>
      </c>
      <c r="I49" s="73">
        <f t="shared" ca="1" si="19"/>
        <v>11</v>
      </c>
      <c r="J49" s="73">
        <f t="shared" ca="1" si="19"/>
        <v>13</v>
      </c>
      <c r="K49" s="73">
        <f t="shared" ca="1" si="19"/>
        <v>22</v>
      </c>
      <c r="L49" s="73">
        <f t="shared" ca="1" si="19"/>
        <v>17</v>
      </c>
      <c r="M49" s="73">
        <f t="shared" ca="1" si="19"/>
        <v>9</v>
      </c>
      <c r="N49" s="73">
        <f t="shared" ca="1" si="19"/>
        <v>18</v>
      </c>
      <c r="O49" s="73">
        <f t="shared" ca="1" si="19"/>
        <v>5</v>
      </c>
      <c r="P49" s="73">
        <f t="shared" ca="1" si="19"/>
        <v>18</v>
      </c>
      <c r="Q49" s="73">
        <f t="shared" ca="1" si="19"/>
        <v>18</v>
      </c>
      <c r="R49" s="70">
        <f t="shared" ca="1" si="12"/>
        <v>14.23076923076923</v>
      </c>
      <c r="S49">
        <f t="shared" ca="1" si="13"/>
        <v>13</v>
      </c>
    </row>
    <row r="50" spans="4:19" x14ac:dyDescent="0.25">
      <c r="D50" s="3" t="str">
        <f t="shared" si="10"/>
        <v>F 6-Yr DSR Ramp</v>
      </c>
      <c r="E50" s="73">
        <f t="shared" ref="E50:Q50" ca="1" si="20">RANK(E13,E$6:E$39,E$77)</f>
        <v>9</v>
      </c>
      <c r="F50" s="73">
        <f t="shared" ca="1" si="20"/>
        <v>21</v>
      </c>
      <c r="G50" s="73">
        <f t="shared" ca="1" si="20"/>
        <v>18</v>
      </c>
      <c r="H50" s="73">
        <f t="shared" ca="1" si="20"/>
        <v>18</v>
      </c>
      <c r="I50" s="73">
        <f t="shared" ca="1" si="20"/>
        <v>19</v>
      </c>
      <c r="J50" s="73">
        <f t="shared" ca="1" si="20"/>
        <v>20</v>
      </c>
      <c r="K50" s="73">
        <f t="shared" ca="1" si="20"/>
        <v>13</v>
      </c>
      <c r="L50" s="73">
        <f t="shared" ca="1" si="20"/>
        <v>10</v>
      </c>
      <c r="M50" s="73">
        <f t="shared" ca="1" si="20"/>
        <v>22</v>
      </c>
      <c r="N50" s="73">
        <f t="shared" ca="1" si="20"/>
        <v>22</v>
      </c>
      <c r="O50" s="73">
        <f t="shared" ca="1" si="20"/>
        <v>5</v>
      </c>
      <c r="P50" s="73">
        <f t="shared" ca="1" si="20"/>
        <v>21</v>
      </c>
      <c r="Q50" s="73">
        <f t="shared" ca="1" si="20"/>
        <v>20</v>
      </c>
      <c r="R50" s="70">
        <f t="shared" ca="1" si="12"/>
        <v>16.76923076923077</v>
      </c>
      <c r="S50">
        <f t="shared" ca="1" si="13"/>
        <v>23</v>
      </c>
    </row>
    <row r="51" spans="4:19" x14ac:dyDescent="0.25">
      <c r="D51" s="3" t="str">
        <f t="shared" si="10"/>
        <v>G NEI DSR</v>
      </c>
      <c r="E51" s="73">
        <f t="shared" ref="E51:Q51" ca="1" si="21">RANK(E14,E$6:E$39,E$77)</f>
        <v>5</v>
      </c>
      <c r="F51" s="73">
        <f t="shared" ca="1" si="21"/>
        <v>24</v>
      </c>
      <c r="G51" s="73">
        <f t="shared" ca="1" si="21"/>
        <v>20</v>
      </c>
      <c r="H51" s="73">
        <f t="shared" ca="1" si="21"/>
        <v>22</v>
      </c>
      <c r="I51" s="73">
        <f t="shared" ca="1" si="21"/>
        <v>16</v>
      </c>
      <c r="J51" s="73">
        <f t="shared" ca="1" si="21"/>
        <v>21</v>
      </c>
      <c r="K51" s="73">
        <f t="shared" ca="1" si="21"/>
        <v>11</v>
      </c>
      <c r="L51" s="73">
        <f t="shared" ca="1" si="21"/>
        <v>9</v>
      </c>
      <c r="M51" s="73">
        <f t="shared" ca="1" si="21"/>
        <v>24</v>
      </c>
      <c r="N51" s="73">
        <f t="shared" ca="1" si="21"/>
        <v>22</v>
      </c>
      <c r="O51" s="73">
        <f t="shared" ca="1" si="21"/>
        <v>5</v>
      </c>
      <c r="P51" s="73">
        <f t="shared" ca="1" si="21"/>
        <v>12</v>
      </c>
      <c r="Q51" s="73">
        <f t="shared" ca="1" si="21"/>
        <v>25</v>
      </c>
      <c r="R51" s="70">
        <f t="shared" ca="1" si="12"/>
        <v>16.615384615384617</v>
      </c>
      <c r="S51">
        <f t="shared" ca="1" si="13"/>
        <v>22</v>
      </c>
    </row>
    <row r="52" spans="4:19" x14ac:dyDescent="0.25">
      <c r="D52" s="3" t="str">
        <f t="shared" si="10"/>
        <v>H Social Discount DSR</v>
      </c>
      <c r="E52" s="73">
        <f t="shared" ref="E52:Q52" ca="1" si="22">RANK(E15,E$6:E$39,E$77)</f>
        <v>12</v>
      </c>
      <c r="F52" s="73">
        <f t="shared" ca="1" si="22"/>
        <v>26</v>
      </c>
      <c r="G52" s="73">
        <f t="shared" ca="1" si="22"/>
        <v>14</v>
      </c>
      <c r="H52" s="73">
        <f t="shared" ca="1" si="22"/>
        <v>15</v>
      </c>
      <c r="I52" s="73">
        <f t="shared" ca="1" si="22"/>
        <v>10</v>
      </c>
      <c r="J52" s="73">
        <f t="shared" ca="1" si="22"/>
        <v>15</v>
      </c>
      <c r="K52" s="73">
        <f t="shared" ca="1" si="22"/>
        <v>20</v>
      </c>
      <c r="L52" s="73">
        <f t="shared" ca="1" si="22"/>
        <v>8</v>
      </c>
      <c r="M52" s="73">
        <f t="shared" ca="1" si="22"/>
        <v>27</v>
      </c>
      <c r="N52" s="73">
        <f t="shared" ca="1" si="22"/>
        <v>18</v>
      </c>
      <c r="O52" s="73">
        <f t="shared" ca="1" si="22"/>
        <v>5</v>
      </c>
      <c r="P52" s="73">
        <f t="shared" ca="1" si="22"/>
        <v>10</v>
      </c>
      <c r="Q52" s="73">
        <f t="shared" ca="1" si="22"/>
        <v>16</v>
      </c>
      <c r="R52" s="70">
        <f t="shared" ca="1" si="12"/>
        <v>15.076923076923077</v>
      </c>
      <c r="S52">
        <f t="shared" ca="1" si="13"/>
        <v>15</v>
      </c>
    </row>
    <row r="53" spans="4:19" x14ac:dyDescent="0.25">
      <c r="D53" s="3" t="str">
        <f t="shared" si="10"/>
        <v>I SCGHG Dispatch Cost - LTCE Model</v>
      </c>
      <c r="E53" s="73">
        <f t="shared" ref="E53:Q53" ca="1" si="23">RANK(E16,E$6:E$39,E$77)</f>
        <v>6</v>
      </c>
      <c r="F53" s="73">
        <f t="shared" ca="1" si="23"/>
        <v>16</v>
      </c>
      <c r="G53" s="73">
        <f t="shared" ca="1" si="23"/>
        <v>12</v>
      </c>
      <c r="H53" s="73">
        <f t="shared" ca="1" si="23"/>
        <v>13</v>
      </c>
      <c r="I53" s="73">
        <f t="shared" ca="1" si="23"/>
        <v>23</v>
      </c>
      <c r="J53" s="73">
        <f t="shared" ca="1" si="23"/>
        <v>14</v>
      </c>
      <c r="K53" s="73">
        <f t="shared" ca="1" si="23"/>
        <v>19</v>
      </c>
      <c r="L53" s="73">
        <f t="shared" ca="1" si="23"/>
        <v>15</v>
      </c>
      <c r="M53" s="73">
        <f t="shared" ca="1" si="23"/>
        <v>10</v>
      </c>
      <c r="N53" s="73">
        <f t="shared" ca="1" si="23"/>
        <v>18</v>
      </c>
      <c r="O53" s="73">
        <f t="shared" ca="1" si="23"/>
        <v>5</v>
      </c>
      <c r="P53" s="73">
        <f t="shared" ca="1" si="23"/>
        <v>13</v>
      </c>
      <c r="Q53" s="73">
        <f t="shared" ca="1" si="23"/>
        <v>11</v>
      </c>
      <c r="R53" s="70">
        <f t="shared" ca="1" si="12"/>
        <v>13.461538461538462</v>
      </c>
      <c r="S53">
        <f t="shared" ca="1" si="13"/>
        <v>10</v>
      </c>
    </row>
    <row r="54" spans="4:19" x14ac:dyDescent="0.25">
      <c r="D54" s="3" t="str">
        <f t="shared" si="10"/>
        <v>J SCGHG Dispatch Cost - LTCE and Hourly Models</v>
      </c>
      <c r="E54" s="73">
        <f t="shared" ref="E54:Q54" ca="1" si="24">RANK(E17,E$6:E$39,E$77)</f>
        <v>25</v>
      </c>
      <c r="F54" s="73">
        <f t="shared" ca="1" si="24"/>
        <v>9</v>
      </c>
      <c r="G54" s="73">
        <f t="shared" ca="1" si="24"/>
        <v>6</v>
      </c>
      <c r="H54" s="73">
        <f t="shared" ca="1" si="24"/>
        <v>5</v>
      </c>
      <c r="I54" s="73">
        <f t="shared" ca="1" si="24"/>
        <v>29</v>
      </c>
      <c r="J54" s="73">
        <f t="shared" ca="1" si="24"/>
        <v>6</v>
      </c>
      <c r="K54" s="73">
        <f t="shared" ca="1" si="24"/>
        <v>26</v>
      </c>
      <c r="L54" s="73">
        <f t="shared" ca="1" si="24"/>
        <v>12</v>
      </c>
      <c r="M54" s="73">
        <f t="shared" ca="1" si="24"/>
        <v>12</v>
      </c>
      <c r="N54" s="73">
        <f t="shared" ca="1" si="24"/>
        <v>11</v>
      </c>
      <c r="O54" s="73">
        <f t="shared" ca="1" si="24"/>
        <v>5</v>
      </c>
      <c r="P54" s="73">
        <f t="shared" ca="1" si="24"/>
        <v>7</v>
      </c>
      <c r="Q54" s="73">
        <f t="shared" ca="1" si="24"/>
        <v>12</v>
      </c>
      <c r="R54" s="70">
        <f t="shared" ca="1" si="12"/>
        <v>12.692307692307692</v>
      </c>
      <c r="S54">
        <f t="shared" ca="1" si="13"/>
        <v>8</v>
      </c>
    </row>
    <row r="55" spans="4:19" x14ac:dyDescent="0.25">
      <c r="D55" s="3" t="str">
        <f t="shared" si="10"/>
        <v>K AR5 Upstream Emissions</v>
      </c>
      <c r="E55" s="73">
        <f t="shared" ref="E55:Q55" ca="1" si="25">RANK(E18,E$6:E$39,E$77)</f>
        <v>11</v>
      </c>
      <c r="F55" s="73">
        <f t="shared" ca="1" si="25"/>
        <v>20</v>
      </c>
      <c r="G55" s="73">
        <f t="shared" ca="1" si="25"/>
        <v>21</v>
      </c>
      <c r="H55" s="73">
        <f t="shared" ca="1" si="25"/>
        <v>20</v>
      </c>
      <c r="I55" s="73">
        <f t="shared" ca="1" si="25"/>
        <v>13</v>
      </c>
      <c r="J55" s="73">
        <f t="shared" ca="1" si="25"/>
        <v>19</v>
      </c>
      <c r="K55" s="73">
        <f t="shared" ca="1" si="25"/>
        <v>7</v>
      </c>
      <c r="L55" s="73">
        <f t="shared" ca="1" si="25"/>
        <v>14</v>
      </c>
      <c r="M55" s="73">
        <f t="shared" ca="1" si="25"/>
        <v>11</v>
      </c>
      <c r="N55" s="73">
        <f t="shared" ca="1" si="25"/>
        <v>22</v>
      </c>
      <c r="O55" s="73">
        <f t="shared" ca="1" si="25"/>
        <v>5</v>
      </c>
      <c r="P55" s="73">
        <f t="shared" ca="1" si="25"/>
        <v>23</v>
      </c>
      <c r="Q55" s="73">
        <f t="shared" ca="1" si="25"/>
        <v>20</v>
      </c>
      <c r="R55" s="70">
        <f t="shared" ca="1" si="12"/>
        <v>15.846153846153847</v>
      </c>
      <c r="S55">
        <f t="shared" ca="1" si="13"/>
        <v>18</v>
      </c>
    </row>
    <row r="56" spans="4:19" x14ac:dyDescent="0.25">
      <c r="D56" s="3" t="str">
        <f t="shared" si="10"/>
        <v>L SCGHG Federal CO2 Tax as Fixed Cost</v>
      </c>
      <c r="E56" s="73">
        <f t="shared" ref="E56:Q56" ca="1" si="26">RANK(E19,E$6:E$39,E$77)</f>
        <v>24</v>
      </c>
      <c r="F56" s="73">
        <f t="shared" ca="1" si="26"/>
        <v>6</v>
      </c>
      <c r="G56" s="73">
        <f t="shared" ca="1" si="26"/>
        <v>7</v>
      </c>
      <c r="H56" s="73">
        <f t="shared" ca="1" si="26"/>
        <v>6</v>
      </c>
      <c r="I56" s="73">
        <f t="shared" ca="1" si="26"/>
        <v>5</v>
      </c>
      <c r="J56" s="73">
        <f t="shared" ca="1" si="26"/>
        <v>5</v>
      </c>
      <c r="K56" s="73">
        <f t="shared" ca="1" si="26"/>
        <v>16</v>
      </c>
      <c r="L56" s="73">
        <f t="shared" ca="1" si="26"/>
        <v>16</v>
      </c>
      <c r="M56" s="73">
        <f t="shared" ca="1" si="26"/>
        <v>4</v>
      </c>
      <c r="N56" s="73">
        <f t="shared" ca="1" si="26"/>
        <v>11</v>
      </c>
      <c r="O56" s="73">
        <f t="shared" ca="1" si="26"/>
        <v>5</v>
      </c>
      <c r="P56" s="73">
        <f t="shared" ca="1" si="26"/>
        <v>15</v>
      </c>
      <c r="Q56" s="73">
        <f t="shared" ca="1" si="26"/>
        <v>23</v>
      </c>
      <c r="R56" s="70">
        <f t="shared" ca="1" si="12"/>
        <v>11</v>
      </c>
      <c r="S56">
        <f t="shared" ca="1" si="13"/>
        <v>2</v>
      </c>
    </row>
    <row r="57" spans="4:19" x14ac:dyDescent="0.25">
      <c r="D57" s="3" t="str">
        <f t="shared" si="10"/>
        <v>M Alternative Fuel for Peakers - Biodiesel</v>
      </c>
      <c r="E57" s="73">
        <f t="shared" ref="E57:Q57" ca="1" si="27">RANK(E20,E$6:E$39,E$77)</f>
        <v>7</v>
      </c>
      <c r="F57" s="73">
        <f t="shared" ca="1" si="27"/>
        <v>12</v>
      </c>
      <c r="G57" s="73">
        <f t="shared" ca="1" si="27"/>
        <v>11</v>
      </c>
      <c r="H57" s="73">
        <f t="shared" ca="1" si="27"/>
        <v>11</v>
      </c>
      <c r="I57" s="73">
        <f t="shared" ca="1" si="27"/>
        <v>6</v>
      </c>
      <c r="J57" s="73">
        <f t="shared" ca="1" si="27"/>
        <v>8</v>
      </c>
      <c r="K57" s="73">
        <f t="shared" ca="1" si="27"/>
        <v>14</v>
      </c>
      <c r="L57" s="73">
        <f t="shared" ca="1" si="27"/>
        <v>18</v>
      </c>
      <c r="M57" s="73">
        <f t="shared" ca="1" si="27"/>
        <v>8</v>
      </c>
      <c r="N57" s="73">
        <f t="shared" ca="1" si="27"/>
        <v>18</v>
      </c>
      <c r="O57" s="73">
        <f t="shared" ca="1" si="27"/>
        <v>5</v>
      </c>
      <c r="P57" s="73">
        <f t="shared" ca="1" si="27"/>
        <v>14</v>
      </c>
      <c r="Q57" s="73">
        <f t="shared" ca="1" si="27"/>
        <v>15</v>
      </c>
      <c r="R57" s="70">
        <f t="shared" ca="1" si="12"/>
        <v>11.307692307692308</v>
      </c>
      <c r="S57">
        <f t="shared" ca="1" si="13"/>
        <v>4</v>
      </c>
    </row>
    <row r="58" spans="4:19" x14ac:dyDescent="0.25">
      <c r="D58" s="3" t="str">
        <f t="shared" si="10"/>
        <v>N1 100% Renewable by 2030 Batteries</v>
      </c>
      <c r="E58" s="73">
        <f t="shared" ref="E58:Q58" ca="1" si="28">RANK(E21,E$6:E$39,E$77)</f>
        <v>31</v>
      </c>
      <c r="F58" s="73">
        <f t="shared" ca="1" si="28"/>
        <v>2</v>
      </c>
      <c r="G58" s="73">
        <f t="shared" ca="1" si="28"/>
        <v>1</v>
      </c>
      <c r="H58" s="73">
        <f t="shared" ca="1" si="28"/>
        <v>1</v>
      </c>
      <c r="I58" s="73">
        <f t="shared" ca="1" si="28"/>
        <v>1</v>
      </c>
      <c r="J58" s="73">
        <f t="shared" ca="1" si="28"/>
        <v>1</v>
      </c>
      <c r="K58" s="73">
        <f t="shared" ca="1" si="28"/>
        <v>23</v>
      </c>
      <c r="L58" s="73">
        <f t="shared" ca="1" si="28"/>
        <v>5</v>
      </c>
      <c r="M58" s="73">
        <f t="shared" ca="1" si="28"/>
        <v>28</v>
      </c>
      <c r="N58" s="73">
        <f t="shared" ca="1" si="28"/>
        <v>14</v>
      </c>
      <c r="O58" s="73">
        <f t="shared" ca="1" si="28"/>
        <v>5</v>
      </c>
      <c r="P58" s="73">
        <f t="shared" ca="1" si="28"/>
        <v>32</v>
      </c>
      <c r="Q58" s="73">
        <f t="shared" ca="1" si="28"/>
        <v>1</v>
      </c>
      <c r="R58" s="70">
        <f t="shared" ca="1" si="12"/>
        <v>11.153846153846153</v>
      </c>
      <c r="S58">
        <f t="shared" ca="1" si="13"/>
        <v>3</v>
      </c>
    </row>
    <row r="59" spans="4:19" x14ac:dyDescent="0.25">
      <c r="D59" s="3" t="str">
        <f t="shared" si="10"/>
        <v>N2 100% Renewable by 2030 PSH</v>
      </c>
      <c r="E59" s="73">
        <f t="shared" ref="E59:Q59" ca="1" si="29">RANK(E22,E$6:E$39,E$77)</f>
        <v>34</v>
      </c>
      <c r="F59" s="73">
        <f t="shared" ca="1" si="29"/>
        <v>1</v>
      </c>
      <c r="G59" s="73">
        <f t="shared" ca="1" si="29"/>
        <v>1</v>
      </c>
      <c r="H59" s="73">
        <f t="shared" ca="1" si="29"/>
        <v>1</v>
      </c>
      <c r="I59" s="73">
        <f t="shared" ca="1" si="29"/>
        <v>1</v>
      </c>
      <c r="J59" s="73">
        <f t="shared" ca="1" si="29"/>
        <v>1</v>
      </c>
      <c r="K59" s="73">
        <f t="shared" ca="1" si="29"/>
        <v>4</v>
      </c>
      <c r="L59" s="73">
        <f t="shared" ca="1" si="29"/>
        <v>2</v>
      </c>
      <c r="M59" s="73">
        <f t="shared" ca="1" si="29"/>
        <v>32</v>
      </c>
      <c r="N59" s="73">
        <f t="shared" ca="1" si="29"/>
        <v>34</v>
      </c>
      <c r="O59" s="73">
        <f t="shared" ca="1" si="29"/>
        <v>5</v>
      </c>
      <c r="P59" s="73">
        <f t="shared" ca="1" si="29"/>
        <v>32</v>
      </c>
      <c r="Q59" s="73">
        <f t="shared" ca="1" si="29"/>
        <v>32</v>
      </c>
      <c r="R59" s="70">
        <f t="shared" ca="1" si="12"/>
        <v>13.846153846153847</v>
      </c>
      <c r="S59">
        <f t="shared" ca="1" si="13"/>
        <v>11</v>
      </c>
    </row>
    <row r="60" spans="4:19" x14ac:dyDescent="0.25">
      <c r="D60" s="3" t="str">
        <f t="shared" si="10"/>
        <v>O1 100% Renewable by 2045 Batteries</v>
      </c>
      <c r="E60" s="73">
        <f t="shared" ref="E60:Q60" ca="1" si="30">RANK(E23,E$6:E$39,E$77)</f>
        <v>28</v>
      </c>
      <c r="F60" s="73">
        <f t="shared" ca="1" si="30"/>
        <v>10</v>
      </c>
      <c r="G60" s="73">
        <f t="shared" ca="1" si="30"/>
        <v>1</v>
      </c>
      <c r="H60" s="73">
        <f t="shared" ca="1" si="30"/>
        <v>1</v>
      </c>
      <c r="I60" s="73">
        <f t="shared" ca="1" si="30"/>
        <v>1</v>
      </c>
      <c r="J60" s="73">
        <f t="shared" ca="1" si="30"/>
        <v>1</v>
      </c>
      <c r="K60" s="73">
        <f t="shared" ca="1" si="30"/>
        <v>25</v>
      </c>
      <c r="L60" s="73">
        <f t="shared" ca="1" si="30"/>
        <v>7</v>
      </c>
      <c r="M60" s="73">
        <f t="shared" ca="1" si="30"/>
        <v>29</v>
      </c>
      <c r="N60" s="73">
        <f t="shared" ca="1" si="30"/>
        <v>33</v>
      </c>
      <c r="O60" s="73">
        <f t="shared" ca="1" si="30"/>
        <v>5</v>
      </c>
      <c r="P60" s="73">
        <f t="shared" ca="1" si="30"/>
        <v>26</v>
      </c>
      <c r="Q60" s="73">
        <f t="shared" ca="1" si="30"/>
        <v>2</v>
      </c>
      <c r="R60" s="70">
        <f t="shared" ca="1" si="12"/>
        <v>13</v>
      </c>
      <c r="S60">
        <f t="shared" ca="1" si="13"/>
        <v>9</v>
      </c>
    </row>
    <row r="61" spans="4:19" x14ac:dyDescent="0.25">
      <c r="D61" s="3" t="str">
        <f t="shared" si="10"/>
        <v>O2 100% Renewable by 2045 PSH</v>
      </c>
      <c r="E61" s="73">
        <f t="shared" ref="E61:Q61" ca="1" si="31">RANK(E24,E$6:E$39,E$77)</f>
        <v>33</v>
      </c>
      <c r="F61" s="73">
        <f t="shared" ca="1" si="31"/>
        <v>3</v>
      </c>
      <c r="G61" s="73">
        <f t="shared" ca="1" si="31"/>
        <v>1</v>
      </c>
      <c r="H61" s="73">
        <f t="shared" ca="1" si="31"/>
        <v>1</v>
      </c>
      <c r="I61" s="73">
        <f t="shared" ca="1" si="31"/>
        <v>1</v>
      </c>
      <c r="J61" s="73">
        <f t="shared" ca="1" si="31"/>
        <v>1</v>
      </c>
      <c r="K61" s="73">
        <f t="shared" ca="1" si="31"/>
        <v>17</v>
      </c>
      <c r="L61" s="73">
        <f t="shared" ca="1" si="31"/>
        <v>11</v>
      </c>
      <c r="M61" s="73">
        <f t="shared" ca="1" si="31"/>
        <v>2</v>
      </c>
      <c r="N61" s="73">
        <f t="shared" ca="1" si="31"/>
        <v>14</v>
      </c>
      <c r="O61" s="73">
        <f t="shared" ca="1" si="31"/>
        <v>5</v>
      </c>
      <c r="P61" s="73">
        <f t="shared" ca="1" si="31"/>
        <v>8</v>
      </c>
      <c r="Q61" s="73">
        <f t="shared" ca="1" si="31"/>
        <v>32</v>
      </c>
      <c r="R61" s="70">
        <f t="shared" ca="1" si="12"/>
        <v>9.9230769230769234</v>
      </c>
      <c r="S61">
        <f t="shared" ca="1" si="13"/>
        <v>1</v>
      </c>
    </row>
    <row r="62" spans="4:19" x14ac:dyDescent="0.25">
      <c r="D62" s="3" t="str">
        <f t="shared" si="10"/>
        <v>P1 No Thermal Before 2030, 2Hr LiIon</v>
      </c>
      <c r="E62" s="73">
        <f t="shared" ref="E62:Q62" ca="1" si="32">RANK(E25,E$6:E$39,E$77)</f>
        <v>30</v>
      </c>
      <c r="F62" s="73">
        <f t="shared" ca="1" si="32"/>
        <v>31</v>
      </c>
      <c r="G62" s="73">
        <f t="shared" ca="1" si="32"/>
        <v>29</v>
      </c>
      <c r="H62" s="73">
        <f t="shared" ca="1" si="32"/>
        <v>31</v>
      </c>
      <c r="I62" s="73">
        <f t="shared" ca="1" si="32"/>
        <v>28</v>
      </c>
      <c r="J62" s="73">
        <f t="shared" ca="1" si="32"/>
        <v>31</v>
      </c>
      <c r="K62" s="73">
        <f t="shared" ca="1" si="32"/>
        <v>31</v>
      </c>
      <c r="L62" s="73">
        <f t="shared" ca="1" si="32"/>
        <v>21</v>
      </c>
      <c r="M62" s="73">
        <f t="shared" ca="1" si="32"/>
        <v>26</v>
      </c>
      <c r="N62" s="73">
        <f t="shared" ca="1" si="32"/>
        <v>29</v>
      </c>
      <c r="O62" s="73">
        <f t="shared" ca="1" si="32"/>
        <v>5</v>
      </c>
      <c r="P62" s="73">
        <f t="shared" ca="1" si="32"/>
        <v>20</v>
      </c>
      <c r="Q62" s="73">
        <f t="shared" ca="1" si="32"/>
        <v>4</v>
      </c>
      <c r="R62" s="70">
        <f t="shared" ca="1" si="12"/>
        <v>24.307692307692307</v>
      </c>
      <c r="S62">
        <f t="shared" ca="1" si="13"/>
        <v>31</v>
      </c>
    </row>
    <row r="63" spans="4:19" x14ac:dyDescent="0.25">
      <c r="D63" s="3" t="str">
        <f t="shared" si="10"/>
        <v>P2 No Thermal Before 2030, PHES</v>
      </c>
      <c r="E63" s="73">
        <f t="shared" ref="E63:Q63" ca="1" si="33">RANK(E26,E$6:E$39,E$77)</f>
        <v>27</v>
      </c>
      <c r="F63" s="73">
        <f t="shared" ca="1" si="33"/>
        <v>8</v>
      </c>
      <c r="G63" s="73">
        <f t="shared" ca="1" si="33"/>
        <v>10</v>
      </c>
      <c r="H63" s="73">
        <f t="shared" ca="1" si="33"/>
        <v>10</v>
      </c>
      <c r="I63" s="73">
        <f t="shared" ca="1" si="33"/>
        <v>14</v>
      </c>
      <c r="J63" s="73">
        <f t="shared" ca="1" si="33"/>
        <v>11</v>
      </c>
      <c r="K63" s="73">
        <f t="shared" ca="1" si="33"/>
        <v>21</v>
      </c>
      <c r="L63" s="73">
        <f t="shared" ca="1" si="33"/>
        <v>6</v>
      </c>
      <c r="M63" s="73">
        <f t="shared" ca="1" si="33"/>
        <v>30</v>
      </c>
      <c r="N63" s="73">
        <f t="shared" ca="1" si="33"/>
        <v>11</v>
      </c>
      <c r="O63" s="73">
        <f t="shared" ca="1" si="33"/>
        <v>5</v>
      </c>
      <c r="P63" s="73">
        <f t="shared" ca="1" si="33"/>
        <v>30</v>
      </c>
      <c r="Q63" s="73">
        <f t="shared" ca="1" si="33"/>
        <v>9</v>
      </c>
      <c r="R63" s="70">
        <f t="shared" ca="1" si="12"/>
        <v>14.76923076923077</v>
      </c>
      <c r="S63">
        <f t="shared" ca="1" si="13"/>
        <v>14</v>
      </c>
    </row>
    <row r="64" spans="4:19" x14ac:dyDescent="0.25">
      <c r="D64" s="3" t="str">
        <f t="shared" si="10"/>
        <v>P3 No Thermal Before 2030, 4Hr LiIon</v>
      </c>
      <c r="E64" s="73">
        <f t="shared" ref="E64:Q64" ca="1" si="34">RANK(E27,E$6:E$39,E$77)</f>
        <v>32</v>
      </c>
      <c r="F64" s="73">
        <f t="shared" ca="1" si="34"/>
        <v>32</v>
      </c>
      <c r="G64" s="73">
        <f t="shared" ca="1" si="34"/>
        <v>31</v>
      </c>
      <c r="H64" s="73">
        <f t="shared" ca="1" si="34"/>
        <v>32</v>
      </c>
      <c r="I64" s="73">
        <f t="shared" ca="1" si="34"/>
        <v>30</v>
      </c>
      <c r="J64" s="73">
        <f t="shared" ca="1" si="34"/>
        <v>32</v>
      </c>
      <c r="K64" s="73">
        <f t="shared" ca="1" si="34"/>
        <v>32</v>
      </c>
      <c r="L64" s="73">
        <f t="shared" ca="1" si="34"/>
        <v>23</v>
      </c>
      <c r="M64" s="73">
        <f t="shared" ca="1" si="34"/>
        <v>25</v>
      </c>
      <c r="N64" s="73">
        <f t="shared" ca="1" si="34"/>
        <v>29</v>
      </c>
      <c r="O64" s="73">
        <f t="shared" ca="1" si="34"/>
        <v>5</v>
      </c>
      <c r="P64" s="73">
        <f t="shared" ca="1" si="34"/>
        <v>25</v>
      </c>
      <c r="Q64" s="73">
        <f t="shared" ca="1" si="34"/>
        <v>3</v>
      </c>
      <c r="R64" s="70">
        <f t="shared" ca="1" si="12"/>
        <v>25.46153846153846</v>
      </c>
      <c r="S64">
        <f t="shared" ca="1" si="13"/>
        <v>33</v>
      </c>
    </row>
    <row r="65" spans="3:19" x14ac:dyDescent="0.25">
      <c r="D65" s="3" t="str">
        <f t="shared" si="10"/>
        <v>Q Fuel switching, gas to electric</v>
      </c>
      <c r="E65" s="73">
        <f t="shared" ref="E65:Q65" ca="1" si="35">RANK(E28,E$6:E$39,E$77)</f>
        <v>29</v>
      </c>
      <c r="F65" s="73">
        <f t="shared" ca="1" si="35"/>
        <v>30</v>
      </c>
      <c r="G65" s="73">
        <f t="shared" ca="1" si="35"/>
        <v>32</v>
      </c>
      <c r="H65" s="73">
        <f t="shared" ca="1" si="35"/>
        <v>29</v>
      </c>
      <c r="I65" s="73">
        <f t="shared" ca="1" si="35"/>
        <v>22</v>
      </c>
      <c r="J65" s="73">
        <f t="shared" ca="1" si="35"/>
        <v>28</v>
      </c>
      <c r="K65" s="73">
        <f t="shared" ca="1" si="35"/>
        <v>30</v>
      </c>
      <c r="L65" s="73">
        <f t="shared" ca="1" si="35"/>
        <v>1</v>
      </c>
      <c r="M65" s="73">
        <f t="shared" ca="1" si="35"/>
        <v>18</v>
      </c>
      <c r="N65" s="73">
        <f t="shared" ca="1" si="35"/>
        <v>31</v>
      </c>
      <c r="O65" s="73">
        <f t="shared" ca="1" si="35"/>
        <v>5</v>
      </c>
      <c r="P65" s="73">
        <f t="shared" ca="1" si="35"/>
        <v>31</v>
      </c>
      <c r="Q65" s="73">
        <f t="shared" ca="1" si="35"/>
        <v>5</v>
      </c>
      <c r="R65" s="70">
        <f t="shared" ca="1" si="12"/>
        <v>22.384615384615383</v>
      </c>
      <c r="S65">
        <f t="shared" ca="1" si="13"/>
        <v>29</v>
      </c>
    </row>
    <row r="66" spans="3:19" x14ac:dyDescent="0.25">
      <c r="D66" s="3" t="str">
        <f t="shared" si="10"/>
        <v>R Temperature sensitivity on load</v>
      </c>
      <c r="E66" s="73">
        <f t="shared" ref="E66:Q66" ca="1" si="36">RANK(E29,E$6:E$39,E$77)</f>
        <v>4</v>
      </c>
      <c r="F66" s="73">
        <f t="shared" ca="1" si="36"/>
        <v>7</v>
      </c>
      <c r="G66" s="73">
        <f t="shared" ca="1" si="36"/>
        <v>8</v>
      </c>
      <c r="H66" s="73">
        <f t="shared" ca="1" si="36"/>
        <v>8</v>
      </c>
      <c r="I66" s="73">
        <f t="shared" ca="1" si="36"/>
        <v>7</v>
      </c>
      <c r="J66" s="73">
        <f t="shared" ca="1" si="36"/>
        <v>7</v>
      </c>
      <c r="K66" s="73">
        <f t="shared" ca="1" si="36"/>
        <v>6</v>
      </c>
      <c r="L66" s="73">
        <f t="shared" ca="1" si="36"/>
        <v>22</v>
      </c>
      <c r="M66" s="73">
        <f t="shared" ca="1" si="36"/>
        <v>23</v>
      </c>
      <c r="N66" s="73">
        <f t="shared" ca="1" si="36"/>
        <v>14</v>
      </c>
      <c r="O66" s="73">
        <f t="shared" ca="1" si="36"/>
        <v>5</v>
      </c>
      <c r="P66" s="73">
        <f t="shared" ca="1" si="36"/>
        <v>24</v>
      </c>
      <c r="Q66" s="73">
        <f t="shared" ca="1" si="36"/>
        <v>24</v>
      </c>
      <c r="R66" s="70">
        <f t="shared" ca="1" si="12"/>
        <v>12.23076923076923</v>
      </c>
      <c r="S66">
        <f t="shared" ca="1" si="13"/>
        <v>7</v>
      </c>
    </row>
    <row r="67" spans="3:19" x14ac:dyDescent="0.25">
      <c r="D67" s="3" t="str">
        <f t="shared" si="10"/>
        <v>S SCGHG Only, No CETA</v>
      </c>
      <c r="E67" s="73">
        <f t="shared" ref="E67:Q67" ca="1" si="37">RANK(E30,E$6:E$39,E$77)</f>
        <v>1</v>
      </c>
      <c r="F67" s="73">
        <f t="shared" ca="1" si="37"/>
        <v>33</v>
      </c>
      <c r="G67" s="73">
        <f t="shared" ca="1" si="37"/>
        <v>33</v>
      </c>
      <c r="H67" s="73">
        <f t="shared" ca="1" si="37"/>
        <v>33</v>
      </c>
      <c r="I67" s="73">
        <f t="shared" ca="1" si="37"/>
        <v>31</v>
      </c>
      <c r="J67" s="73">
        <f t="shared" ca="1" si="37"/>
        <v>33</v>
      </c>
      <c r="K67" s="73">
        <f t="shared" ca="1" si="37"/>
        <v>33</v>
      </c>
      <c r="L67" s="73">
        <f t="shared" ca="1" si="37"/>
        <v>34</v>
      </c>
      <c r="M67" s="73">
        <f t="shared" ca="1" si="37"/>
        <v>31</v>
      </c>
      <c r="N67" s="73">
        <f t="shared" ca="1" si="37"/>
        <v>10</v>
      </c>
      <c r="O67" s="73">
        <f t="shared" ca="1" si="37"/>
        <v>5</v>
      </c>
      <c r="P67" s="73">
        <f t="shared" ca="1" si="37"/>
        <v>9</v>
      </c>
      <c r="Q67" s="73">
        <f t="shared" ca="1" si="37"/>
        <v>31</v>
      </c>
      <c r="R67" s="70">
        <f t="shared" ca="1" si="12"/>
        <v>24.384615384615383</v>
      </c>
      <c r="S67">
        <f t="shared" ca="1" si="13"/>
        <v>32</v>
      </c>
    </row>
    <row r="68" spans="3:19" x14ac:dyDescent="0.25">
      <c r="D68" s="3" t="str">
        <f t="shared" si="10"/>
        <v>T No CETA</v>
      </c>
      <c r="E68" s="73">
        <f t="shared" ref="E68:Q68" ca="1" si="38">RANK(E31,E$6:E$39,E$77)</f>
        <v>2</v>
      </c>
      <c r="F68" s="73">
        <f t="shared" ca="1" si="38"/>
        <v>34</v>
      </c>
      <c r="G68" s="73">
        <f t="shared" ca="1" si="38"/>
        <v>34</v>
      </c>
      <c r="H68" s="73">
        <f t="shared" ca="1" si="38"/>
        <v>34</v>
      </c>
      <c r="I68" s="73">
        <f t="shared" ca="1" si="38"/>
        <v>34</v>
      </c>
      <c r="J68" s="73">
        <f t="shared" ca="1" si="38"/>
        <v>34</v>
      </c>
      <c r="K68" s="73">
        <f t="shared" ca="1" si="38"/>
        <v>34</v>
      </c>
      <c r="L68" s="73">
        <f t="shared" ca="1" si="38"/>
        <v>33</v>
      </c>
      <c r="M68" s="73">
        <f t="shared" ca="1" si="38"/>
        <v>33</v>
      </c>
      <c r="N68" s="73">
        <f t="shared" ca="1" si="38"/>
        <v>9</v>
      </c>
      <c r="O68" s="73">
        <f t="shared" ca="1" si="38"/>
        <v>5</v>
      </c>
      <c r="P68" s="73">
        <f t="shared" ca="1" si="38"/>
        <v>28</v>
      </c>
      <c r="Q68" s="73">
        <f t="shared" ca="1" si="38"/>
        <v>32</v>
      </c>
      <c r="R68" s="70">
        <f t="shared" ca="1" si="12"/>
        <v>26.615384615384617</v>
      </c>
      <c r="S68">
        <f t="shared" ca="1" si="13"/>
        <v>34</v>
      </c>
    </row>
    <row r="69" spans="3:19" x14ac:dyDescent="0.25">
      <c r="D69" s="3" t="str">
        <f t="shared" si="10"/>
        <v>V1 Balanced portfolio</v>
      </c>
      <c r="E69" s="73">
        <f t="shared" ref="E69:Q69" ca="1" si="39">RANK(E32,E$6:E$39,E$77)</f>
        <v>14</v>
      </c>
      <c r="F69" s="73">
        <f t="shared" ca="1" si="39"/>
        <v>14</v>
      </c>
      <c r="G69" s="73">
        <f t="shared" ca="1" si="39"/>
        <v>17</v>
      </c>
      <c r="H69" s="73">
        <f t="shared" ca="1" si="39"/>
        <v>17</v>
      </c>
      <c r="I69" s="73">
        <f t="shared" ca="1" si="39"/>
        <v>18</v>
      </c>
      <c r="J69" s="73">
        <f t="shared" ca="1" si="39"/>
        <v>17</v>
      </c>
      <c r="K69" s="73">
        <f t="shared" ca="1" si="39"/>
        <v>10</v>
      </c>
      <c r="L69" s="73">
        <f t="shared" ca="1" si="39"/>
        <v>27</v>
      </c>
      <c r="M69" s="73">
        <f t="shared" ca="1" si="39"/>
        <v>14</v>
      </c>
      <c r="N69" s="73">
        <f t="shared" ca="1" si="39"/>
        <v>5</v>
      </c>
      <c r="O69" s="73">
        <f t="shared" ca="1" si="39"/>
        <v>1</v>
      </c>
      <c r="P69" s="73">
        <f t="shared" ca="1" si="39"/>
        <v>1</v>
      </c>
      <c r="Q69" s="73">
        <f t="shared" ca="1" si="39"/>
        <v>25</v>
      </c>
      <c r="R69" s="70">
        <f t="shared" ca="1" si="12"/>
        <v>13.846153846153847</v>
      </c>
      <c r="S69">
        <f t="shared" ca="1" si="13"/>
        <v>11</v>
      </c>
    </row>
    <row r="70" spans="3:19" x14ac:dyDescent="0.25">
      <c r="D70" s="3" t="str">
        <f t="shared" si="10"/>
        <v>V2 Balanced portfolio + MT Wind and PSH</v>
      </c>
      <c r="E70" s="73">
        <f t="shared" ref="E70:Q70" ca="1" si="40">RANK(E33,E$6:E$39,E$77)</f>
        <v>19</v>
      </c>
      <c r="F70" s="73">
        <f t="shared" ca="1" si="40"/>
        <v>18</v>
      </c>
      <c r="G70" s="73">
        <f t="shared" ca="1" si="40"/>
        <v>23</v>
      </c>
      <c r="H70" s="73">
        <f t="shared" ca="1" si="40"/>
        <v>23</v>
      </c>
      <c r="I70" s="73">
        <f t="shared" ca="1" si="40"/>
        <v>17</v>
      </c>
      <c r="J70" s="73">
        <f t="shared" ca="1" si="40"/>
        <v>23</v>
      </c>
      <c r="K70" s="73">
        <f t="shared" ca="1" si="40"/>
        <v>8</v>
      </c>
      <c r="L70" s="73">
        <f t="shared" ca="1" si="40"/>
        <v>30</v>
      </c>
      <c r="M70" s="73">
        <f t="shared" ca="1" si="40"/>
        <v>16</v>
      </c>
      <c r="N70" s="73">
        <f t="shared" ca="1" si="40"/>
        <v>7</v>
      </c>
      <c r="O70" s="73">
        <f t="shared" ca="1" si="40"/>
        <v>1</v>
      </c>
      <c r="P70" s="73">
        <f t="shared" ca="1" si="40"/>
        <v>1</v>
      </c>
      <c r="Q70" s="73">
        <f t="shared" ca="1" si="40"/>
        <v>28</v>
      </c>
      <c r="R70" s="70">
        <f t="shared" ca="1" si="12"/>
        <v>16.46153846153846</v>
      </c>
      <c r="S70">
        <f t="shared" ca="1" si="13"/>
        <v>21</v>
      </c>
    </row>
    <row r="71" spans="3:19" x14ac:dyDescent="0.25">
      <c r="D71" s="3" t="str">
        <f t="shared" si="10"/>
        <v>V3 Balanced portfolio + 6 Year DSR</v>
      </c>
      <c r="E71" s="73">
        <f t="shared" ref="E71:Q71" ca="1" si="41">RANK(E34,E$6:E$39,E$77)</f>
        <v>16</v>
      </c>
      <c r="F71" s="73">
        <f t="shared" ca="1" si="41"/>
        <v>13</v>
      </c>
      <c r="G71" s="73">
        <f t="shared" ca="1" si="41"/>
        <v>22</v>
      </c>
      <c r="H71" s="73">
        <f t="shared" ca="1" si="41"/>
        <v>21</v>
      </c>
      <c r="I71" s="73">
        <f t="shared" ca="1" si="41"/>
        <v>24</v>
      </c>
      <c r="J71" s="73">
        <f t="shared" ca="1" si="41"/>
        <v>22</v>
      </c>
      <c r="K71" s="73">
        <f t="shared" ca="1" si="41"/>
        <v>12</v>
      </c>
      <c r="L71" s="73">
        <f t="shared" ca="1" si="41"/>
        <v>26</v>
      </c>
      <c r="M71" s="73">
        <f t="shared" ca="1" si="41"/>
        <v>21</v>
      </c>
      <c r="N71" s="73">
        <f t="shared" ca="1" si="41"/>
        <v>2</v>
      </c>
      <c r="O71" s="73">
        <f t="shared" ca="1" si="41"/>
        <v>1</v>
      </c>
      <c r="P71" s="73">
        <f t="shared" ca="1" si="41"/>
        <v>1</v>
      </c>
      <c r="Q71" s="73">
        <f t="shared" ca="1" si="41"/>
        <v>16</v>
      </c>
      <c r="R71" s="70">
        <f t="shared" ca="1" si="12"/>
        <v>15.153846153846153</v>
      </c>
      <c r="S71">
        <f t="shared" ca="1" si="13"/>
        <v>16</v>
      </c>
    </row>
    <row r="72" spans="3:19" x14ac:dyDescent="0.25">
      <c r="D72" s="3" t="str">
        <f t="shared" si="10"/>
        <v>W Preferred Portfolio (BP with Biodiesel)</v>
      </c>
      <c r="E72" s="73">
        <f t="shared" ref="E72:Q72" ca="1" si="42">RANK(E35,E$6:E$39,E$77)</f>
        <v>15</v>
      </c>
      <c r="F72" s="73">
        <f t="shared" ca="1" si="42"/>
        <v>11</v>
      </c>
      <c r="G72" s="73">
        <f t="shared" ca="1" si="42"/>
        <v>9</v>
      </c>
      <c r="H72" s="73">
        <f t="shared" ca="1" si="42"/>
        <v>9</v>
      </c>
      <c r="I72" s="73">
        <f t="shared" ca="1" si="42"/>
        <v>9</v>
      </c>
      <c r="J72" s="73">
        <f t="shared" ca="1" si="42"/>
        <v>9</v>
      </c>
      <c r="K72" s="73">
        <f t="shared" ca="1" si="42"/>
        <v>15</v>
      </c>
      <c r="L72" s="73">
        <f t="shared" ca="1" si="42"/>
        <v>24</v>
      </c>
      <c r="M72" s="73">
        <f t="shared" ca="1" si="42"/>
        <v>13</v>
      </c>
      <c r="N72" s="73">
        <f t="shared" ca="1" si="42"/>
        <v>5</v>
      </c>
      <c r="O72" s="73">
        <f t="shared" ca="1" si="42"/>
        <v>5</v>
      </c>
      <c r="P72" s="73">
        <f t="shared" ca="1" si="42"/>
        <v>1</v>
      </c>
      <c r="Q72" s="73">
        <f t="shared" ca="1" si="42"/>
        <v>25</v>
      </c>
      <c r="R72" s="70">
        <f t="shared" ca="1" si="12"/>
        <v>11.538461538461538</v>
      </c>
      <c r="S72">
        <f t="shared" ca="1" si="13"/>
        <v>5</v>
      </c>
    </row>
    <row r="73" spans="3:19" x14ac:dyDescent="0.25">
      <c r="D73" s="3" t="str">
        <f t="shared" si="10"/>
        <v>X Balanced Portfolio with Reduced Market Reliance</v>
      </c>
      <c r="E73" s="73">
        <f t="shared" ref="E73:Q73" ca="1" si="43">RANK(E36,E$6:E$39,E$77)</f>
        <v>21</v>
      </c>
      <c r="F73" s="73">
        <f t="shared" ca="1" si="43"/>
        <v>27</v>
      </c>
      <c r="G73" s="73">
        <f t="shared" ca="1" si="43"/>
        <v>30</v>
      </c>
      <c r="H73" s="73">
        <f t="shared" ca="1" si="43"/>
        <v>30</v>
      </c>
      <c r="I73" s="73">
        <f t="shared" ca="1" si="43"/>
        <v>27</v>
      </c>
      <c r="J73" s="73">
        <f t="shared" ca="1" si="43"/>
        <v>30</v>
      </c>
      <c r="K73" s="73">
        <f t="shared" ca="1" si="43"/>
        <v>2</v>
      </c>
      <c r="L73" s="73">
        <f t="shared" ca="1" si="43"/>
        <v>25</v>
      </c>
      <c r="M73" s="73">
        <f t="shared" ca="1" si="43"/>
        <v>6</v>
      </c>
      <c r="N73" s="73">
        <f t="shared" ca="1" si="43"/>
        <v>3</v>
      </c>
      <c r="O73" s="73">
        <f t="shared" ca="1" si="43"/>
        <v>5</v>
      </c>
      <c r="P73" s="73">
        <f t="shared" ca="1" si="43"/>
        <v>1</v>
      </c>
      <c r="Q73" s="73">
        <f t="shared" ca="1" si="43"/>
        <v>13</v>
      </c>
      <c r="R73" s="70">
        <f t="shared" ca="1" si="12"/>
        <v>16.923076923076923</v>
      </c>
      <c r="S73">
        <f t="shared" ca="1" si="13"/>
        <v>24</v>
      </c>
    </row>
    <row r="74" spans="3:19" x14ac:dyDescent="0.25">
      <c r="D74" s="3" t="str">
        <f t="shared" si="10"/>
        <v>Z No DSR</v>
      </c>
      <c r="E74" s="73">
        <f t="shared" ref="E74:Q74" ca="1" si="44">RANK(E37,E$6:E$39,E$77)</f>
        <v>23</v>
      </c>
      <c r="F74" s="73">
        <f t="shared" ca="1" si="44"/>
        <v>28</v>
      </c>
      <c r="G74" s="73">
        <f t="shared" ca="1" si="44"/>
        <v>27</v>
      </c>
      <c r="H74" s="73">
        <f t="shared" ca="1" si="44"/>
        <v>28</v>
      </c>
      <c r="I74" s="73">
        <f t="shared" ca="1" si="44"/>
        <v>21</v>
      </c>
      <c r="J74" s="73">
        <f t="shared" ca="1" si="44"/>
        <v>27</v>
      </c>
      <c r="K74" s="73">
        <f t="shared" ca="1" si="44"/>
        <v>29</v>
      </c>
      <c r="L74" s="73">
        <f t="shared" ca="1" si="44"/>
        <v>3</v>
      </c>
      <c r="M74" s="73">
        <f t="shared" ca="1" si="44"/>
        <v>34</v>
      </c>
      <c r="N74" s="73">
        <f t="shared" ca="1" si="44"/>
        <v>27</v>
      </c>
      <c r="O74" s="73">
        <f t="shared" ca="1" si="44"/>
        <v>5</v>
      </c>
      <c r="P74" s="73">
        <f t="shared" ca="1" si="44"/>
        <v>34</v>
      </c>
      <c r="Q74" s="73">
        <f t="shared" ca="1" si="44"/>
        <v>7</v>
      </c>
      <c r="R74" s="70">
        <f t="shared" ca="1" si="12"/>
        <v>22.53846153846154</v>
      </c>
      <c r="S74">
        <f t="shared" ca="1" si="13"/>
        <v>30</v>
      </c>
    </row>
    <row r="75" spans="3:19" x14ac:dyDescent="0.25">
      <c r="D75" s="3" t="str">
        <f t="shared" si="10"/>
        <v>AA MT Wind + PHSE</v>
      </c>
      <c r="E75" s="73">
        <f t="shared" ref="E75:Q75" ca="1" si="45">RANK(E38,E$6:E$39,E$77)</f>
        <v>13</v>
      </c>
      <c r="F75" s="73">
        <f t="shared" ca="1" si="45"/>
        <v>22</v>
      </c>
      <c r="G75" s="73">
        <f t="shared" ca="1" si="45"/>
        <v>16</v>
      </c>
      <c r="H75" s="73">
        <f t="shared" ca="1" si="45"/>
        <v>16</v>
      </c>
      <c r="I75" s="73">
        <f t="shared" ca="1" si="45"/>
        <v>12</v>
      </c>
      <c r="J75" s="73">
        <f t="shared" ca="1" si="45"/>
        <v>16</v>
      </c>
      <c r="K75" s="73">
        <f t="shared" ca="1" si="45"/>
        <v>18</v>
      </c>
      <c r="L75" s="73">
        <f t="shared" ca="1" si="45"/>
        <v>19</v>
      </c>
      <c r="M75" s="73">
        <f t="shared" ca="1" si="45"/>
        <v>17</v>
      </c>
      <c r="N75" s="73">
        <f t="shared" ca="1" si="45"/>
        <v>22</v>
      </c>
      <c r="O75" s="73">
        <f t="shared" ca="1" si="45"/>
        <v>5</v>
      </c>
      <c r="P75" s="73">
        <f t="shared" ca="1" si="45"/>
        <v>16</v>
      </c>
      <c r="Q75" s="73">
        <f t="shared" ca="1" si="45"/>
        <v>29</v>
      </c>
      <c r="R75" s="70">
        <f t="shared" ca="1" si="12"/>
        <v>17</v>
      </c>
      <c r="S75">
        <f t="shared" ca="1" si="13"/>
        <v>25</v>
      </c>
    </row>
    <row r="76" spans="3:19" x14ac:dyDescent="0.25">
      <c r="D76" s="3" t="str">
        <f t="shared" si="10"/>
        <v>WX BP, Market Reliance, Biodiesel</v>
      </c>
      <c r="E76" s="73">
        <f t="shared" ref="E76:Q76" ca="1" si="46">RANK(E39,E$6:E$39,E$77)</f>
        <v>22</v>
      </c>
      <c r="F76" s="73">
        <f t="shared" ca="1" si="46"/>
        <v>19</v>
      </c>
      <c r="G76" s="73">
        <f t="shared" ca="1" si="46"/>
        <v>28</v>
      </c>
      <c r="H76" s="73">
        <f t="shared" ca="1" si="46"/>
        <v>26</v>
      </c>
      <c r="I76" s="73">
        <f t="shared" ca="1" si="46"/>
        <v>26</v>
      </c>
      <c r="J76" s="73">
        <f t="shared" ca="1" si="46"/>
        <v>26</v>
      </c>
      <c r="K76" s="73">
        <f t="shared" ca="1" si="46"/>
        <v>3</v>
      </c>
      <c r="L76" s="73">
        <f t="shared" ca="1" si="46"/>
        <v>29</v>
      </c>
      <c r="M76" s="73">
        <f t="shared" ca="1" si="46"/>
        <v>5</v>
      </c>
      <c r="N76" s="73">
        <f t="shared" ca="1" si="46"/>
        <v>3</v>
      </c>
      <c r="O76" s="73">
        <f t="shared" ca="1" si="46"/>
        <v>1</v>
      </c>
      <c r="P76" s="73">
        <f t="shared" ca="1" si="46"/>
        <v>1</v>
      </c>
      <c r="Q76" s="73">
        <f t="shared" ca="1" si="46"/>
        <v>13</v>
      </c>
      <c r="R76" s="70">
        <f t="shared" ca="1" si="12"/>
        <v>15.538461538461538</v>
      </c>
      <c r="S76">
        <f t="shared" ca="1" si="13"/>
        <v>17</v>
      </c>
    </row>
    <row r="77" spans="3:19" x14ac:dyDescent="0.25">
      <c r="E77">
        <v>1</v>
      </c>
      <c r="F77">
        <v>1</v>
      </c>
      <c r="G77">
        <v>1</v>
      </c>
      <c r="H77">
        <v>1</v>
      </c>
      <c r="I77">
        <v>1</v>
      </c>
      <c r="J77">
        <v>1</v>
      </c>
      <c r="K77">
        <v>1</v>
      </c>
      <c r="L77">
        <v>0</v>
      </c>
      <c r="M77">
        <v>0</v>
      </c>
      <c r="N77">
        <v>0</v>
      </c>
      <c r="O77">
        <v>0</v>
      </c>
      <c r="P77">
        <v>0</v>
      </c>
      <c r="Q77">
        <v>0</v>
      </c>
      <c r="R77" s="70"/>
    </row>
    <row r="80" spans="3:19" x14ac:dyDescent="0.25">
      <c r="C80" s="100"/>
      <c r="D80" s="100"/>
      <c r="E80" s="100" t="s">
        <v>175</v>
      </c>
      <c r="F80" s="100" t="s">
        <v>176</v>
      </c>
      <c r="G80" s="100" t="s">
        <v>176</v>
      </c>
      <c r="H80" s="100" t="s">
        <v>177</v>
      </c>
      <c r="I80" s="100" t="s">
        <v>176</v>
      </c>
      <c r="J80" s="100" t="s">
        <v>176</v>
      </c>
      <c r="K80" s="100" t="s">
        <v>178</v>
      </c>
      <c r="L80" s="100"/>
      <c r="M80" s="100"/>
      <c r="N80" s="100"/>
      <c r="O80" s="100"/>
    </row>
    <row r="81" spans="3:15" x14ac:dyDescent="0.25">
      <c r="C81" s="100"/>
      <c r="D81" s="100"/>
      <c r="E81" s="100"/>
      <c r="F81" s="100"/>
      <c r="G81" s="100"/>
      <c r="H81" s="100"/>
      <c r="I81" s="100"/>
      <c r="J81" s="100"/>
      <c r="K81" s="100"/>
      <c r="L81" s="100"/>
      <c r="M81" s="100"/>
      <c r="N81" s="100"/>
      <c r="O81" s="100"/>
    </row>
    <row r="82" spans="3:15" ht="15.75" thickBot="1" x14ac:dyDescent="0.3">
      <c r="C82" s="100"/>
      <c r="D82" s="277" t="s">
        <v>425</v>
      </c>
      <c r="E82" s="100"/>
      <c r="F82" s="100"/>
      <c r="G82" s="100"/>
      <c r="H82" s="100"/>
      <c r="I82" s="100"/>
      <c r="J82" s="100"/>
      <c r="K82" s="100"/>
      <c r="L82" s="100"/>
      <c r="M82" s="100"/>
      <c r="N82" s="100"/>
      <c r="O82" s="100"/>
    </row>
    <row r="83" spans="3:15" ht="15.75" thickBot="1" x14ac:dyDescent="0.3">
      <c r="C83" s="100"/>
      <c r="D83" s="104" t="s">
        <v>179</v>
      </c>
      <c r="E83" s="105" t="s">
        <v>109</v>
      </c>
      <c r="F83" s="105" t="s">
        <v>110</v>
      </c>
      <c r="G83" s="105" t="s">
        <v>108</v>
      </c>
      <c r="H83" s="105" t="s">
        <v>173</v>
      </c>
      <c r="I83" s="105" t="s">
        <v>180</v>
      </c>
      <c r="J83" s="105" t="s">
        <v>112</v>
      </c>
      <c r="K83" s="105" t="s">
        <v>113</v>
      </c>
      <c r="L83" s="106" t="s">
        <v>181</v>
      </c>
      <c r="M83" s="169"/>
      <c r="N83" s="190" t="s">
        <v>182</v>
      </c>
      <c r="O83" s="100"/>
    </row>
    <row r="84" spans="3:15" x14ac:dyDescent="0.25">
      <c r="C84" s="100"/>
      <c r="D84" s="107" t="str">
        <f>D43</f>
        <v>1 Mid</v>
      </c>
      <c r="E84" s="163">
        <f ca="1">E43</f>
        <v>8</v>
      </c>
      <c r="F84" s="163">
        <f ca="1">AVERAGE(F43:G43)</f>
        <v>17</v>
      </c>
      <c r="G84" s="163">
        <f ca="1">AVERAGE(H43:J43)</f>
        <v>17.333333333333332</v>
      </c>
      <c r="H84" s="163">
        <f ca="1">K43</f>
        <v>9</v>
      </c>
      <c r="I84" s="163">
        <f ca="1">AVERAGE(L43:O43)</f>
        <v>13.75</v>
      </c>
      <c r="J84" s="163">
        <f ca="1">AVERAGE(P43:P43)</f>
        <v>28</v>
      </c>
      <c r="K84" s="163">
        <f ca="1">Q43</f>
        <v>22</v>
      </c>
      <c r="L84" s="164">
        <f t="shared" ref="L84:L113" ca="1" si="47">RANK(N84,$N$84:$N$113,1)</f>
        <v>19</v>
      </c>
      <c r="M84" s="169"/>
      <c r="N84" s="165">
        <f ca="1">AVERAGE(E84:K84)</f>
        <v>16.44047619047619</v>
      </c>
      <c r="O84" s="100"/>
    </row>
    <row r="85" spans="3:15" x14ac:dyDescent="0.25">
      <c r="C85" s="100"/>
      <c r="D85" s="101" t="str">
        <f t="shared" ref="D85:E103" si="48">D46</f>
        <v>A Renewable Overgeneration</v>
      </c>
      <c r="E85" s="166">
        <f t="shared" ca="1" si="48"/>
        <v>20</v>
      </c>
      <c r="F85" s="166">
        <f t="shared" ref="F85:F103" ca="1" si="49">AVERAGE(F46:G46)</f>
        <v>4.5</v>
      </c>
      <c r="G85" s="166">
        <f t="shared" ref="G85:G103" ca="1" si="50">AVERAGE(H46:J46)</f>
        <v>16.666666666666668</v>
      </c>
      <c r="H85" s="166">
        <f t="shared" ref="H85:H103" ca="1" si="51">K46</f>
        <v>28</v>
      </c>
      <c r="I85" s="166">
        <f t="shared" ref="I85:I103" ca="1" si="52">AVERAGE(L46:O46)</f>
        <v>21.25</v>
      </c>
      <c r="J85" s="166">
        <f t="shared" ref="J85:J103" ca="1" si="53">AVERAGE(P46:P46)</f>
        <v>11</v>
      </c>
      <c r="K85" s="166">
        <f t="shared" ref="K85:K103" ca="1" si="54">Q46</f>
        <v>6</v>
      </c>
      <c r="L85" s="167">
        <f t="shared" ca="1" si="47"/>
        <v>14</v>
      </c>
      <c r="M85" s="170"/>
      <c r="N85" s="168">
        <f t="shared" ref="N85:N93" ca="1" si="55">AVERAGE(E85:K85)</f>
        <v>15.345238095238097</v>
      </c>
      <c r="O85" s="100"/>
    </row>
    <row r="86" spans="3:15" x14ac:dyDescent="0.25">
      <c r="C86" s="100"/>
      <c r="D86" s="175" t="str">
        <f t="shared" si="48"/>
        <v>B Market Reliance</v>
      </c>
      <c r="E86" s="166">
        <f t="shared" ca="1" si="48"/>
        <v>18</v>
      </c>
      <c r="F86" s="166">
        <f t="shared" ca="1" si="49"/>
        <v>24</v>
      </c>
      <c r="G86" s="166">
        <f t="shared" ca="1" si="50"/>
        <v>29.333333333333332</v>
      </c>
      <c r="H86" s="166">
        <f t="shared" ca="1" si="51"/>
        <v>5</v>
      </c>
      <c r="I86" s="166">
        <f t="shared" ca="1" si="52"/>
        <v>13</v>
      </c>
      <c r="J86" s="166">
        <f t="shared" ca="1" si="53"/>
        <v>22</v>
      </c>
      <c r="K86" s="166">
        <f t="shared" ca="1" si="54"/>
        <v>18</v>
      </c>
      <c r="L86" s="167">
        <f t="shared" ca="1" si="47"/>
        <v>24</v>
      </c>
      <c r="M86" s="170"/>
      <c r="N86" s="168">
        <f t="shared" ca="1" si="55"/>
        <v>18.476190476190474</v>
      </c>
      <c r="O86" s="100"/>
    </row>
    <row r="87" spans="3:15" x14ac:dyDescent="0.25">
      <c r="C87" s="100"/>
      <c r="D87" s="101" t="str">
        <f t="shared" si="48"/>
        <v>C Distributed Transmission</v>
      </c>
      <c r="E87" s="166">
        <f t="shared" ca="1" si="48"/>
        <v>17</v>
      </c>
      <c r="F87" s="166">
        <f t="shared" ca="1" si="49"/>
        <v>25.5</v>
      </c>
      <c r="G87" s="166">
        <f t="shared" ca="1" si="50"/>
        <v>24.666666666666668</v>
      </c>
      <c r="H87" s="166">
        <f t="shared" ca="1" si="51"/>
        <v>24</v>
      </c>
      <c r="I87" s="166">
        <f t="shared" ca="1" si="52"/>
        <v>11.25</v>
      </c>
      <c r="J87" s="166">
        <f t="shared" ca="1" si="53"/>
        <v>19</v>
      </c>
      <c r="K87" s="166">
        <f t="shared" ca="1" si="54"/>
        <v>8</v>
      </c>
      <c r="L87" s="167">
        <f t="shared" ca="1" si="47"/>
        <v>25</v>
      </c>
      <c r="M87" s="170"/>
      <c r="N87" s="168">
        <f t="shared" ca="1" si="55"/>
        <v>18.488095238095241</v>
      </c>
      <c r="O87" s="100"/>
    </row>
    <row r="88" spans="3:15" x14ac:dyDescent="0.25">
      <c r="C88" s="100"/>
      <c r="D88" s="101" t="str">
        <f t="shared" si="48"/>
        <v>D Transmission/build constraints - time delayed (option 2)</v>
      </c>
      <c r="E88" s="166">
        <f t="shared" ca="1" si="48"/>
        <v>10</v>
      </c>
      <c r="F88" s="166">
        <f t="shared" ca="1" si="49"/>
        <v>15</v>
      </c>
      <c r="G88" s="166">
        <f t="shared" ca="1" si="50"/>
        <v>12.666666666666666</v>
      </c>
      <c r="H88" s="166">
        <f t="shared" ca="1" si="51"/>
        <v>22</v>
      </c>
      <c r="I88" s="166">
        <f t="shared" ca="1" si="52"/>
        <v>12.25</v>
      </c>
      <c r="J88" s="166">
        <f t="shared" ca="1" si="53"/>
        <v>18</v>
      </c>
      <c r="K88" s="166">
        <f t="shared" ca="1" si="54"/>
        <v>18</v>
      </c>
      <c r="L88" s="167">
        <f t="shared" ca="1" si="47"/>
        <v>15</v>
      </c>
      <c r="M88" s="170"/>
      <c r="N88" s="168">
        <f t="shared" ca="1" si="55"/>
        <v>15.416666666666666</v>
      </c>
      <c r="O88" s="100"/>
    </row>
    <row r="89" spans="3:15" x14ac:dyDescent="0.25">
      <c r="C89" s="100"/>
      <c r="D89" s="101" t="str">
        <f t="shared" si="48"/>
        <v>F 6-Yr DSR Ramp</v>
      </c>
      <c r="E89" s="166">
        <f t="shared" ca="1" si="48"/>
        <v>9</v>
      </c>
      <c r="F89" s="166">
        <f t="shared" ca="1" si="49"/>
        <v>19.5</v>
      </c>
      <c r="G89" s="166">
        <f t="shared" ca="1" si="50"/>
        <v>19</v>
      </c>
      <c r="H89" s="166">
        <f t="shared" ca="1" si="51"/>
        <v>13</v>
      </c>
      <c r="I89" s="166">
        <f t="shared" ca="1" si="52"/>
        <v>14.75</v>
      </c>
      <c r="J89" s="166">
        <f t="shared" ca="1" si="53"/>
        <v>21</v>
      </c>
      <c r="K89" s="166">
        <f t="shared" ca="1" si="54"/>
        <v>20</v>
      </c>
      <c r="L89" s="167">
        <f t="shared" ca="1" si="47"/>
        <v>20</v>
      </c>
      <c r="M89" s="170"/>
      <c r="N89" s="168">
        <f t="shared" ca="1" si="55"/>
        <v>16.607142857142858</v>
      </c>
      <c r="O89" s="100"/>
    </row>
    <row r="90" spans="3:15" x14ac:dyDescent="0.25">
      <c r="C90" s="100"/>
      <c r="D90" s="101" t="str">
        <f t="shared" si="48"/>
        <v>G NEI DSR</v>
      </c>
      <c r="E90" s="166">
        <f t="shared" ca="1" si="48"/>
        <v>5</v>
      </c>
      <c r="F90" s="166">
        <f t="shared" ca="1" si="49"/>
        <v>22</v>
      </c>
      <c r="G90" s="166">
        <f t="shared" ca="1" si="50"/>
        <v>19.666666666666668</v>
      </c>
      <c r="H90" s="166">
        <f t="shared" ca="1" si="51"/>
        <v>11</v>
      </c>
      <c r="I90" s="166">
        <f t="shared" ca="1" si="52"/>
        <v>15</v>
      </c>
      <c r="J90" s="166">
        <f t="shared" ca="1" si="53"/>
        <v>12</v>
      </c>
      <c r="K90" s="166">
        <f t="shared" ca="1" si="54"/>
        <v>25</v>
      </c>
      <c r="L90" s="167">
        <f t="shared" ca="1" si="47"/>
        <v>16</v>
      </c>
      <c r="M90" s="170"/>
      <c r="N90" s="168">
        <f t="shared" ca="1" si="55"/>
        <v>15.666666666666668</v>
      </c>
      <c r="O90" s="100"/>
    </row>
    <row r="91" spans="3:15" x14ac:dyDescent="0.25">
      <c r="C91" s="100"/>
      <c r="D91" s="101" t="str">
        <f t="shared" si="48"/>
        <v>H Social Discount DSR</v>
      </c>
      <c r="E91" s="166">
        <f t="shared" ca="1" si="48"/>
        <v>12</v>
      </c>
      <c r="F91" s="166">
        <f t="shared" ca="1" si="49"/>
        <v>20</v>
      </c>
      <c r="G91" s="166">
        <f t="shared" ca="1" si="50"/>
        <v>13.333333333333334</v>
      </c>
      <c r="H91" s="166">
        <f t="shared" ca="1" si="51"/>
        <v>20</v>
      </c>
      <c r="I91" s="166">
        <f t="shared" ca="1" si="52"/>
        <v>14.5</v>
      </c>
      <c r="J91" s="166">
        <f t="shared" ca="1" si="53"/>
        <v>10</v>
      </c>
      <c r="K91" s="166">
        <f t="shared" ca="1" si="54"/>
        <v>16</v>
      </c>
      <c r="L91" s="167">
        <f t="shared" ca="1" si="47"/>
        <v>12</v>
      </c>
      <c r="M91" s="170"/>
      <c r="N91" s="168">
        <f ca="1">AVERAGE(E91:K91)</f>
        <v>15.11904761904762</v>
      </c>
      <c r="O91" s="100"/>
    </row>
    <row r="92" spans="3:15" x14ac:dyDescent="0.25">
      <c r="C92" s="100"/>
      <c r="D92" s="101" t="str">
        <f t="shared" si="48"/>
        <v>I SCGHG Dispatch Cost - LTCE Model</v>
      </c>
      <c r="E92" s="166">
        <f t="shared" ca="1" si="48"/>
        <v>6</v>
      </c>
      <c r="F92" s="166">
        <f t="shared" ca="1" si="49"/>
        <v>14</v>
      </c>
      <c r="G92" s="166">
        <f t="shared" ca="1" si="50"/>
        <v>16.666666666666668</v>
      </c>
      <c r="H92" s="166">
        <f t="shared" ca="1" si="51"/>
        <v>19</v>
      </c>
      <c r="I92" s="166">
        <f t="shared" ca="1" si="52"/>
        <v>12</v>
      </c>
      <c r="J92" s="166">
        <f t="shared" ca="1" si="53"/>
        <v>13</v>
      </c>
      <c r="K92" s="166">
        <f t="shared" ca="1" si="54"/>
        <v>11</v>
      </c>
      <c r="L92" s="167">
        <f t="shared" ca="1" si="47"/>
        <v>3</v>
      </c>
      <c r="M92" s="170"/>
      <c r="N92" s="168">
        <f t="shared" ca="1" si="55"/>
        <v>13.095238095238097</v>
      </c>
      <c r="O92" s="100"/>
    </row>
    <row r="93" spans="3:15" x14ac:dyDescent="0.25">
      <c r="C93" s="100"/>
      <c r="D93" s="175" t="str">
        <f t="shared" si="48"/>
        <v>J SCGHG Dispatch Cost - LTCE and Hourly Models</v>
      </c>
      <c r="E93" s="166">
        <f t="shared" ca="1" si="48"/>
        <v>25</v>
      </c>
      <c r="F93" s="166">
        <f t="shared" ca="1" si="49"/>
        <v>7.5</v>
      </c>
      <c r="G93" s="166">
        <f t="shared" ca="1" si="50"/>
        <v>13.333333333333334</v>
      </c>
      <c r="H93" s="166">
        <f t="shared" ca="1" si="51"/>
        <v>26</v>
      </c>
      <c r="I93" s="166">
        <f t="shared" ca="1" si="52"/>
        <v>10</v>
      </c>
      <c r="J93" s="166">
        <f t="shared" ca="1" si="53"/>
        <v>7</v>
      </c>
      <c r="K93" s="166">
        <f t="shared" ca="1" si="54"/>
        <v>12</v>
      </c>
      <c r="L93" s="167">
        <f t="shared" ca="1" si="47"/>
        <v>8</v>
      </c>
      <c r="M93" s="170"/>
      <c r="N93" s="168">
        <f t="shared" ca="1" si="55"/>
        <v>14.404761904761907</v>
      </c>
      <c r="O93" s="100"/>
    </row>
    <row r="94" spans="3:15" x14ac:dyDescent="0.25">
      <c r="C94" s="100"/>
      <c r="D94" s="101" t="str">
        <f t="shared" si="48"/>
        <v>K AR5 Upstream Emissions</v>
      </c>
      <c r="E94" s="166">
        <f t="shared" ca="1" si="48"/>
        <v>11</v>
      </c>
      <c r="F94" s="166">
        <f t="shared" ca="1" si="49"/>
        <v>20.5</v>
      </c>
      <c r="G94" s="166">
        <f t="shared" ca="1" si="50"/>
        <v>17.333333333333332</v>
      </c>
      <c r="H94" s="166">
        <f t="shared" ca="1" si="51"/>
        <v>7</v>
      </c>
      <c r="I94" s="166">
        <f t="shared" ca="1" si="52"/>
        <v>13</v>
      </c>
      <c r="J94" s="166">
        <f t="shared" ca="1" si="53"/>
        <v>23</v>
      </c>
      <c r="K94" s="166">
        <f t="shared" ca="1" si="54"/>
        <v>20</v>
      </c>
      <c r="L94" s="167">
        <f t="shared" ca="1" si="47"/>
        <v>18</v>
      </c>
      <c r="M94" s="170"/>
      <c r="N94" s="168">
        <f ca="1">AVERAGE(E94:K94)</f>
        <v>15.976190476190476</v>
      </c>
      <c r="O94" s="100"/>
    </row>
    <row r="95" spans="3:15" x14ac:dyDescent="0.25">
      <c r="C95" s="100"/>
      <c r="D95" s="175" t="str">
        <f t="shared" si="48"/>
        <v>L SCGHG Federal CO2 Tax as Fixed Cost</v>
      </c>
      <c r="E95" s="166">
        <f t="shared" ca="1" si="48"/>
        <v>24</v>
      </c>
      <c r="F95" s="166">
        <f t="shared" ca="1" si="49"/>
        <v>6.5</v>
      </c>
      <c r="G95" s="166">
        <f t="shared" ca="1" si="50"/>
        <v>5.333333333333333</v>
      </c>
      <c r="H95" s="166">
        <f t="shared" ca="1" si="51"/>
        <v>16</v>
      </c>
      <c r="I95" s="166">
        <f t="shared" ca="1" si="52"/>
        <v>9</v>
      </c>
      <c r="J95" s="166">
        <f t="shared" ca="1" si="53"/>
        <v>15</v>
      </c>
      <c r="K95" s="166">
        <f t="shared" ca="1" si="54"/>
        <v>23</v>
      </c>
      <c r="L95" s="167">
        <f t="shared" ca="1" si="47"/>
        <v>7</v>
      </c>
      <c r="M95" s="170"/>
      <c r="N95" s="168">
        <f ca="1">AVERAGE(E95:K95)</f>
        <v>14.11904761904762</v>
      </c>
      <c r="O95" s="100"/>
    </row>
    <row r="96" spans="3:15" x14ac:dyDescent="0.25">
      <c r="C96" s="100"/>
      <c r="D96" s="101" t="str">
        <f t="shared" si="48"/>
        <v>M Alternative Fuel for Peakers - Biodiesel</v>
      </c>
      <c r="E96" s="166">
        <f t="shared" ca="1" si="48"/>
        <v>7</v>
      </c>
      <c r="F96" s="166">
        <f t="shared" ca="1" si="49"/>
        <v>11.5</v>
      </c>
      <c r="G96" s="166">
        <f t="shared" ca="1" si="50"/>
        <v>8.3333333333333339</v>
      </c>
      <c r="H96" s="166">
        <f t="shared" ca="1" si="51"/>
        <v>14</v>
      </c>
      <c r="I96" s="166">
        <f t="shared" ca="1" si="52"/>
        <v>12.25</v>
      </c>
      <c r="J96" s="166">
        <f t="shared" ca="1" si="53"/>
        <v>14</v>
      </c>
      <c r="K96" s="166">
        <f t="shared" ca="1" si="54"/>
        <v>15</v>
      </c>
      <c r="L96" s="167">
        <f t="shared" ca="1" si="47"/>
        <v>1</v>
      </c>
      <c r="M96" s="170"/>
      <c r="N96" s="168">
        <f t="shared" ref="N96:N101" ca="1" si="56">AVERAGE(E96:K96)</f>
        <v>11.726190476190478</v>
      </c>
      <c r="O96" s="100"/>
    </row>
    <row r="97" spans="3:15" x14ac:dyDescent="0.25">
      <c r="C97" s="100"/>
      <c r="D97" s="101" t="str">
        <f t="shared" si="48"/>
        <v>N1 100% Renewable by 2030 Batteries</v>
      </c>
      <c r="E97" s="166">
        <f t="shared" ca="1" si="48"/>
        <v>31</v>
      </c>
      <c r="F97" s="166">
        <f t="shared" ca="1" si="49"/>
        <v>1.5</v>
      </c>
      <c r="G97" s="166">
        <f t="shared" ca="1" si="50"/>
        <v>1</v>
      </c>
      <c r="H97" s="166">
        <f t="shared" ca="1" si="51"/>
        <v>23</v>
      </c>
      <c r="I97" s="166">
        <f t="shared" ca="1" si="52"/>
        <v>13</v>
      </c>
      <c r="J97" s="166">
        <f t="shared" ca="1" si="53"/>
        <v>32</v>
      </c>
      <c r="K97" s="166">
        <f t="shared" ca="1" si="54"/>
        <v>1</v>
      </c>
      <c r="L97" s="167">
        <f t="shared" ca="1" si="47"/>
        <v>10</v>
      </c>
      <c r="M97" s="170"/>
      <c r="N97" s="168">
        <f t="shared" ca="1" si="56"/>
        <v>14.642857142857142</v>
      </c>
      <c r="O97" s="100"/>
    </row>
    <row r="98" spans="3:15" x14ac:dyDescent="0.25">
      <c r="C98" s="100"/>
      <c r="D98" s="101" t="str">
        <f t="shared" si="48"/>
        <v>N2 100% Renewable by 2030 PSH</v>
      </c>
      <c r="E98" s="166">
        <f t="shared" ca="1" si="48"/>
        <v>34</v>
      </c>
      <c r="F98" s="166">
        <f t="shared" ca="1" si="49"/>
        <v>1</v>
      </c>
      <c r="G98" s="166">
        <f t="shared" ca="1" si="50"/>
        <v>1</v>
      </c>
      <c r="H98" s="166">
        <f t="shared" ca="1" si="51"/>
        <v>4</v>
      </c>
      <c r="I98" s="166">
        <f t="shared" ca="1" si="52"/>
        <v>18.25</v>
      </c>
      <c r="J98" s="166">
        <f t="shared" ca="1" si="53"/>
        <v>32</v>
      </c>
      <c r="K98" s="166">
        <f t="shared" ca="1" si="54"/>
        <v>32</v>
      </c>
      <c r="L98" s="167">
        <f t="shared" ca="1" si="47"/>
        <v>22</v>
      </c>
      <c r="M98" s="170"/>
      <c r="N98" s="168">
        <f t="shared" ca="1" si="56"/>
        <v>17.464285714285715</v>
      </c>
      <c r="O98" s="100"/>
    </row>
    <row r="99" spans="3:15" x14ac:dyDescent="0.25">
      <c r="C99" s="100"/>
      <c r="D99" s="101" t="str">
        <f t="shared" si="48"/>
        <v>O1 100% Renewable by 2045 Batteries</v>
      </c>
      <c r="E99" s="166">
        <f t="shared" ca="1" si="48"/>
        <v>28</v>
      </c>
      <c r="F99" s="166">
        <f t="shared" ca="1" si="49"/>
        <v>5.5</v>
      </c>
      <c r="G99" s="166">
        <f t="shared" ca="1" si="50"/>
        <v>1</v>
      </c>
      <c r="H99" s="166">
        <f t="shared" ca="1" si="51"/>
        <v>25</v>
      </c>
      <c r="I99" s="166">
        <f t="shared" ca="1" si="52"/>
        <v>18.5</v>
      </c>
      <c r="J99" s="166">
        <f t="shared" ca="1" si="53"/>
        <v>26</v>
      </c>
      <c r="K99" s="166">
        <f t="shared" ca="1" si="54"/>
        <v>2</v>
      </c>
      <c r="L99" s="167">
        <f t="shared" ca="1" si="47"/>
        <v>13</v>
      </c>
      <c r="M99" s="170"/>
      <c r="N99" s="168">
        <f t="shared" ca="1" si="56"/>
        <v>15.142857142857142</v>
      </c>
      <c r="O99" s="100"/>
    </row>
    <row r="100" spans="3:15" x14ac:dyDescent="0.25">
      <c r="C100" s="100"/>
      <c r="D100" s="101" t="str">
        <f t="shared" si="48"/>
        <v>O2 100% Renewable by 2045 PSH</v>
      </c>
      <c r="E100" s="166">
        <f t="shared" ca="1" si="48"/>
        <v>33</v>
      </c>
      <c r="F100" s="166">
        <f t="shared" ca="1" si="49"/>
        <v>2</v>
      </c>
      <c r="G100" s="166">
        <f t="shared" ca="1" si="50"/>
        <v>1</v>
      </c>
      <c r="H100" s="166">
        <f t="shared" ca="1" si="51"/>
        <v>17</v>
      </c>
      <c r="I100" s="166">
        <f t="shared" ca="1" si="52"/>
        <v>8</v>
      </c>
      <c r="J100" s="166">
        <f t="shared" ca="1" si="53"/>
        <v>8</v>
      </c>
      <c r="K100" s="166">
        <f t="shared" ca="1" si="54"/>
        <v>32</v>
      </c>
      <c r="L100" s="167">
        <f t="shared" ca="1" si="47"/>
        <v>9</v>
      </c>
      <c r="M100" s="170"/>
      <c r="N100" s="168">
        <f t="shared" ca="1" si="56"/>
        <v>14.428571428571429</v>
      </c>
      <c r="O100" s="100"/>
    </row>
    <row r="101" spans="3:15" x14ac:dyDescent="0.25">
      <c r="C101" s="100"/>
      <c r="D101" s="101" t="str">
        <f t="shared" si="48"/>
        <v>P1 No Thermal Before 2030, 2Hr LiIon</v>
      </c>
      <c r="E101" s="166">
        <f t="shared" ca="1" si="48"/>
        <v>30</v>
      </c>
      <c r="F101" s="166">
        <f t="shared" ca="1" si="49"/>
        <v>30</v>
      </c>
      <c r="G101" s="166">
        <f t="shared" ca="1" si="50"/>
        <v>30</v>
      </c>
      <c r="H101" s="166">
        <f t="shared" ca="1" si="51"/>
        <v>31</v>
      </c>
      <c r="I101" s="166">
        <f t="shared" ca="1" si="52"/>
        <v>20.25</v>
      </c>
      <c r="J101" s="166">
        <f t="shared" ca="1" si="53"/>
        <v>20</v>
      </c>
      <c r="K101" s="166">
        <f t="shared" ca="1" si="54"/>
        <v>4</v>
      </c>
      <c r="L101" s="167">
        <f t="shared" ca="1" si="47"/>
        <v>28</v>
      </c>
      <c r="M101" s="170"/>
      <c r="N101" s="168">
        <f t="shared" ca="1" si="56"/>
        <v>23.607142857142858</v>
      </c>
      <c r="O101" s="100"/>
    </row>
    <row r="102" spans="3:15" x14ac:dyDescent="0.25">
      <c r="C102" s="100"/>
      <c r="D102" s="101" t="str">
        <f t="shared" si="48"/>
        <v>P2 No Thermal Before 2030, PHES</v>
      </c>
      <c r="E102" s="166">
        <f t="shared" ca="1" si="48"/>
        <v>27</v>
      </c>
      <c r="F102" s="166">
        <f t="shared" ca="1" si="49"/>
        <v>9</v>
      </c>
      <c r="G102" s="166">
        <f t="shared" ca="1" si="50"/>
        <v>11.666666666666666</v>
      </c>
      <c r="H102" s="166">
        <f t="shared" ca="1" si="51"/>
        <v>21</v>
      </c>
      <c r="I102" s="166">
        <f t="shared" ca="1" si="52"/>
        <v>13</v>
      </c>
      <c r="J102" s="166">
        <f t="shared" ca="1" si="53"/>
        <v>30</v>
      </c>
      <c r="K102" s="166">
        <f t="shared" ca="1" si="54"/>
        <v>9</v>
      </c>
      <c r="L102" s="167">
        <f t="shared" ca="1" si="47"/>
        <v>21</v>
      </c>
      <c r="M102" s="170"/>
      <c r="N102" s="168">
        <f ca="1">AVERAGE(E102:K102)</f>
        <v>17.238095238095237</v>
      </c>
      <c r="O102" s="100"/>
    </row>
    <row r="103" spans="3:15" x14ac:dyDescent="0.25">
      <c r="C103" s="100"/>
      <c r="D103" s="101" t="str">
        <f t="shared" si="48"/>
        <v>P3 No Thermal Before 2030, 4Hr LiIon</v>
      </c>
      <c r="E103" s="166">
        <f t="shared" ca="1" si="48"/>
        <v>32</v>
      </c>
      <c r="F103" s="166">
        <f t="shared" ca="1" si="49"/>
        <v>31.5</v>
      </c>
      <c r="G103" s="166">
        <f t="shared" ca="1" si="50"/>
        <v>31.333333333333332</v>
      </c>
      <c r="H103" s="166">
        <f t="shared" ca="1" si="51"/>
        <v>32</v>
      </c>
      <c r="I103" s="166">
        <f t="shared" ca="1" si="52"/>
        <v>20.5</v>
      </c>
      <c r="J103" s="166">
        <f t="shared" ca="1" si="53"/>
        <v>25</v>
      </c>
      <c r="K103" s="166">
        <f t="shared" ca="1" si="54"/>
        <v>3</v>
      </c>
      <c r="L103" s="167">
        <f t="shared" ca="1" si="47"/>
        <v>29</v>
      </c>
      <c r="M103" s="170"/>
      <c r="N103" s="168">
        <f ca="1">AVERAGE(E103:K103)</f>
        <v>25.047619047619044</v>
      </c>
      <c r="O103" s="100"/>
    </row>
    <row r="104" spans="3:15" x14ac:dyDescent="0.25">
      <c r="C104" s="100"/>
      <c r="D104" s="175" t="str">
        <f t="shared" ref="D104:E110" si="57">D67</f>
        <v>S SCGHG Only, No CETA</v>
      </c>
      <c r="E104" s="166">
        <f t="shared" ca="1" si="57"/>
        <v>1</v>
      </c>
      <c r="F104" s="166">
        <f t="shared" ref="F104:F113" ca="1" si="58">AVERAGE(F67:G67)</f>
        <v>33</v>
      </c>
      <c r="G104" s="166">
        <f t="shared" ref="G104:G113" ca="1" si="59">AVERAGE(H67:J67)</f>
        <v>32.333333333333336</v>
      </c>
      <c r="H104" s="166">
        <f t="shared" ref="H104:H113" ca="1" si="60">K67</f>
        <v>33</v>
      </c>
      <c r="I104" s="166">
        <f t="shared" ref="I104:I113" ca="1" si="61">AVERAGE(L67:O67)</f>
        <v>20</v>
      </c>
      <c r="J104" s="166">
        <f t="shared" ref="J104:J113" ca="1" si="62">AVERAGE(P67:P67)</f>
        <v>9</v>
      </c>
      <c r="K104" s="166">
        <f t="shared" ref="K104:K113" ca="1" si="63">Q67</f>
        <v>31</v>
      </c>
      <c r="L104" s="167">
        <f t="shared" ca="1" si="47"/>
        <v>26</v>
      </c>
      <c r="M104" s="170"/>
      <c r="N104" s="168">
        <f t="shared" ref="N104:N111" ca="1" si="64">AVERAGE(E104:K104)</f>
        <v>22.761904761904763</v>
      </c>
      <c r="O104" s="100"/>
    </row>
    <row r="105" spans="3:15" x14ac:dyDescent="0.25">
      <c r="C105" s="100"/>
      <c r="D105" s="175" t="str">
        <f t="shared" si="57"/>
        <v>T No CETA</v>
      </c>
      <c r="E105" s="166">
        <f t="shared" ca="1" si="57"/>
        <v>2</v>
      </c>
      <c r="F105" s="166">
        <f t="shared" ca="1" si="58"/>
        <v>34</v>
      </c>
      <c r="G105" s="166">
        <f t="shared" ca="1" si="59"/>
        <v>34</v>
      </c>
      <c r="H105" s="166">
        <f t="shared" ca="1" si="60"/>
        <v>34</v>
      </c>
      <c r="I105" s="166">
        <f t="shared" ca="1" si="61"/>
        <v>20</v>
      </c>
      <c r="J105" s="166">
        <f t="shared" ca="1" si="62"/>
        <v>28</v>
      </c>
      <c r="K105" s="166">
        <f t="shared" ca="1" si="63"/>
        <v>32</v>
      </c>
      <c r="L105" s="167">
        <f t="shared" ca="1" si="47"/>
        <v>30</v>
      </c>
      <c r="M105" s="170"/>
      <c r="N105" s="168">
        <f t="shared" ca="1" si="64"/>
        <v>26.285714285714285</v>
      </c>
      <c r="O105" s="100"/>
    </row>
    <row r="106" spans="3:15" x14ac:dyDescent="0.25">
      <c r="C106" s="100"/>
      <c r="D106" s="101" t="str">
        <f t="shared" si="57"/>
        <v>V1 Balanced portfolio</v>
      </c>
      <c r="E106" s="166">
        <f t="shared" ca="1" si="57"/>
        <v>14</v>
      </c>
      <c r="F106" s="166">
        <f t="shared" ca="1" si="58"/>
        <v>15.5</v>
      </c>
      <c r="G106" s="166">
        <f t="shared" ca="1" si="59"/>
        <v>17.333333333333332</v>
      </c>
      <c r="H106" s="166">
        <f t="shared" ca="1" si="60"/>
        <v>10</v>
      </c>
      <c r="I106" s="166">
        <f t="shared" ca="1" si="61"/>
        <v>11.75</v>
      </c>
      <c r="J106" s="166">
        <f t="shared" ca="1" si="62"/>
        <v>1</v>
      </c>
      <c r="K106" s="166">
        <f t="shared" ca="1" si="63"/>
        <v>25</v>
      </c>
      <c r="L106" s="167">
        <f t="shared" ca="1" si="47"/>
        <v>4</v>
      </c>
      <c r="M106" s="170"/>
      <c r="N106" s="168">
        <f t="shared" ca="1" si="64"/>
        <v>13.511904761904761</v>
      </c>
      <c r="O106" s="100"/>
    </row>
    <row r="107" spans="3:15" x14ac:dyDescent="0.25">
      <c r="C107" s="100"/>
      <c r="D107" s="101" t="str">
        <f t="shared" si="57"/>
        <v>V2 Balanced portfolio + MT Wind and PSH</v>
      </c>
      <c r="E107" s="166">
        <f t="shared" ca="1" si="57"/>
        <v>19</v>
      </c>
      <c r="F107" s="166">
        <f t="shared" ca="1" si="58"/>
        <v>20.5</v>
      </c>
      <c r="G107" s="166">
        <f t="shared" ca="1" si="59"/>
        <v>21</v>
      </c>
      <c r="H107" s="166">
        <f t="shared" ca="1" si="60"/>
        <v>8</v>
      </c>
      <c r="I107" s="166">
        <f t="shared" ca="1" si="61"/>
        <v>13.5</v>
      </c>
      <c r="J107" s="166">
        <f t="shared" ca="1" si="62"/>
        <v>1</v>
      </c>
      <c r="K107" s="166">
        <f t="shared" ca="1" si="63"/>
        <v>28</v>
      </c>
      <c r="L107" s="167">
        <f t="shared" ca="1" si="47"/>
        <v>17</v>
      </c>
      <c r="M107" s="170"/>
      <c r="N107" s="168">
        <f t="shared" ca="1" si="64"/>
        <v>15.857142857142858</v>
      </c>
      <c r="O107" s="100"/>
    </row>
    <row r="108" spans="3:15" x14ac:dyDescent="0.25">
      <c r="C108" s="100"/>
      <c r="D108" s="101" t="str">
        <f t="shared" si="57"/>
        <v>V3 Balanced portfolio + 6 Year DSR</v>
      </c>
      <c r="E108" s="166">
        <f t="shared" ca="1" si="57"/>
        <v>16</v>
      </c>
      <c r="F108" s="166">
        <f t="shared" ca="1" si="58"/>
        <v>17.5</v>
      </c>
      <c r="G108" s="166">
        <f t="shared" ca="1" si="59"/>
        <v>22.333333333333332</v>
      </c>
      <c r="H108" s="166">
        <f t="shared" ca="1" si="60"/>
        <v>12</v>
      </c>
      <c r="I108" s="166">
        <f t="shared" ca="1" si="61"/>
        <v>12.5</v>
      </c>
      <c r="J108" s="166">
        <f t="shared" ca="1" si="62"/>
        <v>1</v>
      </c>
      <c r="K108" s="166">
        <f t="shared" ca="1" si="63"/>
        <v>16</v>
      </c>
      <c r="L108" s="167">
        <f t="shared" ca="1" si="47"/>
        <v>5</v>
      </c>
      <c r="M108" s="170"/>
      <c r="N108" s="168">
        <f t="shared" ca="1" si="64"/>
        <v>13.904761904761903</v>
      </c>
      <c r="O108" s="100"/>
    </row>
    <row r="109" spans="3:15" x14ac:dyDescent="0.25">
      <c r="C109" s="100"/>
      <c r="D109" s="101" t="str">
        <f t="shared" si="57"/>
        <v>W Preferred Portfolio (BP with Biodiesel)</v>
      </c>
      <c r="E109" s="166">
        <f t="shared" ca="1" si="57"/>
        <v>15</v>
      </c>
      <c r="F109" s="166">
        <f t="shared" ca="1" si="58"/>
        <v>10</v>
      </c>
      <c r="G109" s="166">
        <f t="shared" ca="1" si="59"/>
        <v>9</v>
      </c>
      <c r="H109" s="166">
        <f t="shared" ca="1" si="60"/>
        <v>15</v>
      </c>
      <c r="I109" s="166">
        <f t="shared" ca="1" si="61"/>
        <v>11.75</v>
      </c>
      <c r="J109" s="166">
        <f t="shared" ca="1" si="62"/>
        <v>1</v>
      </c>
      <c r="K109" s="166">
        <f t="shared" ca="1" si="63"/>
        <v>25</v>
      </c>
      <c r="L109" s="167">
        <f t="shared" ca="1" si="47"/>
        <v>2</v>
      </c>
      <c r="M109" s="170"/>
      <c r="N109" s="168">
        <f t="shared" ca="1" si="64"/>
        <v>12.392857142857142</v>
      </c>
      <c r="O109" s="100"/>
    </row>
    <row r="110" spans="3:15" x14ac:dyDescent="0.25">
      <c r="C110" s="100"/>
      <c r="D110" s="175" t="str">
        <f t="shared" si="57"/>
        <v>X Balanced Portfolio with Reduced Market Reliance</v>
      </c>
      <c r="E110" s="166">
        <f t="shared" ca="1" si="57"/>
        <v>21</v>
      </c>
      <c r="F110" s="166">
        <f t="shared" ca="1" si="58"/>
        <v>28.5</v>
      </c>
      <c r="G110" s="166">
        <f t="shared" ca="1" si="59"/>
        <v>29</v>
      </c>
      <c r="H110" s="166">
        <f t="shared" ca="1" si="60"/>
        <v>2</v>
      </c>
      <c r="I110" s="166">
        <f t="shared" ca="1" si="61"/>
        <v>9.75</v>
      </c>
      <c r="J110" s="166">
        <f t="shared" ca="1" si="62"/>
        <v>1</v>
      </c>
      <c r="K110" s="166">
        <f t="shared" ca="1" si="63"/>
        <v>13</v>
      </c>
      <c r="L110" s="167">
        <f t="shared" ca="1" si="47"/>
        <v>11</v>
      </c>
      <c r="M110" s="170"/>
      <c r="N110" s="168">
        <f t="shared" ca="1" si="64"/>
        <v>14.892857142857142</v>
      </c>
      <c r="O110" s="100"/>
    </row>
    <row r="111" spans="3:15" x14ac:dyDescent="0.25">
      <c r="C111" s="100"/>
      <c r="D111" s="188" t="str">
        <f t="shared" ref="D111:E113" si="65">D74</f>
        <v>Z No DSR</v>
      </c>
      <c r="E111" s="189">
        <f t="shared" ca="1" si="65"/>
        <v>23</v>
      </c>
      <c r="F111" s="189">
        <f t="shared" ca="1" si="58"/>
        <v>27.5</v>
      </c>
      <c r="G111" s="189">
        <f t="shared" ca="1" si="59"/>
        <v>25.333333333333332</v>
      </c>
      <c r="H111" s="189">
        <f t="shared" ca="1" si="60"/>
        <v>29</v>
      </c>
      <c r="I111" s="189">
        <f t="shared" ca="1" si="61"/>
        <v>17.25</v>
      </c>
      <c r="J111" s="189">
        <f t="shared" ca="1" si="62"/>
        <v>34</v>
      </c>
      <c r="K111" s="189">
        <f t="shared" ca="1" si="63"/>
        <v>7</v>
      </c>
      <c r="L111" s="167">
        <f t="shared" ca="1" si="47"/>
        <v>27</v>
      </c>
      <c r="M111" s="170"/>
      <c r="N111" s="168">
        <f t="shared" ca="1" si="64"/>
        <v>23.297619047619044</v>
      </c>
      <c r="O111" s="100"/>
    </row>
    <row r="112" spans="3:15" x14ac:dyDescent="0.25">
      <c r="C112" s="100"/>
      <c r="D112" s="191" t="str">
        <f t="shared" si="65"/>
        <v>AA MT Wind + PHSE</v>
      </c>
      <c r="E112" s="187">
        <f t="shared" ca="1" si="65"/>
        <v>13</v>
      </c>
      <c r="F112" s="187">
        <f t="shared" ca="1" si="58"/>
        <v>19</v>
      </c>
      <c r="G112" s="187">
        <f t="shared" ca="1" si="59"/>
        <v>14.666666666666666</v>
      </c>
      <c r="H112" s="187">
        <f t="shared" ca="1" si="60"/>
        <v>18</v>
      </c>
      <c r="I112" s="187">
        <f t="shared" ca="1" si="61"/>
        <v>15.75</v>
      </c>
      <c r="J112" s="187">
        <f t="shared" ca="1" si="62"/>
        <v>16</v>
      </c>
      <c r="K112" s="187">
        <f t="shared" ca="1" si="63"/>
        <v>29</v>
      </c>
      <c r="L112" s="167">
        <f t="shared" ca="1" si="47"/>
        <v>23</v>
      </c>
      <c r="M112" s="170"/>
      <c r="N112" s="168">
        <f ca="1">AVERAGE(E112:K112)</f>
        <v>17.916666666666664</v>
      </c>
      <c r="O112" s="100"/>
    </row>
    <row r="113" spans="3:15" ht="15.75" thickBot="1" x14ac:dyDescent="0.3">
      <c r="C113" s="100"/>
      <c r="D113" s="192" t="str">
        <f t="shared" si="65"/>
        <v>WX BP, Market Reliance, Biodiesel</v>
      </c>
      <c r="E113" s="193">
        <f t="shared" ca="1" si="65"/>
        <v>22</v>
      </c>
      <c r="F113" s="193">
        <f t="shared" ca="1" si="58"/>
        <v>23.5</v>
      </c>
      <c r="G113" s="193">
        <f t="shared" ca="1" si="59"/>
        <v>26</v>
      </c>
      <c r="H113" s="193">
        <f t="shared" ca="1" si="60"/>
        <v>3</v>
      </c>
      <c r="I113" s="193">
        <f t="shared" ca="1" si="61"/>
        <v>9.5</v>
      </c>
      <c r="J113" s="193">
        <f t="shared" ca="1" si="62"/>
        <v>1</v>
      </c>
      <c r="K113" s="193">
        <f t="shared" ca="1" si="63"/>
        <v>13</v>
      </c>
      <c r="L113" s="172">
        <f t="shared" ca="1" si="47"/>
        <v>6</v>
      </c>
      <c r="M113" s="173"/>
      <c r="N113" s="174">
        <f ca="1">AVERAGE(E113:K113)</f>
        <v>14</v>
      </c>
      <c r="O113" s="100"/>
    </row>
    <row r="114" spans="3:15" x14ac:dyDescent="0.25">
      <c r="C114" s="100"/>
      <c r="D114" s="100"/>
      <c r="E114" s="100"/>
      <c r="F114" s="100"/>
      <c r="G114" s="100"/>
      <c r="H114" s="100"/>
      <c r="I114" s="100"/>
      <c r="J114" s="100"/>
      <c r="K114" s="100"/>
      <c r="L114" s="100"/>
      <c r="M114" s="100"/>
      <c r="N114" s="100"/>
      <c r="O114" s="100"/>
    </row>
    <row r="115" spans="3:15" x14ac:dyDescent="0.25">
      <c r="C115" s="100"/>
      <c r="D115" s="100"/>
      <c r="E115" s="100"/>
      <c r="F115" s="100"/>
      <c r="G115" s="100"/>
      <c r="H115" s="100"/>
      <c r="I115" s="100"/>
      <c r="J115" s="100"/>
      <c r="K115" s="100"/>
      <c r="L115" s="100"/>
      <c r="M115" s="100"/>
      <c r="N115" s="100"/>
      <c r="O115" s="100"/>
    </row>
  </sheetData>
  <mergeCells count="6">
    <mergeCell ref="F41:G41"/>
    <mergeCell ref="H41:J41"/>
    <mergeCell ref="L41:O41"/>
    <mergeCell ref="F4:G4"/>
    <mergeCell ref="H4:J4"/>
    <mergeCell ref="L4:O4"/>
  </mergeCells>
  <conditionalFormatting sqref="F40">
    <cfRule type="colorScale" priority="42">
      <colorScale>
        <cfvo type="min"/>
        <cfvo type="percentile" val="50"/>
        <cfvo type="max"/>
        <color rgb="FF63BE7B"/>
        <color rgb="FFFFEB84"/>
        <color rgb="FFF8696B"/>
      </colorScale>
    </cfRule>
  </conditionalFormatting>
  <conditionalFormatting sqref="G40">
    <cfRule type="colorScale" priority="44">
      <colorScale>
        <cfvo type="min"/>
        <cfvo type="percentile" val="50"/>
        <cfvo type="max"/>
        <color rgb="FF63BE7B"/>
        <color rgb="FFFFEB84"/>
        <color rgb="FFF8696B"/>
      </colorScale>
    </cfRule>
  </conditionalFormatting>
  <conditionalFormatting sqref="H40">
    <cfRule type="colorScale" priority="46">
      <colorScale>
        <cfvo type="min"/>
        <cfvo type="percentile" val="50"/>
        <cfvo type="max"/>
        <color rgb="FF63BE7B"/>
        <color rgb="FFFFEB84"/>
        <color rgb="FFF8696B"/>
      </colorScale>
    </cfRule>
  </conditionalFormatting>
  <conditionalFormatting sqref="I40">
    <cfRule type="colorScale" priority="48">
      <colorScale>
        <cfvo type="min"/>
        <cfvo type="percentile" val="50"/>
        <cfvo type="max"/>
        <color rgb="FF63BE7B"/>
        <color rgb="FFFFEB84"/>
        <color rgb="FFF8696B"/>
      </colorScale>
    </cfRule>
  </conditionalFormatting>
  <conditionalFormatting sqref="J40">
    <cfRule type="colorScale" priority="50">
      <colorScale>
        <cfvo type="min"/>
        <cfvo type="percentile" val="50"/>
        <cfvo type="max"/>
        <color rgb="FF63BE7B"/>
        <color rgb="FFFFEB84"/>
        <color rgb="FFF8696B"/>
      </colorScale>
    </cfRule>
  </conditionalFormatting>
  <conditionalFormatting sqref="K40">
    <cfRule type="colorScale" priority="52">
      <colorScale>
        <cfvo type="min"/>
        <cfvo type="percentile" val="50"/>
        <cfvo type="max"/>
        <color rgb="FF63BE7B"/>
        <color rgb="FFFFEB84"/>
        <color rgb="FFF8696B"/>
      </colorScale>
    </cfRule>
  </conditionalFormatting>
  <conditionalFormatting sqref="L40">
    <cfRule type="colorScale" priority="54">
      <colorScale>
        <cfvo type="min"/>
        <cfvo type="percentile" val="50"/>
        <cfvo type="max"/>
        <color rgb="FFF8696B"/>
        <color rgb="FFFFEB84"/>
        <color rgb="FF63BE7B"/>
      </colorScale>
    </cfRule>
  </conditionalFormatting>
  <conditionalFormatting sqref="M40">
    <cfRule type="colorScale" priority="56">
      <colorScale>
        <cfvo type="min"/>
        <cfvo type="percentile" val="50"/>
        <cfvo type="max"/>
        <color rgb="FFF8696B"/>
        <color rgb="FFFFEB84"/>
        <color rgb="FF63BE7B"/>
      </colorScale>
    </cfRule>
  </conditionalFormatting>
  <conditionalFormatting sqref="N40">
    <cfRule type="colorScale" priority="58">
      <colorScale>
        <cfvo type="min"/>
        <cfvo type="percentile" val="50"/>
        <cfvo type="max"/>
        <color rgb="FFF8696B"/>
        <color rgb="FFFFEB84"/>
        <color rgb="FF63BE7B"/>
      </colorScale>
    </cfRule>
  </conditionalFormatting>
  <conditionalFormatting sqref="O40">
    <cfRule type="colorScale" priority="60">
      <colorScale>
        <cfvo type="min"/>
        <cfvo type="percentile" val="50"/>
        <cfvo type="max"/>
        <color rgb="FFF8696B"/>
        <color rgb="FFFFEB84"/>
        <color rgb="FF63BE7B"/>
      </colorScale>
    </cfRule>
  </conditionalFormatting>
  <conditionalFormatting sqref="P40">
    <cfRule type="colorScale" priority="64">
      <colorScale>
        <cfvo type="min"/>
        <cfvo type="percentile" val="50"/>
        <cfvo type="max"/>
        <color rgb="FFF8696B"/>
        <color rgb="FFFFEB84"/>
        <color rgb="FF63BE7B"/>
      </colorScale>
    </cfRule>
  </conditionalFormatting>
  <conditionalFormatting sqref="Q40">
    <cfRule type="colorScale" priority="66">
      <colorScale>
        <cfvo type="min"/>
        <cfvo type="percentile" val="50"/>
        <cfvo type="max"/>
        <color rgb="FFF8696B"/>
        <color rgb="FFFFEB84"/>
        <color rgb="FF63BE7B"/>
      </colorScale>
    </cfRule>
  </conditionalFormatting>
  <conditionalFormatting sqref="N93:N113">
    <cfRule type="colorScale" priority="107">
      <colorScale>
        <cfvo type="min"/>
        <cfvo type="percentile" val="50"/>
        <cfvo type="max"/>
        <color rgb="FFF8696B"/>
        <color rgb="FFFFEB84"/>
        <color rgb="FF63BE7B"/>
      </colorScale>
    </cfRule>
  </conditionalFormatting>
  <conditionalFormatting sqref="S43:S76">
    <cfRule type="colorScale" priority="266">
      <colorScale>
        <cfvo type="min"/>
        <cfvo type="max"/>
        <color rgb="FF63BE7B"/>
        <color rgb="FFFCFCFF"/>
      </colorScale>
    </cfRule>
  </conditionalFormatting>
  <conditionalFormatting sqref="S43:S76">
    <cfRule type="colorScale" priority="268">
      <colorScale>
        <cfvo type="min"/>
        <cfvo type="percentile" val="50"/>
        <cfvo type="max"/>
        <color rgb="FF63BE7B"/>
        <color rgb="FFFFEB84"/>
        <color rgb="FFF8696B"/>
      </colorScale>
    </cfRule>
  </conditionalFormatting>
  <conditionalFormatting sqref="N84:N92">
    <cfRule type="colorScale" priority="269">
      <colorScale>
        <cfvo type="min"/>
        <cfvo type="percentile" val="50"/>
        <cfvo type="max"/>
        <color rgb="FFF8696B"/>
        <color rgb="FFFFEB84"/>
        <color rgb="FF63BE7B"/>
      </colorScale>
    </cfRule>
  </conditionalFormatting>
  <conditionalFormatting sqref="E84:K113">
    <cfRule type="colorScale" priority="271">
      <colorScale>
        <cfvo type="min"/>
        <cfvo type="percentile" val="50"/>
        <cfvo type="max"/>
        <color rgb="FF63BE7B"/>
        <color rgb="FFFFEB84"/>
        <color rgb="FFF8696B"/>
      </colorScale>
    </cfRule>
  </conditionalFormatting>
  <conditionalFormatting sqref="L84:L113">
    <cfRule type="colorScale" priority="273">
      <colorScale>
        <cfvo type="min"/>
        <cfvo type="percentile" val="50"/>
        <cfvo type="max"/>
        <color rgb="FF63BE7B"/>
        <color rgb="FFFFEB84"/>
        <color rgb="FFF8696B"/>
      </colorScale>
    </cfRule>
  </conditionalFormatting>
  <conditionalFormatting sqref="E37:E40 E6:Q39">
    <cfRule type="colorScale" priority="274">
      <colorScale>
        <cfvo type="min"/>
        <cfvo type="percentile" val="50"/>
        <cfvo type="max"/>
        <color rgb="FF63BE7B"/>
        <color rgb="FFFFEB84"/>
        <color rgb="FFF8696B"/>
      </colorScale>
    </cfRule>
  </conditionalFormatting>
  <conditionalFormatting sqref="E43:Q76">
    <cfRule type="colorScale" priority="277">
      <colorScale>
        <cfvo type="min"/>
        <cfvo type="percentile" val="50"/>
        <cfvo type="max"/>
        <color rgb="FF63BE7B"/>
        <color rgb="FFFFEB84"/>
        <color rgb="FFF8696B"/>
      </colorScale>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83"/>
  <sheetViews>
    <sheetView workbookViewId="0"/>
  </sheetViews>
  <sheetFormatPr defaultRowHeight="15" x14ac:dyDescent="0.25"/>
  <cols>
    <col min="1" max="2" width="8.5703125" bestFit="1" customWidth="1"/>
    <col min="3" max="3" width="17" bestFit="1" customWidth="1"/>
    <col min="4" max="4" width="58" bestFit="1" customWidth="1"/>
    <col min="5" max="17" width="23.7109375" customWidth="1"/>
    <col min="18" max="19" width="15.85546875" customWidth="1"/>
    <col min="20" max="21" width="17.85546875" customWidth="1"/>
  </cols>
  <sheetData>
    <row r="1" spans="1:17" ht="15.75" customHeight="1" x14ac:dyDescent="0.25">
      <c r="D1" t="s">
        <v>114</v>
      </c>
      <c r="E1">
        <v>9</v>
      </c>
      <c r="F1">
        <v>10</v>
      </c>
      <c r="G1">
        <v>11</v>
      </c>
      <c r="H1">
        <v>12</v>
      </c>
      <c r="I1">
        <v>13</v>
      </c>
      <c r="J1">
        <v>14</v>
      </c>
      <c r="K1">
        <v>15</v>
      </c>
      <c r="L1">
        <v>24</v>
      </c>
      <c r="M1">
        <v>28</v>
      </c>
      <c r="N1">
        <v>34</v>
      </c>
      <c r="O1">
        <v>38</v>
      </c>
      <c r="P1">
        <v>32</v>
      </c>
      <c r="Q1">
        <v>33</v>
      </c>
    </row>
    <row r="2" spans="1:17" ht="39" customHeight="1" x14ac:dyDescent="0.25"/>
    <row r="4" spans="1:17" ht="15.75" thickBot="1" x14ac:dyDescent="0.3"/>
    <row r="5" spans="1:17" x14ac:dyDescent="0.25">
      <c r="D5" s="216" t="s">
        <v>370</v>
      </c>
      <c r="E5" s="234" t="s">
        <v>109</v>
      </c>
      <c r="F5" s="314" t="s">
        <v>110</v>
      </c>
      <c r="G5" s="314"/>
      <c r="H5" s="315" t="s">
        <v>108</v>
      </c>
      <c r="I5" s="315"/>
      <c r="J5" s="315"/>
      <c r="K5" s="235" t="s">
        <v>173</v>
      </c>
      <c r="L5" s="316" t="s">
        <v>180</v>
      </c>
      <c r="M5" s="316"/>
      <c r="N5" s="316"/>
      <c r="O5" s="316"/>
      <c r="P5" s="236" t="s">
        <v>112</v>
      </c>
      <c r="Q5" s="237" t="s">
        <v>113</v>
      </c>
    </row>
    <row r="6" spans="1:17" ht="124.5" customHeight="1" x14ac:dyDescent="0.25">
      <c r="A6" t="s">
        <v>122</v>
      </c>
      <c r="B6" t="s">
        <v>123</v>
      </c>
      <c r="C6" t="s">
        <v>116</v>
      </c>
      <c r="D6" s="217" t="s">
        <v>371</v>
      </c>
      <c r="E6" s="198" t="s">
        <v>72</v>
      </c>
      <c r="F6" s="198" t="s">
        <v>73</v>
      </c>
      <c r="G6" s="198" t="s">
        <v>74</v>
      </c>
      <c r="H6" s="198" t="s">
        <v>75</v>
      </c>
      <c r="I6" s="198" t="s">
        <v>369</v>
      </c>
      <c r="J6" s="198" t="s">
        <v>77</v>
      </c>
      <c r="K6" s="198" t="s">
        <v>78</v>
      </c>
      <c r="L6" s="198" t="s">
        <v>87</v>
      </c>
      <c r="M6" s="198" t="s">
        <v>91</v>
      </c>
      <c r="N6" s="198" t="s">
        <v>97</v>
      </c>
      <c r="O6" s="198" t="s">
        <v>101</v>
      </c>
      <c r="P6" s="198" t="s">
        <v>95</v>
      </c>
      <c r="Q6" s="225" t="s">
        <v>96</v>
      </c>
    </row>
    <row r="7" spans="1:17" x14ac:dyDescent="0.25">
      <c r="A7" t="s">
        <v>125</v>
      </c>
      <c r="B7" t="s">
        <v>124</v>
      </c>
      <c r="C7" t="s">
        <v>115</v>
      </c>
      <c r="D7" s="219" t="str">
        <f>'RAW DATA INPUTS &gt;&gt;&gt;'!D3</f>
        <v>1 Mid</v>
      </c>
      <c r="E7" s="226">
        <f t="shared" ref="E7:N16" ca="1" si="0">INDIRECT(CONCATENATE("_CBIs_!",$C7,E$1))</f>
        <v>15.528538026505352</v>
      </c>
      <c r="F7" s="226">
        <f t="shared" ca="1" si="0"/>
        <v>5.0238179115174981</v>
      </c>
      <c r="G7" s="227">
        <f t="shared" ca="1" si="0"/>
        <v>777017.59033203125</v>
      </c>
      <c r="H7" s="228">
        <f t="shared" ca="1" si="0"/>
        <v>7.5854231789708138</v>
      </c>
      <c r="I7" s="227">
        <f t="shared" ca="1" si="0"/>
        <v>394.99518537521362</v>
      </c>
      <c r="J7" s="228">
        <f t="shared" ca="1" si="0"/>
        <v>25.142075806856155</v>
      </c>
      <c r="K7" s="227">
        <f t="shared" ca="1" si="0"/>
        <v>2523005</v>
      </c>
      <c r="L7" s="227">
        <f t="shared" ca="1" si="0"/>
        <v>21177795.188110352</v>
      </c>
      <c r="M7" s="227">
        <f t="shared" ca="1" si="0"/>
        <v>5969982.67578125</v>
      </c>
      <c r="N7" s="227">
        <f t="shared" ca="1" si="0"/>
        <v>355423.2265625</v>
      </c>
      <c r="O7" s="227">
        <f t="shared" ref="O7:O28" ca="1" si="1">ROUND(INDIRECT(CONCATENATE("_CBIs_!",$C7,O$1)),0)</f>
        <v>656726</v>
      </c>
      <c r="P7" s="227">
        <f t="shared" ref="P7:Q28" ca="1" si="2">INDIRECT(CONCATENATE("_CBIs_!",$C7,P$1))</f>
        <v>123.04000151157379</v>
      </c>
      <c r="Q7" s="229">
        <f t="shared" ca="1" si="2"/>
        <v>639.41000366210938</v>
      </c>
    </row>
    <row r="8" spans="1:17" x14ac:dyDescent="0.25">
      <c r="A8" t="s">
        <v>130</v>
      </c>
      <c r="B8" t="s">
        <v>131</v>
      </c>
      <c r="C8" t="s">
        <v>119</v>
      </c>
      <c r="D8" s="219" t="str">
        <f>'RAW DATA INPUTS &gt;&gt;&gt;'!D6</f>
        <v>A Renewable Overgeneration</v>
      </c>
      <c r="E8" s="226">
        <f t="shared" ca="1" si="0"/>
        <v>17.107808711747996</v>
      </c>
      <c r="F8" s="226">
        <f t="shared" ca="1" si="0"/>
        <v>4.3870792998266559</v>
      </c>
      <c r="G8" s="227">
        <f t="shared" ca="1" si="0"/>
        <v>348728.13380050659</v>
      </c>
      <c r="H8" s="228">
        <f t="shared" ca="1" si="0"/>
        <v>3.6246747864352078</v>
      </c>
      <c r="I8" s="227">
        <f t="shared" ca="1" si="0"/>
        <v>2026.6482796929777</v>
      </c>
      <c r="J8" s="228">
        <f t="shared" ca="1" si="0"/>
        <v>18.336750579415821</v>
      </c>
      <c r="K8" s="227">
        <f t="shared" ca="1" si="0"/>
        <v>3158061.25</v>
      </c>
      <c r="L8" s="227">
        <f t="shared" ca="1" si="0"/>
        <v>19067642.660766602</v>
      </c>
      <c r="M8" s="227">
        <f t="shared" ca="1" si="0"/>
        <v>5894513.16015625</v>
      </c>
      <c r="N8" s="227">
        <f t="shared" ca="1" si="0"/>
        <v>355423.10546875</v>
      </c>
      <c r="O8" s="227">
        <f t="shared" ca="1" si="1"/>
        <v>656726</v>
      </c>
      <c r="P8" s="227">
        <f t="shared" ca="1" si="2"/>
        <v>191.75999999046326</v>
      </c>
      <c r="Q8" s="229">
        <f t="shared" ca="1" si="2"/>
        <v>1614.4100036621094</v>
      </c>
    </row>
    <row r="9" spans="1:17" x14ac:dyDescent="0.25">
      <c r="A9" t="s">
        <v>150</v>
      </c>
      <c r="B9" t="s">
        <v>151</v>
      </c>
      <c r="C9" t="s">
        <v>152</v>
      </c>
      <c r="D9" s="219" t="str">
        <f>'RAW DATA INPUTS &gt;&gt;&gt;'!D8</f>
        <v>C Distributed Transmission</v>
      </c>
      <c r="E9" s="226">
        <f t="shared" ca="1" si="0"/>
        <v>16.354909819624666</v>
      </c>
      <c r="F9" s="226">
        <f t="shared" ca="1" si="0"/>
        <v>5.1375614274063004</v>
      </c>
      <c r="G9" s="227">
        <f t="shared" ca="1" si="0"/>
        <v>1000085.621582031</v>
      </c>
      <c r="H9" s="228">
        <f t="shared" ca="1" si="0"/>
        <v>9.6637184172868729</v>
      </c>
      <c r="I9" s="227">
        <f t="shared" ca="1" si="0"/>
        <v>945.46974658966064</v>
      </c>
      <c r="J9" s="228">
        <f t="shared" ca="1" si="0"/>
        <v>33.718539237976074</v>
      </c>
      <c r="K9" s="227">
        <f t="shared" ca="1" si="0"/>
        <v>2946470.25</v>
      </c>
      <c r="L9" s="227">
        <f t="shared" ca="1" si="0"/>
        <v>16652161.104125977</v>
      </c>
      <c r="M9" s="227">
        <f t="shared" ca="1" si="0"/>
        <v>6112842.05078125</v>
      </c>
      <c r="N9" s="227">
        <f t="shared" ca="1" si="0"/>
        <v>4351476.16015625</v>
      </c>
      <c r="O9" s="227">
        <f t="shared" ca="1" si="1"/>
        <v>656726</v>
      </c>
      <c r="P9" s="227">
        <f t="shared" ca="1" si="2"/>
        <v>178.4000016450882</v>
      </c>
      <c r="Q9" s="229">
        <f t="shared" ca="1" si="2"/>
        <v>1139.4100036621094</v>
      </c>
    </row>
    <row r="10" spans="1:17" x14ac:dyDescent="0.25">
      <c r="A10" t="s">
        <v>153</v>
      </c>
      <c r="B10" t="s">
        <v>154</v>
      </c>
      <c r="C10" t="s">
        <v>155</v>
      </c>
      <c r="D10" s="219" t="str">
        <f>'RAW DATA INPUTS &gt;&gt;&gt;'!D9</f>
        <v>D Transmission/build constraints - time delayed (option 2)</v>
      </c>
      <c r="E10" s="226">
        <f t="shared" ca="1" si="0"/>
        <v>15.539520897765719</v>
      </c>
      <c r="F10" s="226">
        <f t="shared" ca="1" si="0"/>
        <v>5.0396250276759584</v>
      </c>
      <c r="G10" s="227">
        <f t="shared" ca="1" si="0"/>
        <v>719067.90869140625</v>
      </c>
      <c r="H10" s="228">
        <f t="shared" ca="1" si="0"/>
        <v>7.075173556804657</v>
      </c>
      <c r="I10" s="227">
        <f t="shared" ca="1" si="0"/>
        <v>375.67374539375305</v>
      </c>
      <c r="J10" s="228">
        <f t="shared" ca="1" si="0"/>
        <v>23.456475973129272</v>
      </c>
      <c r="K10" s="227">
        <f t="shared" ca="1" si="0"/>
        <v>2819871.25</v>
      </c>
      <c r="L10" s="227">
        <f t="shared" ca="1" si="0"/>
        <v>21031994.678344727</v>
      </c>
      <c r="M10" s="227">
        <f t="shared" ca="1" si="0"/>
        <v>6099281.02734375</v>
      </c>
      <c r="N10" s="227">
        <f t="shared" ca="1" si="0"/>
        <v>355423.23046875</v>
      </c>
      <c r="O10" s="227">
        <f t="shared" ca="1" si="1"/>
        <v>656726</v>
      </c>
      <c r="P10" s="227">
        <f t="shared" ca="1" si="2"/>
        <v>179.82000303268433</v>
      </c>
      <c r="Q10" s="229">
        <f t="shared" ca="1" si="2"/>
        <v>739.41000366210938</v>
      </c>
    </row>
    <row r="11" spans="1:17" x14ac:dyDescent="0.25">
      <c r="A11" t="s">
        <v>208</v>
      </c>
      <c r="B11" t="s">
        <v>209</v>
      </c>
      <c r="C11" t="s">
        <v>210</v>
      </c>
      <c r="D11" s="219" t="str">
        <f>'RAW DATA INPUTS &gt;&gt;&gt;'!D11</f>
        <v>F 6-Yr DSR Ramp</v>
      </c>
      <c r="E11" s="226">
        <f t="shared" ca="1" si="0"/>
        <v>15.536687945868453</v>
      </c>
      <c r="F11" s="226">
        <f t="shared" ca="1" si="0"/>
        <v>5.0860815866102964</v>
      </c>
      <c r="G11" s="227">
        <f t="shared" ca="1" si="0"/>
        <v>773250.7666015625</v>
      </c>
      <c r="H11" s="228">
        <f t="shared" ca="1" si="0"/>
        <v>7.5402223281562328</v>
      </c>
      <c r="I11" s="227">
        <f t="shared" ca="1" si="0"/>
        <v>518.70142221450806</v>
      </c>
      <c r="J11" s="228">
        <f t="shared" ca="1" si="0"/>
        <v>25.46758970618248</v>
      </c>
      <c r="K11" s="227">
        <f t="shared" ca="1" si="0"/>
        <v>2571955.25</v>
      </c>
      <c r="L11" s="227">
        <f t="shared" ca="1" si="0"/>
        <v>21697532.744750977</v>
      </c>
      <c r="M11" s="227">
        <f t="shared" ca="1" si="0"/>
        <v>5460255.6015625</v>
      </c>
      <c r="N11" s="227">
        <f t="shared" ca="1" si="0"/>
        <v>355423.2265625</v>
      </c>
      <c r="O11" s="227">
        <f t="shared" ca="1" si="1"/>
        <v>656726</v>
      </c>
      <c r="P11" s="227">
        <f t="shared" ca="1" si="2"/>
        <v>174.71000289916992</v>
      </c>
      <c r="Q11" s="229">
        <f t="shared" ca="1" si="2"/>
        <v>714.41000366210938</v>
      </c>
    </row>
    <row r="12" spans="1:17" x14ac:dyDescent="0.25">
      <c r="A12" t="s">
        <v>211</v>
      </c>
      <c r="B12" t="s">
        <v>212</v>
      </c>
      <c r="C12" t="s">
        <v>213</v>
      </c>
      <c r="D12" s="219" t="str">
        <f>'RAW DATA INPUTS &gt;&gt;&gt;'!D12</f>
        <v>G NEI DSR</v>
      </c>
      <c r="E12" s="226">
        <f t="shared" ca="1" si="0"/>
        <v>15.239795388730961</v>
      </c>
      <c r="F12" s="226">
        <f t="shared" ca="1" si="0"/>
        <v>5.122373510216085</v>
      </c>
      <c r="G12" s="227">
        <f t="shared" ca="1" si="0"/>
        <v>784118.08935546875</v>
      </c>
      <c r="H12" s="228">
        <f t="shared" ca="1" si="0"/>
        <v>7.8259404674172401</v>
      </c>
      <c r="I12" s="227">
        <f t="shared" ca="1" si="0"/>
        <v>405.92396879196167</v>
      </c>
      <c r="J12" s="228">
        <f t="shared" ca="1" si="0"/>
        <v>26.06502728164196</v>
      </c>
      <c r="K12" s="227">
        <f t="shared" ca="1" si="0"/>
        <v>2542854.5</v>
      </c>
      <c r="L12" s="227">
        <f t="shared" ca="1" si="0"/>
        <v>21703445.541625977</v>
      </c>
      <c r="M12" s="227">
        <f t="shared" ca="1" si="0"/>
        <v>5455749.779296875</v>
      </c>
      <c r="N12" s="227">
        <f t="shared" ca="1" si="0"/>
        <v>355423.2265625</v>
      </c>
      <c r="O12" s="227">
        <f t="shared" ca="1" si="1"/>
        <v>656726</v>
      </c>
      <c r="P12" s="227">
        <f t="shared" ca="1" si="2"/>
        <v>188.20000183582306</v>
      </c>
      <c r="Q12" s="229">
        <f t="shared" ca="1" si="2"/>
        <v>539.41000366210938</v>
      </c>
    </row>
    <row r="13" spans="1:17" x14ac:dyDescent="0.25">
      <c r="A13" t="s">
        <v>214</v>
      </c>
      <c r="B13" t="s">
        <v>215</v>
      </c>
      <c r="C13" t="s">
        <v>216</v>
      </c>
      <c r="D13" s="219" t="str">
        <f>'RAW DATA INPUTS &gt;&gt;&gt;'!D13</f>
        <v>H Social Discount DSR</v>
      </c>
      <c r="E13" s="226">
        <f t="shared" ca="1" si="0"/>
        <v>15.771623199943654</v>
      </c>
      <c r="F13" s="226">
        <f t="shared" ca="1" si="0"/>
        <v>5.1647465638720167</v>
      </c>
      <c r="G13" s="227">
        <f t="shared" ca="1" si="0"/>
        <v>729329.517578125</v>
      </c>
      <c r="H13" s="228">
        <f t="shared" ca="1" si="0"/>
        <v>7.1577616706490517</v>
      </c>
      <c r="I13" s="227">
        <f t="shared" ca="1" si="0"/>
        <v>374.9866635799408</v>
      </c>
      <c r="J13" s="228">
        <f t="shared" ca="1" si="0"/>
        <v>23.811622142791748</v>
      </c>
      <c r="K13" s="227">
        <f t="shared" ca="1" si="0"/>
        <v>2716481</v>
      </c>
      <c r="L13" s="227">
        <f t="shared" ca="1" si="0"/>
        <v>21983086.934204102</v>
      </c>
      <c r="M13" s="227">
        <f t="shared" ca="1" si="0"/>
        <v>5082504.69140625</v>
      </c>
      <c r="N13" s="227">
        <f t="shared" ca="1" si="0"/>
        <v>355423.23046875</v>
      </c>
      <c r="O13" s="227">
        <f t="shared" ca="1" si="1"/>
        <v>656726</v>
      </c>
      <c r="P13" s="227">
        <f t="shared" ca="1" si="2"/>
        <v>195.34999871253967</v>
      </c>
      <c r="Q13" s="229">
        <f t="shared" ca="1" si="2"/>
        <v>764.41000366210938</v>
      </c>
    </row>
    <row r="14" spans="1:17" x14ac:dyDescent="0.25">
      <c r="A14" t="s">
        <v>217</v>
      </c>
      <c r="B14" t="s">
        <v>218</v>
      </c>
      <c r="C14" t="s">
        <v>219</v>
      </c>
      <c r="D14" s="219" t="str">
        <f>'RAW DATA INPUTS &gt;&gt;&gt;'!D14</f>
        <v>I SCGHG Dispatch Cost - LTCE Model</v>
      </c>
      <c r="E14" s="226">
        <f t="shared" ca="1" si="0"/>
        <v>15.409213709526362</v>
      </c>
      <c r="F14" s="226">
        <f t="shared" ca="1" si="0"/>
        <v>5.0345631017903401</v>
      </c>
      <c r="G14" s="227">
        <f t="shared" ca="1" si="0"/>
        <v>701528.01611328125</v>
      </c>
      <c r="H14" s="228">
        <f t="shared" ca="1" si="0"/>
        <v>6.6737249717116356</v>
      </c>
      <c r="I14" s="227">
        <f t="shared" ca="1" si="0"/>
        <v>759.26105499267578</v>
      </c>
      <c r="J14" s="228">
        <f t="shared" ca="1" si="0"/>
        <v>23.621833115816116</v>
      </c>
      <c r="K14" s="227">
        <f t="shared" ca="1" si="0"/>
        <v>2691319.5</v>
      </c>
      <c r="L14" s="227">
        <f t="shared" ca="1" si="0"/>
        <v>21067257.006469727</v>
      </c>
      <c r="M14" s="227">
        <f t="shared" ca="1" si="0"/>
        <v>5987446.01953125</v>
      </c>
      <c r="N14" s="227">
        <f t="shared" ca="1" si="0"/>
        <v>355423.23046875</v>
      </c>
      <c r="O14" s="227">
        <f t="shared" ca="1" si="1"/>
        <v>656726</v>
      </c>
      <c r="P14" s="227">
        <f t="shared" ca="1" si="2"/>
        <v>187.85999941825867</v>
      </c>
      <c r="Q14" s="229">
        <f t="shared" ca="1" si="2"/>
        <v>964.41000366210938</v>
      </c>
    </row>
    <row r="15" spans="1:17" x14ac:dyDescent="0.25">
      <c r="A15" t="s">
        <v>224</v>
      </c>
      <c r="B15" t="s">
        <v>225</v>
      </c>
      <c r="C15" t="s">
        <v>226</v>
      </c>
      <c r="D15" s="219" t="str">
        <f>'RAW DATA INPUTS &gt;&gt;&gt;'!D16</f>
        <v>K AR5 Upstream Emissions</v>
      </c>
      <c r="E15" s="226">
        <f t="shared" ca="1" si="0"/>
        <v>15.563985051363375</v>
      </c>
      <c r="F15" s="226">
        <f t="shared" ca="1" si="0"/>
        <v>5.0735272661922153</v>
      </c>
      <c r="G15" s="227">
        <f t="shared" ca="1" si="0"/>
        <v>790955.4736328125</v>
      </c>
      <c r="H15" s="228">
        <f t="shared" ca="1" si="0"/>
        <v>7.638773187994957</v>
      </c>
      <c r="I15" s="227">
        <f t="shared" ca="1" si="0"/>
        <v>383.25933027267456</v>
      </c>
      <c r="J15" s="228">
        <f t="shared" ca="1" si="0"/>
        <v>25.351665735244751</v>
      </c>
      <c r="K15" s="227">
        <f t="shared" ca="1" si="0"/>
        <v>2449466.75</v>
      </c>
      <c r="L15" s="227">
        <f t="shared" ca="1" si="0"/>
        <v>21147645.695922852</v>
      </c>
      <c r="M15" s="227">
        <f t="shared" ca="1" si="0"/>
        <v>5985551.44140625</v>
      </c>
      <c r="N15" s="227">
        <f t="shared" ca="1" si="0"/>
        <v>355423.2265625</v>
      </c>
      <c r="O15" s="227">
        <f t="shared" ca="1" si="1"/>
        <v>656726</v>
      </c>
      <c r="P15" s="227">
        <f t="shared" ca="1" si="2"/>
        <v>139.84000182151794</v>
      </c>
      <c r="Q15" s="229">
        <f t="shared" ca="1" si="2"/>
        <v>714.41000366210938</v>
      </c>
    </row>
    <row r="16" spans="1:17" x14ac:dyDescent="0.25">
      <c r="A16" t="s">
        <v>232</v>
      </c>
      <c r="B16" t="s">
        <v>233</v>
      </c>
      <c r="C16" t="s">
        <v>234</v>
      </c>
      <c r="D16" s="219" t="str">
        <f>'RAW DATA INPUTS &gt;&gt;&gt;'!D18</f>
        <v>M Alternative Fuel for Peakers - Biodiesel</v>
      </c>
      <c r="E16" s="226">
        <f t="shared" ca="1" si="0"/>
        <v>15.44324054711794</v>
      </c>
      <c r="F16" s="226">
        <f t="shared" ca="1" si="0"/>
        <v>4.9040850371440792</v>
      </c>
      <c r="G16" s="227">
        <f t="shared" ca="1" si="0"/>
        <v>618707.419921875</v>
      </c>
      <c r="H16" s="228">
        <f t="shared" ca="1" si="0"/>
        <v>5.4785142242908478</v>
      </c>
      <c r="I16" s="227">
        <f t="shared" ca="1" si="0"/>
        <v>244.15702605247498</v>
      </c>
      <c r="J16" s="228">
        <f t="shared" ca="1" si="0"/>
        <v>18.203917473554611</v>
      </c>
      <c r="K16" s="227">
        <f t="shared" ca="1" si="0"/>
        <v>2585949.25</v>
      </c>
      <c r="L16" s="227">
        <f t="shared" ca="1" si="0"/>
        <v>20984942.627563477</v>
      </c>
      <c r="M16" s="227">
        <f t="shared" ca="1" si="0"/>
        <v>6110419.98828125</v>
      </c>
      <c r="N16" s="227">
        <f t="shared" ca="1" si="0"/>
        <v>355423.23046875</v>
      </c>
      <c r="O16" s="227">
        <f t="shared" ca="1" si="1"/>
        <v>656726</v>
      </c>
      <c r="P16" s="227">
        <f t="shared" ca="1" si="2"/>
        <v>185.39000141620636</v>
      </c>
      <c r="Q16" s="229">
        <f t="shared" ca="1" si="2"/>
        <v>789.41000366210938</v>
      </c>
    </row>
    <row r="17" spans="1:20" x14ac:dyDescent="0.25">
      <c r="A17" t="s">
        <v>235</v>
      </c>
      <c r="B17" t="s">
        <v>236</v>
      </c>
      <c r="C17" t="s">
        <v>237</v>
      </c>
      <c r="D17" s="219" t="str">
        <f>'RAW DATA INPUTS &gt;&gt;&gt;'!D19</f>
        <v>N1 100% Renewable by 2030 Batteries</v>
      </c>
      <c r="E17" s="226">
        <f t="shared" ref="E17:N28" ca="1" si="3">INDIRECT(CONCATENATE("_CBIs_!",$C17,E$1))</f>
        <v>32.032260987970062</v>
      </c>
      <c r="F17" s="226">
        <f t="shared" ca="1" si="3"/>
        <v>3.7102118149750476</v>
      </c>
      <c r="G17" s="227">
        <f t="shared" ca="1" si="3"/>
        <v>0</v>
      </c>
      <c r="H17" s="228">
        <f t="shared" ca="1" si="3"/>
        <v>0</v>
      </c>
      <c r="I17" s="227">
        <f t="shared" ca="1" si="3"/>
        <v>0</v>
      </c>
      <c r="J17" s="228">
        <f t="shared" ca="1" si="3"/>
        <v>0</v>
      </c>
      <c r="K17" s="227">
        <f t="shared" ca="1" si="3"/>
        <v>2825791.75</v>
      </c>
      <c r="L17" s="227">
        <f t="shared" ca="1" si="3"/>
        <v>22610059.613891602</v>
      </c>
      <c r="M17" s="227">
        <f t="shared" ca="1" si="3"/>
        <v>5046629.14453125</v>
      </c>
      <c r="N17" s="227">
        <f t="shared" ca="1" si="3"/>
        <v>355423.2578125</v>
      </c>
      <c r="O17" s="227">
        <f t="shared" ca="1" si="1"/>
        <v>656726</v>
      </c>
      <c r="P17" s="227">
        <f t="shared" ca="1" si="2"/>
        <v>58.570000290870667</v>
      </c>
      <c r="Q17" s="229">
        <f t="shared" ca="1" si="2"/>
        <v>26289.410003662109</v>
      </c>
    </row>
    <row r="18" spans="1:20" x14ac:dyDescent="0.25">
      <c r="A18" t="s">
        <v>238</v>
      </c>
      <c r="B18" t="s">
        <v>239</v>
      </c>
      <c r="C18" t="s">
        <v>240</v>
      </c>
      <c r="D18" s="219" t="str">
        <f>'RAW DATA INPUTS &gt;&gt;&gt;'!D20</f>
        <v>N2 100% Renewable by 2030 PSH</v>
      </c>
      <c r="E18" s="226">
        <f t="shared" ca="1" si="3"/>
        <v>66.643942643772945</v>
      </c>
      <c r="F18" s="226">
        <f t="shared" ca="1" si="3"/>
        <v>2.4829340927979318</v>
      </c>
      <c r="G18" s="227">
        <f t="shared" ca="1" si="3"/>
        <v>0</v>
      </c>
      <c r="H18" s="228">
        <f t="shared" ca="1" si="3"/>
        <v>0</v>
      </c>
      <c r="I18" s="227">
        <f t="shared" ca="1" si="3"/>
        <v>0</v>
      </c>
      <c r="J18" s="228">
        <f t="shared" ca="1" si="3"/>
        <v>0</v>
      </c>
      <c r="K18" s="227">
        <f t="shared" ca="1" si="3"/>
        <v>1949507.875</v>
      </c>
      <c r="L18" s="227">
        <f t="shared" ca="1" si="3"/>
        <v>25678394.938110352</v>
      </c>
      <c r="M18" s="227">
        <f t="shared" ca="1" si="3"/>
        <v>4219612.4375</v>
      </c>
      <c r="N18" s="227">
        <f t="shared" ca="1" si="3"/>
        <v>355386.29296875</v>
      </c>
      <c r="O18" s="227">
        <f t="shared" ca="1" si="1"/>
        <v>656726</v>
      </c>
      <c r="P18" s="227">
        <f t="shared" ca="1" si="2"/>
        <v>58.570000290870667</v>
      </c>
      <c r="Q18" s="229">
        <f t="shared" ca="1" si="2"/>
        <v>89.410003662109375</v>
      </c>
    </row>
    <row r="19" spans="1:20" x14ac:dyDescent="0.25">
      <c r="A19" t="s">
        <v>241</v>
      </c>
      <c r="B19" t="s">
        <v>242</v>
      </c>
      <c r="C19" t="s">
        <v>243</v>
      </c>
      <c r="D19" s="219" t="str">
        <f>'RAW DATA INPUTS &gt;&gt;&gt;'!D21</f>
        <v>O1 100% Renewable by 2045 Batteries</v>
      </c>
      <c r="E19" s="226">
        <f t="shared" ca="1" si="3"/>
        <v>23.346161837124082</v>
      </c>
      <c r="F19" s="226">
        <f t="shared" ca="1" si="3"/>
        <v>4.8089719404565701</v>
      </c>
      <c r="G19" s="227">
        <f t="shared" ca="1" si="3"/>
        <v>0</v>
      </c>
      <c r="H19" s="228">
        <f t="shared" ca="1" si="3"/>
        <v>0</v>
      </c>
      <c r="I19" s="227">
        <f t="shared" ca="1" si="3"/>
        <v>0</v>
      </c>
      <c r="J19" s="228">
        <f t="shared" ca="1" si="3"/>
        <v>0</v>
      </c>
      <c r="K19" s="227">
        <f t="shared" ca="1" si="3"/>
        <v>3023028.75</v>
      </c>
      <c r="L19" s="227">
        <f t="shared" ca="1" si="3"/>
        <v>22350832.252563477</v>
      </c>
      <c r="M19" s="227">
        <f t="shared" ca="1" si="3"/>
        <v>5046580.25390625</v>
      </c>
      <c r="N19" s="227">
        <f t="shared" ca="1" si="3"/>
        <v>355412.61328125</v>
      </c>
      <c r="O19" s="227">
        <f t="shared" ca="1" si="1"/>
        <v>656726</v>
      </c>
      <c r="P19" s="227">
        <f t="shared" ca="1" si="2"/>
        <v>128.14000165462494</v>
      </c>
      <c r="Q19" s="229">
        <f t="shared" ca="1" si="2"/>
        <v>24589.410003662109</v>
      </c>
    </row>
    <row r="20" spans="1:20" x14ac:dyDescent="0.25">
      <c r="A20" t="s">
        <v>244</v>
      </c>
      <c r="B20" t="s">
        <v>245</v>
      </c>
      <c r="C20" t="s">
        <v>246</v>
      </c>
      <c r="D20" s="219" t="str">
        <f>'RAW DATA INPUTS &gt;&gt;&gt;'!D22</f>
        <v>O2 100% Renewable by 2045 PSH</v>
      </c>
      <c r="E20" s="226">
        <f t="shared" ca="1" si="3"/>
        <v>46.951589731619094</v>
      </c>
      <c r="F20" s="226">
        <f t="shared" ca="1" si="3"/>
        <v>3.9843667012729425</v>
      </c>
      <c r="G20" s="227">
        <f t="shared" ca="1" si="3"/>
        <v>0</v>
      </c>
      <c r="H20" s="228">
        <f t="shared" ca="1" si="3"/>
        <v>0</v>
      </c>
      <c r="I20" s="227">
        <f t="shared" ca="1" si="3"/>
        <v>0</v>
      </c>
      <c r="J20" s="228">
        <f t="shared" ca="1" si="3"/>
        <v>0</v>
      </c>
      <c r="K20" s="227">
        <f t="shared" ca="1" si="3"/>
        <v>2654604.25</v>
      </c>
      <c r="L20" s="227">
        <f t="shared" ca="1" si="3"/>
        <v>21421254.170532227</v>
      </c>
      <c r="M20" s="227">
        <f t="shared" ca="1" si="3"/>
        <v>6145637.04296875</v>
      </c>
      <c r="N20" s="227">
        <f t="shared" ca="1" si="3"/>
        <v>355423.2578125</v>
      </c>
      <c r="O20" s="227">
        <f t="shared" ca="1" si="1"/>
        <v>656726</v>
      </c>
      <c r="P20" s="227">
        <f t="shared" ca="1" si="2"/>
        <v>204.39000236988068</v>
      </c>
      <c r="Q20" s="229">
        <f t="shared" ca="1" si="2"/>
        <v>89.410003662109375</v>
      </c>
    </row>
    <row r="21" spans="1:20" x14ac:dyDescent="0.25">
      <c r="A21" t="s">
        <v>247</v>
      </c>
      <c r="B21" t="s">
        <v>248</v>
      </c>
      <c r="C21" t="s">
        <v>249</v>
      </c>
      <c r="D21" s="219" t="str">
        <f>'RAW DATA INPUTS &gt;&gt;&gt;'!D23</f>
        <v>P1 No Thermal Before 2030, 2Hr LiIon</v>
      </c>
      <c r="E21" s="226">
        <f t="shared" ca="1" si="3"/>
        <v>30.84185377485823</v>
      </c>
      <c r="F21" s="226">
        <f t="shared" ca="1" si="3"/>
        <v>6.2939305763554296</v>
      </c>
      <c r="G21" s="227">
        <f t="shared" ca="1" si="3"/>
        <v>1279104.330078125</v>
      </c>
      <c r="H21" s="228">
        <f t="shared" ca="1" si="3"/>
        <v>15.031091943383217</v>
      </c>
      <c r="I21" s="227">
        <f t="shared" ca="1" si="3"/>
        <v>1086.6506123542783</v>
      </c>
      <c r="J21" s="228">
        <f t="shared" ca="1" si="3"/>
        <v>50.867593765258789</v>
      </c>
      <c r="K21" s="227">
        <f t="shared" ca="1" si="3"/>
        <v>4411218</v>
      </c>
      <c r="L21" s="227">
        <f t="shared" ca="1" si="3"/>
        <v>20568897.293579102</v>
      </c>
      <c r="M21" s="227">
        <f t="shared" ca="1" si="3"/>
        <v>5427471.6875</v>
      </c>
      <c r="N21" s="227">
        <f t="shared" ca="1" si="3"/>
        <v>355423.171875</v>
      </c>
      <c r="O21" s="227">
        <f t="shared" ca="1" si="1"/>
        <v>656726</v>
      </c>
      <c r="P21" s="227">
        <f t="shared" ca="1" si="2"/>
        <v>177.92000305652618</v>
      </c>
      <c r="Q21" s="229">
        <f t="shared" ca="1" si="2"/>
        <v>4389.4100036621094</v>
      </c>
    </row>
    <row r="22" spans="1:20" x14ac:dyDescent="0.25">
      <c r="A22" t="s">
        <v>250</v>
      </c>
      <c r="B22" t="s">
        <v>251</v>
      </c>
      <c r="C22" t="s">
        <v>252</v>
      </c>
      <c r="D22" s="219" t="str">
        <f>'RAW DATA INPUTS &gt;&gt;&gt;'!D24</f>
        <v>P2 No Thermal Before 2030, PHES</v>
      </c>
      <c r="E22" s="226">
        <f t="shared" ca="1" si="3"/>
        <v>22.845544145212784</v>
      </c>
      <c r="F22" s="226">
        <f t="shared" ca="1" si="3"/>
        <v>4.7070177996362794</v>
      </c>
      <c r="G22" s="227">
        <f t="shared" ca="1" si="3"/>
        <v>613092.9814453125</v>
      </c>
      <c r="H22" s="228">
        <f t="shared" ca="1" si="3"/>
        <v>5.4085274413228035</v>
      </c>
      <c r="I22" s="227">
        <f t="shared" ca="1" si="3"/>
        <v>393.30623912811274</v>
      </c>
      <c r="J22" s="228">
        <f t="shared" ca="1" si="3"/>
        <v>18.441507339477539</v>
      </c>
      <c r="K22" s="227">
        <f t="shared" ca="1" si="3"/>
        <v>2743150.5</v>
      </c>
      <c r="L22" s="227">
        <f t="shared" ca="1" si="3"/>
        <v>22366283.994750977</v>
      </c>
      <c r="M22" s="227">
        <f t="shared" ca="1" si="3"/>
        <v>5029927.95703125</v>
      </c>
      <c r="N22" s="227">
        <f t="shared" ca="1" si="3"/>
        <v>355423.26171875</v>
      </c>
      <c r="O22" s="227">
        <f t="shared" ca="1" si="1"/>
        <v>656726</v>
      </c>
      <c r="P22" s="227">
        <f t="shared" ca="1" si="2"/>
        <v>122.23999845981598</v>
      </c>
      <c r="Q22" s="229">
        <f t="shared" ca="1" si="2"/>
        <v>1114.4100036621094</v>
      </c>
    </row>
    <row r="23" spans="1:20" x14ac:dyDescent="0.25">
      <c r="A23" t="s">
        <v>256</v>
      </c>
      <c r="B23" t="s">
        <v>257</v>
      </c>
      <c r="C23" t="s">
        <v>258</v>
      </c>
      <c r="D23" s="219" t="str">
        <f>'RAW DATA INPUTS &gt;&gt;&gt;'!D25</f>
        <v>P3 No Thermal Before 2030, 4Hr LiIon</v>
      </c>
      <c r="E23" s="226">
        <f t="shared" ca="1" si="3"/>
        <v>39.010442184740839</v>
      </c>
      <c r="F23" s="226">
        <f t="shared" ca="1" si="3"/>
        <v>6.6038812901089807</v>
      </c>
      <c r="G23" s="227">
        <f t="shared" ca="1" si="3"/>
        <v>1432065.6484375</v>
      </c>
      <c r="H23" s="228">
        <f t="shared" ca="1" si="3"/>
        <v>16.052400201559067</v>
      </c>
      <c r="I23" s="227">
        <f t="shared" ca="1" si="3"/>
        <v>1149.9415283203125</v>
      </c>
      <c r="J23" s="228">
        <f t="shared" ca="1" si="3"/>
        <v>54.847209453582764</v>
      </c>
      <c r="K23" s="227">
        <f t="shared" ca="1" si="3"/>
        <v>5031035.5</v>
      </c>
      <c r="L23" s="227">
        <f t="shared" ca="1" si="3"/>
        <v>20040560.633422852</v>
      </c>
      <c r="M23" s="227">
        <f t="shared" ca="1" si="3"/>
        <v>5428823.765625</v>
      </c>
      <c r="N23" s="227">
        <f t="shared" ca="1" si="3"/>
        <v>355423.171875</v>
      </c>
      <c r="O23" s="227">
        <f t="shared" ca="1" si="1"/>
        <v>656726</v>
      </c>
      <c r="P23" s="227">
        <f t="shared" ca="1" si="2"/>
        <v>129.2099986076355</v>
      </c>
      <c r="Q23" s="229">
        <f t="shared" ca="1" si="2"/>
        <v>4514.4100036621094</v>
      </c>
    </row>
    <row r="24" spans="1:20" x14ac:dyDescent="0.25">
      <c r="A24" t="s">
        <v>287</v>
      </c>
      <c r="B24" t="s">
        <v>288</v>
      </c>
      <c r="C24" t="s">
        <v>289</v>
      </c>
      <c r="D24" s="219" t="str">
        <f>'RAW DATA INPUTS &gt;&gt;&gt;'!D31</f>
        <v>V1 Balanced portfolio</v>
      </c>
      <c r="E24" s="226">
        <f t="shared" ca="1" si="3"/>
        <v>16.064625401940898</v>
      </c>
      <c r="F24" s="226">
        <f t="shared" ca="1" si="3"/>
        <v>5.0049084042181295</v>
      </c>
      <c r="G24" s="227">
        <f t="shared" ca="1" si="3"/>
        <v>759073.98388671875</v>
      </c>
      <c r="H24" s="228">
        <f t="shared" ca="1" si="3"/>
        <v>7.4195061102509499</v>
      </c>
      <c r="I24" s="227">
        <f t="shared" ca="1" si="3"/>
        <v>502.21514272689819</v>
      </c>
      <c r="J24" s="228">
        <f t="shared" ca="1" si="3"/>
        <v>25.053971320390701</v>
      </c>
      <c r="K24" s="227">
        <f t="shared" ca="1" si="3"/>
        <v>2536211.5</v>
      </c>
      <c r="L24" s="227">
        <f t="shared" ca="1" si="3"/>
        <v>19117749.367797852</v>
      </c>
      <c r="M24" s="227">
        <f t="shared" ca="1" si="3"/>
        <v>5971508.81640625</v>
      </c>
      <c r="N24" s="227">
        <f t="shared" ca="1" si="3"/>
        <v>1552255.765625</v>
      </c>
      <c r="O24" s="227">
        <f t="shared" ca="1" si="1"/>
        <v>1493182</v>
      </c>
      <c r="P24" s="227">
        <f t="shared" ca="1" si="2"/>
        <v>216.68000096082687</v>
      </c>
      <c r="Q24" s="229">
        <f t="shared" ca="1" si="2"/>
        <v>539.41000366210938</v>
      </c>
    </row>
    <row r="25" spans="1:20" x14ac:dyDescent="0.25">
      <c r="A25" t="s">
        <v>290</v>
      </c>
      <c r="B25" t="s">
        <v>291</v>
      </c>
      <c r="C25" t="s">
        <v>292</v>
      </c>
      <c r="D25" s="219" t="str">
        <f>'RAW DATA INPUTS &gt;&gt;&gt;'!D32</f>
        <v>V2 Balanced portfolio + MT Wind and PSH</v>
      </c>
      <c r="E25" s="226">
        <f t="shared" ca="1" si="3"/>
        <v>16.605307123059315</v>
      </c>
      <c r="F25" s="226">
        <f t="shared" ca="1" si="3"/>
        <v>5.0557055428648212</v>
      </c>
      <c r="G25" s="227">
        <f t="shared" ca="1" si="3"/>
        <v>833441.07763671875</v>
      </c>
      <c r="H25" s="228">
        <f t="shared" ca="1" si="3"/>
        <v>8.1878706514835358</v>
      </c>
      <c r="I25" s="227">
        <f t="shared" ca="1" si="3"/>
        <v>427.45474672317505</v>
      </c>
      <c r="J25" s="228">
        <f t="shared" ca="1" si="3"/>
        <v>27.264213532209396</v>
      </c>
      <c r="K25" s="227">
        <f t="shared" ca="1" si="3"/>
        <v>2516853.75</v>
      </c>
      <c r="L25" s="227">
        <f t="shared" ca="1" si="3"/>
        <v>18879955.947875977</v>
      </c>
      <c r="M25" s="227">
        <f t="shared" ca="1" si="3"/>
        <v>5969903.33203125</v>
      </c>
      <c r="N25" s="227">
        <f t="shared" ca="1" si="3"/>
        <v>1550653.2890625</v>
      </c>
      <c r="O25" s="227">
        <f t="shared" ca="1" si="1"/>
        <v>1493182</v>
      </c>
      <c r="P25" s="227">
        <f t="shared" ca="1" si="2"/>
        <v>216.68000096082687</v>
      </c>
      <c r="Q25" s="229">
        <f t="shared" ca="1" si="2"/>
        <v>464.41000366210938</v>
      </c>
    </row>
    <row r="26" spans="1:20" x14ac:dyDescent="0.25">
      <c r="A26" t="s">
        <v>293</v>
      </c>
      <c r="B26" t="s">
        <v>294</v>
      </c>
      <c r="C26" t="s">
        <v>295</v>
      </c>
      <c r="D26" s="219" t="str">
        <f>'RAW DATA INPUTS &gt;&gt;&gt;'!D33</f>
        <v>V3 Balanced portfolio + 6 Year DSR</v>
      </c>
      <c r="E26" s="226">
        <f t="shared" ca="1" si="3"/>
        <v>16.260813641227465</v>
      </c>
      <c r="F26" s="226">
        <f t="shared" ca="1" si="3"/>
        <v>4.9894856589540515</v>
      </c>
      <c r="G26" s="227">
        <f t="shared" ca="1" si="3"/>
        <v>797219.58251953125</v>
      </c>
      <c r="H26" s="228">
        <f t="shared" ca="1" si="3"/>
        <v>7.6776000410318375</v>
      </c>
      <c r="I26" s="227">
        <f t="shared" ca="1" si="3"/>
        <v>760.73710417747498</v>
      </c>
      <c r="J26" s="228">
        <f t="shared" ca="1" si="3"/>
        <v>26.777389377355576</v>
      </c>
      <c r="K26" s="227">
        <f t="shared" ca="1" si="3"/>
        <v>2566698.5</v>
      </c>
      <c r="L26" s="227">
        <f t="shared" ca="1" si="3"/>
        <v>19606509.147094727</v>
      </c>
      <c r="M26" s="227">
        <f t="shared" ca="1" si="3"/>
        <v>5462124.82421875</v>
      </c>
      <c r="N26" s="227">
        <f t="shared" ca="1" si="3"/>
        <v>1552389.34375</v>
      </c>
      <c r="O26" s="227">
        <f t="shared" ca="1" si="1"/>
        <v>1493182</v>
      </c>
      <c r="P26" s="227">
        <f t="shared" ca="1" si="2"/>
        <v>216.68000096082687</v>
      </c>
      <c r="Q26" s="229">
        <f t="shared" ca="1" si="2"/>
        <v>764.41000366210938</v>
      </c>
    </row>
    <row r="27" spans="1:20" x14ac:dyDescent="0.25">
      <c r="A27" t="s">
        <v>296</v>
      </c>
      <c r="B27" t="s">
        <v>297</v>
      </c>
      <c r="C27" t="s">
        <v>298</v>
      </c>
      <c r="D27" s="219" t="str">
        <f>'RAW DATA INPUTS &gt;&gt;&gt;'!D34</f>
        <v>W Preferred Portfolio (BP with Biodiesel)</v>
      </c>
      <c r="E27" s="226">
        <f t="shared" ca="1" si="3"/>
        <v>16.106573532950833</v>
      </c>
      <c r="F27" s="226">
        <f t="shared" ca="1" si="3"/>
        <v>4.8954340496448889</v>
      </c>
      <c r="G27" s="227">
        <f t="shared" ca="1" si="3"/>
        <v>608761.556640625</v>
      </c>
      <c r="H27" s="228">
        <f t="shared" ca="1" si="3"/>
        <v>5.3643245697021484</v>
      </c>
      <c r="I27" s="227">
        <f t="shared" ca="1" si="3"/>
        <v>363.28376770019531</v>
      </c>
      <c r="J27" s="228">
        <f t="shared" ca="1" si="3"/>
        <v>18.318061232566833</v>
      </c>
      <c r="K27" s="227">
        <f t="shared" ca="1" si="3"/>
        <v>2589642.75</v>
      </c>
      <c r="L27" s="227">
        <f t="shared" ca="1" si="3"/>
        <v>19960321.959594727</v>
      </c>
      <c r="M27" s="227">
        <f t="shared" ca="1" si="3"/>
        <v>5971508.87890625</v>
      </c>
      <c r="N27" s="227">
        <f t="shared" ca="1" si="3"/>
        <v>1552255.765625</v>
      </c>
      <c r="O27" s="227">
        <f t="shared" ca="1" si="1"/>
        <v>656726</v>
      </c>
      <c r="P27" s="227">
        <f t="shared" ca="1" si="2"/>
        <v>216.68000096082687</v>
      </c>
      <c r="Q27" s="229">
        <f t="shared" ca="1" si="2"/>
        <v>539.41000366210938</v>
      </c>
    </row>
    <row r="28" spans="1:20" ht="15.75" thickBot="1" x14ac:dyDescent="0.3">
      <c r="A28" t="s">
        <v>305</v>
      </c>
      <c r="B28" t="s">
        <v>306</v>
      </c>
      <c r="C28" t="s">
        <v>307</v>
      </c>
      <c r="D28" s="222" t="str">
        <f>'RAW DATA INPUTS &gt;&gt;&gt;'!D38</f>
        <v>AA MT Wind + PHSE</v>
      </c>
      <c r="E28" s="230">
        <f t="shared" ca="1" si="3"/>
        <v>15.835075107759264</v>
      </c>
      <c r="F28" s="230">
        <f t="shared" ca="1" si="3"/>
        <v>5.0869772362941408</v>
      </c>
      <c r="G28" s="231">
        <f t="shared" ca="1" si="3"/>
        <v>733210.0927734375</v>
      </c>
      <c r="H28" s="232">
        <f t="shared" ca="1" si="3"/>
        <v>7.1891667023301125</v>
      </c>
      <c r="I28" s="231">
        <f t="shared" ca="1" si="3"/>
        <v>378.80117559432983</v>
      </c>
      <c r="J28" s="232">
        <f t="shared" ca="1" si="3"/>
        <v>23.882863223552704</v>
      </c>
      <c r="K28" s="231">
        <f t="shared" ca="1" si="3"/>
        <v>2657404.25</v>
      </c>
      <c r="L28" s="231">
        <f t="shared" ca="1" si="3"/>
        <v>20940399.756469727</v>
      </c>
      <c r="M28" s="231">
        <f t="shared" ca="1" si="3"/>
        <v>5969606.70703125</v>
      </c>
      <c r="N28" s="231">
        <f t="shared" ca="1" si="3"/>
        <v>355423.2265625</v>
      </c>
      <c r="O28" s="231">
        <f t="shared" ca="1" si="1"/>
        <v>656726</v>
      </c>
      <c r="P28" s="231">
        <f t="shared" ca="1" si="2"/>
        <v>181.63000166416168</v>
      </c>
      <c r="Q28" s="233">
        <f t="shared" ca="1" si="2"/>
        <v>389.41000366210938</v>
      </c>
    </row>
    <row r="29" spans="1:20" ht="15.75" thickBot="1" x14ac:dyDescent="0.3"/>
    <row r="30" spans="1:20" x14ac:dyDescent="0.25">
      <c r="D30" s="216" t="s">
        <v>370</v>
      </c>
      <c r="E30" s="234" t="s">
        <v>109</v>
      </c>
      <c r="F30" s="314" t="s">
        <v>110</v>
      </c>
      <c r="G30" s="314"/>
      <c r="H30" s="315" t="s">
        <v>108</v>
      </c>
      <c r="I30" s="315"/>
      <c r="J30" s="315"/>
      <c r="K30" s="235" t="s">
        <v>173</v>
      </c>
      <c r="L30" s="316" t="s">
        <v>180</v>
      </c>
      <c r="M30" s="316"/>
      <c r="N30" s="316"/>
      <c r="O30" s="316"/>
      <c r="P30" s="236" t="s">
        <v>112</v>
      </c>
      <c r="Q30" s="237" t="s">
        <v>113</v>
      </c>
    </row>
    <row r="31" spans="1:20" ht="75" x14ac:dyDescent="0.25">
      <c r="D31" s="217" t="s">
        <v>371</v>
      </c>
      <c r="E31" s="196" t="s">
        <v>72</v>
      </c>
      <c r="F31" s="196" t="s">
        <v>73</v>
      </c>
      <c r="G31" s="196" t="s">
        <v>74</v>
      </c>
      <c r="H31" s="196" t="s">
        <v>75</v>
      </c>
      <c r="I31" s="196" t="s">
        <v>369</v>
      </c>
      <c r="J31" s="196" t="s">
        <v>77</v>
      </c>
      <c r="K31" s="196" t="s">
        <v>78</v>
      </c>
      <c r="L31" s="196" t="s">
        <v>87</v>
      </c>
      <c r="M31" s="196" t="s">
        <v>91</v>
      </c>
      <c r="N31" s="196" t="s">
        <v>97</v>
      </c>
      <c r="O31" s="196" t="s">
        <v>101</v>
      </c>
      <c r="P31" s="196" t="s">
        <v>95</v>
      </c>
      <c r="Q31" s="218" t="s">
        <v>96</v>
      </c>
      <c r="S31" s="71" t="s">
        <v>137</v>
      </c>
      <c r="T31" s="71" t="s">
        <v>138</v>
      </c>
    </row>
    <row r="32" spans="1:20" x14ac:dyDescent="0.25">
      <c r="D32" s="219" t="str">
        <f t="shared" ref="D32:D53" si="4">D7</f>
        <v>1 Mid</v>
      </c>
      <c r="E32" s="220">
        <f t="shared" ref="E32:Q32" ca="1" si="5">RANK(E7,E$7:E$28,E$55)</f>
        <v>4</v>
      </c>
      <c r="F32" s="220">
        <f t="shared" ca="1" si="5"/>
        <v>11</v>
      </c>
      <c r="G32" s="220">
        <f t="shared" ca="1" si="5"/>
        <v>15</v>
      </c>
      <c r="H32" s="220">
        <f t="shared" ca="1" si="5"/>
        <v>15</v>
      </c>
      <c r="I32" s="220">
        <f t="shared" ca="1" si="5"/>
        <v>12</v>
      </c>
      <c r="J32" s="220">
        <f t="shared" ca="1" si="5"/>
        <v>14</v>
      </c>
      <c r="K32" s="220">
        <f t="shared" ca="1" si="5"/>
        <v>4</v>
      </c>
      <c r="L32" s="220">
        <f t="shared" ca="1" si="5"/>
        <v>9</v>
      </c>
      <c r="M32" s="220">
        <f t="shared" ca="1" si="5"/>
        <v>9</v>
      </c>
      <c r="N32" s="220">
        <f t="shared" ca="1" si="5"/>
        <v>13</v>
      </c>
      <c r="O32" s="220">
        <f t="shared" ca="1" si="5"/>
        <v>4</v>
      </c>
      <c r="P32" s="220">
        <f t="shared" ca="1" si="5"/>
        <v>19</v>
      </c>
      <c r="Q32" s="221">
        <f t="shared" ca="1" si="5"/>
        <v>15</v>
      </c>
      <c r="S32">
        <f t="shared" ref="S32:S53" ca="1" si="6">AVERAGE(E32:Q32)</f>
        <v>11.076923076923077</v>
      </c>
      <c r="T32">
        <f t="shared" ref="T32:T53" ca="1" si="7">RANK(S32,$S$32:$S$53,1)</f>
        <v>12</v>
      </c>
    </row>
    <row r="33" spans="4:20" x14ac:dyDescent="0.25">
      <c r="D33" s="219" t="str">
        <f t="shared" si="4"/>
        <v>A Renewable Overgeneration</v>
      </c>
      <c r="E33" s="220">
        <f t="shared" ref="E33:Q33" ca="1" si="8">RANK(E8,E$7:E$28,E$55)</f>
        <v>15</v>
      </c>
      <c r="F33" s="220">
        <f t="shared" ca="1" si="8"/>
        <v>4</v>
      </c>
      <c r="G33" s="220">
        <f t="shared" ca="1" si="8"/>
        <v>5</v>
      </c>
      <c r="H33" s="220">
        <f t="shared" ca="1" si="8"/>
        <v>5</v>
      </c>
      <c r="I33" s="220">
        <f t="shared" ca="1" si="8"/>
        <v>22</v>
      </c>
      <c r="J33" s="220">
        <f t="shared" ca="1" si="8"/>
        <v>7</v>
      </c>
      <c r="K33" s="220">
        <f t="shared" ca="1" si="8"/>
        <v>20</v>
      </c>
      <c r="L33" s="220">
        <f t="shared" ca="1" si="8"/>
        <v>20</v>
      </c>
      <c r="M33" s="220">
        <f t="shared" ca="1" si="8"/>
        <v>12</v>
      </c>
      <c r="N33" s="220">
        <f t="shared" ca="1" si="8"/>
        <v>20</v>
      </c>
      <c r="O33" s="220">
        <f t="shared" ca="1" si="8"/>
        <v>4</v>
      </c>
      <c r="P33" s="220">
        <f t="shared" ca="1" si="8"/>
        <v>7</v>
      </c>
      <c r="Q33" s="221">
        <f t="shared" ca="1" si="8"/>
        <v>5</v>
      </c>
      <c r="S33">
        <f t="shared" ca="1" si="6"/>
        <v>11.23076923076923</v>
      </c>
      <c r="T33">
        <f t="shared" ca="1" si="7"/>
        <v>15</v>
      </c>
    </row>
    <row r="34" spans="4:20" x14ac:dyDescent="0.25">
      <c r="D34" s="219" t="str">
        <f t="shared" si="4"/>
        <v>C Distributed Transmission</v>
      </c>
      <c r="E34" s="220">
        <f t="shared" ref="E34:Q34" ca="1" si="9">RANK(E9,E$7:E$28,E$55)</f>
        <v>13</v>
      </c>
      <c r="F34" s="220">
        <f t="shared" ca="1" si="9"/>
        <v>19</v>
      </c>
      <c r="G34" s="220">
        <f t="shared" ca="1" si="9"/>
        <v>20</v>
      </c>
      <c r="H34" s="220">
        <f t="shared" ca="1" si="9"/>
        <v>20</v>
      </c>
      <c r="I34" s="220">
        <f t="shared" ca="1" si="9"/>
        <v>19</v>
      </c>
      <c r="J34" s="220">
        <f t="shared" ca="1" si="9"/>
        <v>20</v>
      </c>
      <c r="K34" s="220">
        <f t="shared" ca="1" si="9"/>
        <v>18</v>
      </c>
      <c r="L34" s="220">
        <f t="shared" ca="1" si="9"/>
        <v>22</v>
      </c>
      <c r="M34" s="220">
        <f t="shared" ca="1" si="9"/>
        <v>2</v>
      </c>
      <c r="N34" s="220">
        <f t="shared" ca="1" si="9"/>
        <v>1</v>
      </c>
      <c r="O34" s="220">
        <f t="shared" ca="1" si="9"/>
        <v>4</v>
      </c>
      <c r="P34" s="220">
        <f t="shared" ca="1" si="9"/>
        <v>13</v>
      </c>
      <c r="Q34" s="221">
        <f t="shared" ca="1" si="9"/>
        <v>6</v>
      </c>
      <c r="S34">
        <f t="shared" ca="1" si="6"/>
        <v>13.615384615384615</v>
      </c>
      <c r="T34">
        <f t="shared" ca="1" si="7"/>
        <v>20</v>
      </c>
    </row>
    <row r="35" spans="4:20" x14ac:dyDescent="0.25">
      <c r="D35" s="219" t="str">
        <f t="shared" si="4"/>
        <v>D Transmission/build constraints - time delayed (option 2)</v>
      </c>
      <c r="E35" s="220">
        <f t="shared" ref="E35:Q35" ca="1" si="10">RANK(E10,E$7:E$28,E$55)</f>
        <v>6</v>
      </c>
      <c r="F35" s="220">
        <f t="shared" ca="1" si="10"/>
        <v>13</v>
      </c>
      <c r="G35" s="220">
        <f t="shared" ca="1" si="10"/>
        <v>10</v>
      </c>
      <c r="H35" s="220">
        <f t="shared" ca="1" si="10"/>
        <v>10</v>
      </c>
      <c r="I35" s="220">
        <f t="shared" ca="1" si="10"/>
        <v>8</v>
      </c>
      <c r="J35" s="220">
        <f t="shared" ca="1" si="10"/>
        <v>9</v>
      </c>
      <c r="K35" s="220">
        <f t="shared" ca="1" si="10"/>
        <v>16</v>
      </c>
      <c r="L35" s="220">
        <f t="shared" ca="1" si="10"/>
        <v>12</v>
      </c>
      <c r="M35" s="220">
        <f t="shared" ca="1" si="10"/>
        <v>4</v>
      </c>
      <c r="N35" s="220">
        <f t="shared" ca="1" si="10"/>
        <v>9</v>
      </c>
      <c r="O35" s="220">
        <f t="shared" ca="1" si="10"/>
        <v>4</v>
      </c>
      <c r="P35" s="220">
        <f t="shared" ca="1" si="10"/>
        <v>12</v>
      </c>
      <c r="Q35" s="221">
        <f t="shared" ca="1" si="10"/>
        <v>12</v>
      </c>
      <c r="S35">
        <f t="shared" ca="1" si="6"/>
        <v>9.615384615384615</v>
      </c>
      <c r="T35">
        <f t="shared" ca="1" si="7"/>
        <v>8</v>
      </c>
    </row>
    <row r="36" spans="4:20" x14ac:dyDescent="0.25">
      <c r="D36" s="219" t="str">
        <f t="shared" si="4"/>
        <v>F 6-Yr DSR Ramp</v>
      </c>
      <c r="E36" s="220">
        <f t="shared" ref="E36:Q36" ca="1" si="11">RANK(E11,E$7:E$28,E$55)</f>
        <v>5</v>
      </c>
      <c r="F36" s="220">
        <f t="shared" ca="1" si="11"/>
        <v>16</v>
      </c>
      <c r="G36" s="220">
        <f t="shared" ca="1" si="11"/>
        <v>14</v>
      </c>
      <c r="H36" s="220">
        <f t="shared" ca="1" si="11"/>
        <v>14</v>
      </c>
      <c r="I36" s="220">
        <f t="shared" ca="1" si="11"/>
        <v>16</v>
      </c>
      <c r="J36" s="220">
        <f t="shared" ca="1" si="11"/>
        <v>16</v>
      </c>
      <c r="K36" s="220">
        <f t="shared" ca="1" si="11"/>
        <v>8</v>
      </c>
      <c r="L36" s="220">
        <f t="shared" ca="1" si="11"/>
        <v>7</v>
      </c>
      <c r="M36" s="220">
        <f t="shared" ca="1" si="11"/>
        <v>14</v>
      </c>
      <c r="N36" s="220">
        <f t="shared" ca="1" si="11"/>
        <v>13</v>
      </c>
      <c r="O36" s="220">
        <f t="shared" ca="1" si="11"/>
        <v>4</v>
      </c>
      <c r="P36" s="220">
        <f t="shared" ca="1" si="11"/>
        <v>15</v>
      </c>
      <c r="Q36" s="221">
        <f t="shared" ca="1" si="11"/>
        <v>13</v>
      </c>
      <c r="S36">
        <f t="shared" ca="1" si="6"/>
        <v>11.923076923076923</v>
      </c>
      <c r="T36">
        <f t="shared" ca="1" si="7"/>
        <v>17</v>
      </c>
    </row>
    <row r="37" spans="4:20" x14ac:dyDescent="0.25">
      <c r="D37" s="219" t="str">
        <f t="shared" si="4"/>
        <v>G NEI DSR</v>
      </c>
      <c r="E37" s="220">
        <f t="shared" ref="E37:Q37" ca="1" si="12">RANK(E12,E$7:E$28,E$55)</f>
        <v>1</v>
      </c>
      <c r="F37" s="220">
        <f t="shared" ca="1" si="12"/>
        <v>18</v>
      </c>
      <c r="G37" s="220">
        <f t="shared" ca="1" si="12"/>
        <v>16</v>
      </c>
      <c r="H37" s="220">
        <f t="shared" ca="1" si="12"/>
        <v>18</v>
      </c>
      <c r="I37" s="220">
        <f t="shared" ca="1" si="12"/>
        <v>13</v>
      </c>
      <c r="J37" s="220">
        <f t="shared" ca="1" si="12"/>
        <v>17</v>
      </c>
      <c r="K37" s="220">
        <f t="shared" ca="1" si="12"/>
        <v>6</v>
      </c>
      <c r="L37" s="220">
        <f t="shared" ca="1" si="12"/>
        <v>6</v>
      </c>
      <c r="M37" s="220">
        <f t="shared" ca="1" si="12"/>
        <v>15</v>
      </c>
      <c r="N37" s="220">
        <f t="shared" ca="1" si="12"/>
        <v>13</v>
      </c>
      <c r="O37" s="220">
        <f t="shared" ca="1" si="12"/>
        <v>4</v>
      </c>
      <c r="P37" s="220">
        <f t="shared" ca="1" si="12"/>
        <v>8</v>
      </c>
      <c r="Q37" s="221">
        <f t="shared" ca="1" si="12"/>
        <v>16</v>
      </c>
      <c r="S37">
        <f t="shared" ca="1" si="6"/>
        <v>11.615384615384615</v>
      </c>
      <c r="T37">
        <f t="shared" ca="1" si="7"/>
        <v>16</v>
      </c>
    </row>
    <row r="38" spans="4:20" x14ac:dyDescent="0.25">
      <c r="D38" s="219" t="str">
        <f t="shared" si="4"/>
        <v>H Social Discount DSR</v>
      </c>
      <c r="E38" s="220">
        <f t="shared" ref="E38:Q38" ca="1" si="13">RANK(E13,E$7:E$28,E$55)</f>
        <v>8</v>
      </c>
      <c r="F38" s="220">
        <f t="shared" ca="1" si="13"/>
        <v>20</v>
      </c>
      <c r="G38" s="220">
        <f t="shared" ca="1" si="13"/>
        <v>11</v>
      </c>
      <c r="H38" s="220">
        <f t="shared" ca="1" si="13"/>
        <v>11</v>
      </c>
      <c r="I38" s="220">
        <f t="shared" ca="1" si="13"/>
        <v>7</v>
      </c>
      <c r="J38" s="220">
        <f t="shared" ca="1" si="13"/>
        <v>11</v>
      </c>
      <c r="K38" s="220">
        <f t="shared" ca="1" si="13"/>
        <v>14</v>
      </c>
      <c r="L38" s="220">
        <f t="shared" ca="1" si="13"/>
        <v>5</v>
      </c>
      <c r="M38" s="220">
        <f t="shared" ca="1" si="13"/>
        <v>18</v>
      </c>
      <c r="N38" s="220">
        <f t="shared" ca="1" si="13"/>
        <v>9</v>
      </c>
      <c r="O38" s="220">
        <f t="shared" ca="1" si="13"/>
        <v>4</v>
      </c>
      <c r="P38" s="220">
        <f t="shared" ca="1" si="13"/>
        <v>6</v>
      </c>
      <c r="Q38" s="221">
        <f t="shared" ca="1" si="13"/>
        <v>10</v>
      </c>
      <c r="S38">
        <f t="shared" ca="1" si="6"/>
        <v>10.307692307692308</v>
      </c>
      <c r="T38">
        <f t="shared" ca="1" si="7"/>
        <v>11</v>
      </c>
    </row>
    <row r="39" spans="4:20" x14ac:dyDescent="0.25">
      <c r="D39" s="219" t="str">
        <f t="shared" si="4"/>
        <v>I SCGHG Dispatch Cost - LTCE Model</v>
      </c>
      <c r="E39" s="220">
        <f t="shared" ref="E39:Q39" ca="1" si="14">RANK(E14,E$7:E$28,E$55)</f>
        <v>2</v>
      </c>
      <c r="F39" s="220">
        <f t="shared" ca="1" si="14"/>
        <v>12</v>
      </c>
      <c r="G39" s="220">
        <f t="shared" ca="1" si="14"/>
        <v>9</v>
      </c>
      <c r="H39" s="220">
        <f t="shared" ca="1" si="14"/>
        <v>9</v>
      </c>
      <c r="I39" s="220">
        <f t="shared" ca="1" si="14"/>
        <v>17</v>
      </c>
      <c r="J39" s="220">
        <f t="shared" ca="1" si="14"/>
        <v>10</v>
      </c>
      <c r="K39" s="220">
        <f t="shared" ca="1" si="14"/>
        <v>13</v>
      </c>
      <c r="L39" s="220">
        <f t="shared" ca="1" si="14"/>
        <v>11</v>
      </c>
      <c r="M39" s="220">
        <f t="shared" ca="1" si="14"/>
        <v>5</v>
      </c>
      <c r="N39" s="220">
        <f t="shared" ca="1" si="14"/>
        <v>9</v>
      </c>
      <c r="O39" s="220">
        <f t="shared" ca="1" si="14"/>
        <v>4</v>
      </c>
      <c r="P39" s="220">
        <f t="shared" ca="1" si="14"/>
        <v>9</v>
      </c>
      <c r="Q39" s="221">
        <f t="shared" ca="1" si="14"/>
        <v>8</v>
      </c>
      <c r="S39">
        <f t="shared" ca="1" si="6"/>
        <v>9.0769230769230766</v>
      </c>
      <c r="T39">
        <f t="shared" ca="1" si="7"/>
        <v>6</v>
      </c>
    </row>
    <row r="40" spans="4:20" x14ac:dyDescent="0.25">
      <c r="D40" s="219" t="str">
        <f t="shared" si="4"/>
        <v>K AR5 Upstream Emissions</v>
      </c>
      <c r="E40" s="220">
        <f t="shared" ref="E40:Q40" ca="1" si="15">RANK(E15,E$7:E$28,E$55)</f>
        <v>7</v>
      </c>
      <c r="F40" s="220">
        <f t="shared" ca="1" si="15"/>
        <v>15</v>
      </c>
      <c r="G40" s="220">
        <f t="shared" ca="1" si="15"/>
        <v>17</v>
      </c>
      <c r="H40" s="220">
        <f t="shared" ca="1" si="15"/>
        <v>16</v>
      </c>
      <c r="I40" s="220">
        <f t="shared" ca="1" si="15"/>
        <v>10</v>
      </c>
      <c r="J40" s="220">
        <f t="shared" ca="1" si="15"/>
        <v>15</v>
      </c>
      <c r="K40" s="220">
        <f t="shared" ca="1" si="15"/>
        <v>2</v>
      </c>
      <c r="L40" s="220">
        <f t="shared" ca="1" si="15"/>
        <v>10</v>
      </c>
      <c r="M40" s="220">
        <f t="shared" ca="1" si="15"/>
        <v>6</v>
      </c>
      <c r="N40" s="220">
        <f t="shared" ca="1" si="15"/>
        <v>13</v>
      </c>
      <c r="O40" s="220">
        <f t="shared" ca="1" si="15"/>
        <v>4</v>
      </c>
      <c r="P40" s="220">
        <f t="shared" ca="1" si="15"/>
        <v>16</v>
      </c>
      <c r="Q40" s="221">
        <f t="shared" ca="1" si="15"/>
        <v>13</v>
      </c>
      <c r="S40">
        <f t="shared" ca="1" si="6"/>
        <v>11.076923076923077</v>
      </c>
      <c r="T40">
        <f t="shared" ca="1" si="7"/>
        <v>12</v>
      </c>
    </row>
    <row r="41" spans="4:20" x14ac:dyDescent="0.25">
      <c r="D41" s="219" t="str">
        <f t="shared" si="4"/>
        <v>M Alternative Fuel for Peakers - Biodiesel</v>
      </c>
      <c r="E41" s="220">
        <f t="shared" ref="E41:Q41" ca="1" si="16">RANK(E16,E$7:E$28,E$55)</f>
        <v>3</v>
      </c>
      <c r="F41" s="220">
        <f t="shared" ca="1" si="16"/>
        <v>8</v>
      </c>
      <c r="G41" s="220">
        <f t="shared" ca="1" si="16"/>
        <v>8</v>
      </c>
      <c r="H41" s="220">
        <f t="shared" ca="1" si="16"/>
        <v>8</v>
      </c>
      <c r="I41" s="220">
        <f t="shared" ca="1" si="16"/>
        <v>5</v>
      </c>
      <c r="J41" s="220">
        <f t="shared" ca="1" si="16"/>
        <v>5</v>
      </c>
      <c r="K41" s="220">
        <f t="shared" ca="1" si="16"/>
        <v>9</v>
      </c>
      <c r="L41" s="220">
        <f t="shared" ca="1" si="16"/>
        <v>13</v>
      </c>
      <c r="M41" s="220">
        <f t="shared" ca="1" si="16"/>
        <v>3</v>
      </c>
      <c r="N41" s="220">
        <f t="shared" ca="1" si="16"/>
        <v>9</v>
      </c>
      <c r="O41" s="220">
        <f t="shared" ca="1" si="16"/>
        <v>4</v>
      </c>
      <c r="P41" s="220">
        <f t="shared" ca="1" si="16"/>
        <v>10</v>
      </c>
      <c r="Q41" s="221">
        <f t="shared" ca="1" si="16"/>
        <v>9</v>
      </c>
      <c r="S41">
        <f t="shared" ca="1" si="6"/>
        <v>7.2307692307692308</v>
      </c>
      <c r="T41">
        <f t="shared" ca="1" si="7"/>
        <v>2</v>
      </c>
    </row>
    <row r="42" spans="4:20" x14ac:dyDescent="0.25">
      <c r="D42" s="219" t="str">
        <f t="shared" si="4"/>
        <v>N1 100% Renewable by 2030 Batteries</v>
      </c>
      <c r="E42" s="220">
        <f t="shared" ref="E42:Q42" ca="1" si="17">RANK(E17,E$7:E$28,E$55)</f>
        <v>19</v>
      </c>
      <c r="F42" s="220">
        <f t="shared" ca="1" si="17"/>
        <v>2</v>
      </c>
      <c r="G42" s="220">
        <f t="shared" ca="1" si="17"/>
        <v>1</v>
      </c>
      <c r="H42" s="220">
        <f t="shared" ca="1" si="17"/>
        <v>1</v>
      </c>
      <c r="I42" s="220">
        <f t="shared" ca="1" si="17"/>
        <v>1</v>
      </c>
      <c r="J42" s="220">
        <f t="shared" ca="1" si="17"/>
        <v>1</v>
      </c>
      <c r="K42" s="220">
        <f t="shared" ca="1" si="17"/>
        <v>17</v>
      </c>
      <c r="L42" s="220">
        <f t="shared" ca="1" si="17"/>
        <v>2</v>
      </c>
      <c r="M42" s="220">
        <f t="shared" ca="1" si="17"/>
        <v>19</v>
      </c>
      <c r="N42" s="220">
        <f t="shared" ca="1" si="17"/>
        <v>7</v>
      </c>
      <c r="O42" s="220">
        <f t="shared" ca="1" si="17"/>
        <v>4</v>
      </c>
      <c r="P42" s="220">
        <f t="shared" ca="1" si="17"/>
        <v>21</v>
      </c>
      <c r="Q42" s="221">
        <f t="shared" ca="1" si="17"/>
        <v>1</v>
      </c>
      <c r="S42">
        <f t="shared" ca="1" si="6"/>
        <v>7.384615384615385</v>
      </c>
      <c r="T42">
        <f t="shared" ca="1" si="7"/>
        <v>3</v>
      </c>
    </row>
    <row r="43" spans="4:20" x14ac:dyDescent="0.25">
      <c r="D43" s="219" t="str">
        <f t="shared" si="4"/>
        <v>N2 100% Renewable by 2030 PSH</v>
      </c>
      <c r="E43" s="220">
        <f t="shared" ref="E43:Q43" ca="1" si="18">RANK(E18,E$7:E$28,E$55)</f>
        <v>22</v>
      </c>
      <c r="F43" s="220">
        <f t="shared" ca="1" si="18"/>
        <v>1</v>
      </c>
      <c r="G43" s="220">
        <f t="shared" ca="1" si="18"/>
        <v>1</v>
      </c>
      <c r="H43" s="220">
        <f t="shared" ca="1" si="18"/>
        <v>1</v>
      </c>
      <c r="I43" s="220">
        <f t="shared" ca="1" si="18"/>
        <v>1</v>
      </c>
      <c r="J43" s="220">
        <f t="shared" ca="1" si="18"/>
        <v>1</v>
      </c>
      <c r="K43" s="220">
        <f t="shared" ca="1" si="18"/>
        <v>1</v>
      </c>
      <c r="L43" s="220">
        <f t="shared" ca="1" si="18"/>
        <v>1</v>
      </c>
      <c r="M43" s="220">
        <f t="shared" ca="1" si="18"/>
        <v>22</v>
      </c>
      <c r="N43" s="220">
        <f t="shared" ca="1" si="18"/>
        <v>22</v>
      </c>
      <c r="O43" s="220">
        <f t="shared" ca="1" si="18"/>
        <v>4</v>
      </c>
      <c r="P43" s="220">
        <f t="shared" ca="1" si="18"/>
        <v>21</v>
      </c>
      <c r="Q43" s="221">
        <f t="shared" ca="1" si="18"/>
        <v>21</v>
      </c>
      <c r="S43">
        <f t="shared" ca="1" si="6"/>
        <v>9.1538461538461533</v>
      </c>
      <c r="T43">
        <f t="shared" ca="1" si="7"/>
        <v>7</v>
      </c>
    </row>
    <row r="44" spans="4:20" x14ac:dyDescent="0.25">
      <c r="D44" s="219" t="str">
        <f t="shared" si="4"/>
        <v>O1 100% Renewable by 2045 Batteries</v>
      </c>
      <c r="E44" s="220">
        <f t="shared" ref="E44:Q45" ca="1" si="19">RANK(E19,E$7:E$28,E$55)</f>
        <v>17</v>
      </c>
      <c r="F44" s="220">
        <f t="shared" ca="1" si="19"/>
        <v>6</v>
      </c>
      <c r="G44" s="220">
        <f t="shared" ca="1" si="19"/>
        <v>1</v>
      </c>
      <c r="H44" s="220">
        <f t="shared" ca="1" si="19"/>
        <v>1</v>
      </c>
      <c r="I44" s="220">
        <f t="shared" ca="1" si="19"/>
        <v>1</v>
      </c>
      <c r="J44" s="220">
        <f t="shared" ca="1" si="19"/>
        <v>1</v>
      </c>
      <c r="K44" s="220">
        <f t="shared" ca="1" si="19"/>
        <v>19</v>
      </c>
      <c r="L44" s="220">
        <f t="shared" ca="1" si="19"/>
        <v>4</v>
      </c>
      <c r="M44" s="220">
        <f t="shared" ca="1" si="19"/>
        <v>20</v>
      </c>
      <c r="N44" s="220">
        <f t="shared" ca="1" si="19"/>
        <v>21</v>
      </c>
      <c r="O44" s="220">
        <f t="shared" ca="1" si="19"/>
        <v>4</v>
      </c>
      <c r="P44" s="220">
        <f t="shared" ca="1" si="19"/>
        <v>18</v>
      </c>
      <c r="Q44" s="221">
        <f t="shared" ca="1" si="19"/>
        <v>2</v>
      </c>
      <c r="S44">
        <f t="shared" ref="S44" ca="1" si="20">AVERAGE(E44:Q44)</f>
        <v>8.8461538461538467</v>
      </c>
      <c r="T44">
        <f t="shared" ca="1" si="7"/>
        <v>5</v>
      </c>
    </row>
    <row r="45" spans="4:20" x14ac:dyDescent="0.25">
      <c r="D45" s="219" t="str">
        <f t="shared" si="4"/>
        <v>O2 100% Renewable by 2045 PSH</v>
      </c>
      <c r="E45" s="220">
        <f t="shared" ca="1" si="19"/>
        <v>21</v>
      </c>
      <c r="F45" s="220">
        <f t="shared" ca="1" si="19"/>
        <v>3</v>
      </c>
      <c r="G45" s="220">
        <f t="shared" ca="1" si="19"/>
        <v>1</v>
      </c>
      <c r="H45" s="220">
        <f t="shared" ca="1" si="19"/>
        <v>1</v>
      </c>
      <c r="I45" s="220">
        <f t="shared" ca="1" si="19"/>
        <v>1</v>
      </c>
      <c r="J45" s="220">
        <f t="shared" ca="1" si="19"/>
        <v>1</v>
      </c>
      <c r="K45" s="220">
        <f t="shared" ca="1" si="19"/>
        <v>11</v>
      </c>
      <c r="L45" s="220">
        <f t="shared" ca="1" si="19"/>
        <v>8</v>
      </c>
      <c r="M45" s="220">
        <f t="shared" ca="1" si="19"/>
        <v>1</v>
      </c>
      <c r="N45" s="220">
        <f t="shared" ca="1" si="19"/>
        <v>7</v>
      </c>
      <c r="O45" s="220">
        <f t="shared" ca="1" si="19"/>
        <v>4</v>
      </c>
      <c r="P45" s="220">
        <f t="shared" ca="1" si="19"/>
        <v>5</v>
      </c>
      <c r="Q45" s="221">
        <f t="shared" ca="1" si="19"/>
        <v>21</v>
      </c>
      <c r="S45">
        <f t="shared" ca="1" si="6"/>
        <v>6.5384615384615383</v>
      </c>
      <c r="T45">
        <f t="shared" ca="1" si="7"/>
        <v>1</v>
      </c>
    </row>
    <row r="46" spans="4:20" x14ac:dyDescent="0.25">
      <c r="D46" s="219" t="str">
        <f t="shared" si="4"/>
        <v>P1 No Thermal Before 2030, 2Hr LiIon</v>
      </c>
      <c r="E46" s="220">
        <f t="shared" ref="E46:Q46" ca="1" si="21">RANK(E21,E$7:E$28,E$55)</f>
        <v>18</v>
      </c>
      <c r="F46" s="220">
        <f t="shared" ca="1" si="21"/>
        <v>21</v>
      </c>
      <c r="G46" s="220">
        <f t="shared" ca="1" si="21"/>
        <v>21</v>
      </c>
      <c r="H46" s="220">
        <f t="shared" ca="1" si="21"/>
        <v>21</v>
      </c>
      <c r="I46" s="220">
        <f t="shared" ca="1" si="21"/>
        <v>20</v>
      </c>
      <c r="J46" s="220">
        <f t="shared" ca="1" si="21"/>
        <v>21</v>
      </c>
      <c r="K46" s="220">
        <f t="shared" ca="1" si="21"/>
        <v>21</v>
      </c>
      <c r="L46" s="220">
        <f t="shared" ca="1" si="21"/>
        <v>15</v>
      </c>
      <c r="M46" s="220">
        <f t="shared" ca="1" si="21"/>
        <v>17</v>
      </c>
      <c r="N46" s="220">
        <f t="shared" ca="1" si="21"/>
        <v>18</v>
      </c>
      <c r="O46" s="220">
        <f t="shared" ca="1" si="21"/>
        <v>4</v>
      </c>
      <c r="P46" s="220">
        <f t="shared" ca="1" si="21"/>
        <v>14</v>
      </c>
      <c r="Q46" s="221">
        <f t="shared" ca="1" si="21"/>
        <v>4</v>
      </c>
      <c r="S46">
        <f t="shared" ca="1" si="6"/>
        <v>16.53846153846154</v>
      </c>
      <c r="T46">
        <f t="shared" ca="1" si="7"/>
        <v>21</v>
      </c>
    </row>
    <row r="47" spans="4:20" x14ac:dyDescent="0.25">
      <c r="D47" s="219" t="str">
        <f t="shared" si="4"/>
        <v>P2 No Thermal Before 2030, PHES</v>
      </c>
      <c r="E47" s="220">
        <f t="shared" ref="E47:Q47" ca="1" si="22">RANK(E22,E$7:E$28,E$55)</f>
        <v>16</v>
      </c>
      <c r="F47" s="220">
        <f t="shared" ca="1" si="22"/>
        <v>5</v>
      </c>
      <c r="G47" s="220">
        <f t="shared" ca="1" si="22"/>
        <v>7</v>
      </c>
      <c r="H47" s="220">
        <f t="shared" ca="1" si="22"/>
        <v>7</v>
      </c>
      <c r="I47" s="220">
        <f t="shared" ca="1" si="22"/>
        <v>11</v>
      </c>
      <c r="J47" s="220">
        <f t="shared" ca="1" si="22"/>
        <v>8</v>
      </c>
      <c r="K47" s="220">
        <f t="shared" ca="1" si="22"/>
        <v>15</v>
      </c>
      <c r="L47" s="220">
        <f t="shared" ca="1" si="22"/>
        <v>3</v>
      </c>
      <c r="M47" s="220">
        <f t="shared" ca="1" si="22"/>
        <v>21</v>
      </c>
      <c r="N47" s="220">
        <f t="shared" ca="1" si="22"/>
        <v>6</v>
      </c>
      <c r="O47" s="220">
        <f t="shared" ca="1" si="22"/>
        <v>4</v>
      </c>
      <c r="P47" s="220">
        <f t="shared" ca="1" si="22"/>
        <v>20</v>
      </c>
      <c r="Q47" s="221">
        <f t="shared" ca="1" si="22"/>
        <v>7</v>
      </c>
      <c r="S47">
        <f t="shared" ca="1" si="6"/>
        <v>10</v>
      </c>
      <c r="T47">
        <f t="shared" ca="1" si="7"/>
        <v>10</v>
      </c>
    </row>
    <row r="48" spans="4:20" x14ac:dyDescent="0.25">
      <c r="D48" s="219" t="str">
        <f t="shared" si="4"/>
        <v>P3 No Thermal Before 2030, 4Hr LiIon</v>
      </c>
      <c r="E48" s="220">
        <f t="shared" ref="E48:Q48" ca="1" si="23">RANK(E23,E$7:E$28,E$55)</f>
        <v>20</v>
      </c>
      <c r="F48" s="220">
        <f t="shared" ca="1" si="23"/>
        <v>22</v>
      </c>
      <c r="G48" s="220">
        <f t="shared" ca="1" si="23"/>
        <v>22</v>
      </c>
      <c r="H48" s="220">
        <f t="shared" ca="1" si="23"/>
        <v>22</v>
      </c>
      <c r="I48" s="220">
        <f t="shared" ca="1" si="23"/>
        <v>21</v>
      </c>
      <c r="J48" s="220">
        <f t="shared" ca="1" si="23"/>
        <v>22</v>
      </c>
      <c r="K48" s="220">
        <f t="shared" ca="1" si="23"/>
        <v>22</v>
      </c>
      <c r="L48" s="220">
        <f t="shared" ca="1" si="23"/>
        <v>16</v>
      </c>
      <c r="M48" s="220">
        <f t="shared" ca="1" si="23"/>
        <v>16</v>
      </c>
      <c r="N48" s="220">
        <f t="shared" ca="1" si="23"/>
        <v>18</v>
      </c>
      <c r="O48" s="220">
        <f t="shared" ca="1" si="23"/>
        <v>4</v>
      </c>
      <c r="P48" s="220">
        <f t="shared" ca="1" si="23"/>
        <v>17</v>
      </c>
      <c r="Q48" s="221">
        <f t="shared" ca="1" si="23"/>
        <v>3</v>
      </c>
      <c r="S48">
        <f t="shared" ca="1" si="6"/>
        <v>17.307692307692307</v>
      </c>
      <c r="T48">
        <f t="shared" ca="1" si="7"/>
        <v>22</v>
      </c>
    </row>
    <row r="49" spans="3:20" x14ac:dyDescent="0.25">
      <c r="D49" s="219" t="str">
        <f t="shared" si="4"/>
        <v>V1 Balanced portfolio</v>
      </c>
      <c r="E49" s="220">
        <f t="shared" ref="E49:Q49" ca="1" si="24">RANK(E24,E$7:E$28,E$55)</f>
        <v>10</v>
      </c>
      <c r="F49" s="220">
        <f t="shared" ca="1" si="24"/>
        <v>10</v>
      </c>
      <c r="G49" s="220">
        <f t="shared" ca="1" si="24"/>
        <v>13</v>
      </c>
      <c r="H49" s="220">
        <f t="shared" ca="1" si="24"/>
        <v>13</v>
      </c>
      <c r="I49" s="220">
        <f t="shared" ca="1" si="24"/>
        <v>15</v>
      </c>
      <c r="J49" s="220">
        <f t="shared" ca="1" si="24"/>
        <v>13</v>
      </c>
      <c r="K49" s="220">
        <f t="shared" ca="1" si="24"/>
        <v>5</v>
      </c>
      <c r="L49" s="220">
        <f t="shared" ca="1" si="24"/>
        <v>19</v>
      </c>
      <c r="M49" s="220">
        <f t="shared" ca="1" si="24"/>
        <v>8</v>
      </c>
      <c r="N49" s="220">
        <f t="shared" ca="1" si="24"/>
        <v>3</v>
      </c>
      <c r="O49" s="220">
        <f t="shared" ca="1" si="24"/>
        <v>1</v>
      </c>
      <c r="P49" s="220">
        <f t="shared" ca="1" si="24"/>
        <v>1</v>
      </c>
      <c r="Q49" s="221">
        <f t="shared" ca="1" si="24"/>
        <v>16</v>
      </c>
      <c r="S49">
        <f t="shared" ca="1" si="6"/>
        <v>9.7692307692307701</v>
      </c>
      <c r="T49">
        <f t="shared" ca="1" si="7"/>
        <v>9</v>
      </c>
    </row>
    <row r="50" spans="3:20" x14ac:dyDescent="0.25">
      <c r="D50" s="219" t="str">
        <f t="shared" si="4"/>
        <v>V2 Balanced portfolio + MT Wind and PSH</v>
      </c>
      <c r="E50" s="220">
        <f t="shared" ref="E50:Q50" ca="1" si="25">RANK(E25,E$7:E$28,E$55)</f>
        <v>14</v>
      </c>
      <c r="F50" s="220">
        <f t="shared" ca="1" si="25"/>
        <v>14</v>
      </c>
      <c r="G50" s="220">
        <f t="shared" ca="1" si="25"/>
        <v>19</v>
      </c>
      <c r="H50" s="220">
        <f t="shared" ca="1" si="25"/>
        <v>19</v>
      </c>
      <c r="I50" s="220">
        <f t="shared" ca="1" si="25"/>
        <v>14</v>
      </c>
      <c r="J50" s="220">
        <f t="shared" ca="1" si="25"/>
        <v>19</v>
      </c>
      <c r="K50" s="220">
        <f t="shared" ca="1" si="25"/>
        <v>3</v>
      </c>
      <c r="L50" s="220">
        <f t="shared" ca="1" si="25"/>
        <v>21</v>
      </c>
      <c r="M50" s="220">
        <f t="shared" ca="1" si="25"/>
        <v>10</v>
      </c>
      <c r="N50" s="220">
        <f t="shared" ca="1" si="25"/>
        <v>5</v>
      </c>
      <c r="O50" s="220">
        <f t="shared" ca="1" si="25"/>
        <v>1</v>
      </c>
      <c r="P50" s="220">
        <f t="shared" ca="1" si="25"/>
        <v>1</v>
      </c>
      <c r="Q50" s="221">
        <f t="shared" ca="1" si="25"/>
        <v>19</v>
      </c>
      <c r="S50">
        <f t="shared" ca="1" si="6"/>
        <v>12.23076923076923</v>
      </c>
      <c r="T50">
        <f t="shared" ca="1" si="7"/>
        <v>19</v>
      </c>
    </row>
    <row r="51" spans="3:20" x14ac:dyDescent="0.25">
      <c r="D51" s="219" t="str">
        <f t="shared" si="4"/>
        <v>V3 Balanced portfolio + 6 Year DSR</v>
      </c>
      <c r="E51" s="220">
        <f t="shared" ref="E51:Q51" ca="1" si="26">RANK(E26,E$7:E$28,E$55)</f>
        <v>12</v>
      </c>
      <c r="F51" s="220">
        <f t="shared" ca="1" si="26"/>
        <v>9</v>
      </c>
      <c r="G51" s="220">
        <f t="shared" ca="1" si="26"/>
        <v>18</v>
      </c>
      <c r="H51" s="220">
        <f t="shared" ca="1" si="26"/>
        <v>17</v>
      </c>
      <c r="I51" s="220">
        <f t="shared" ca="1" si="26"/>
        <v>18</v>
      </c>
      <c r="J51" s="220">
        <f t="shared" ca="1" si="26"/>
        <v>18</v>
      </c>
      <c r="K51" s="220">
        <f t="shared" ca="1" si="26"/>
        <v>7</v>
      </c>
      <c r="L51" s="220">
        <f t="shared" ca="1" si="26"/>
        <v>18</v>
      </c>
      <c r="M51" s="220">
        <f t="shared" ca="1" si="26"/>
        <v>13</v>
      </c>
      <c r="N51" s="220">
        <f t="shared" ca="1" si="26"/>
        <v>2</v>
      </c>
      <c r="O51" s="220">
        <f t="shared" ca="1" si="26"/>
        <v>1</v>
      </c>
      <c r="P51" s="220">
        <f t="shared" ca="1" si="26"/>
        <v>1</v>
      </c>
      <c r="Q51" s="221">
        <f t="shared" ca="1" si="26"/>
        <v>10</v>
      </c>
      <c r="S51">
        <f t="shared" ca="1" si="6"/>
        <v>11.076923076923077</v>
      </c>
      <c r="T51">
        <f t="shared" ca="1" si="7"/>
        <v>12</v>
      </c>
    </row>
    <row r="52" spans="3:20" x14ac:dyDescent="0.25">
      <c r="D52" s="219" t="str">
        <f t="shared" si="4"/>
        <v>W Preferred Portfolio (BP with Biodiesel)</v>
      </c>
      <c r="E52" s="220">
        <f t="shared" ref="E52:Q52" ca="1" si="27">RANK(E27,E$7:E$28,E$55)</f>
        <v>11</v>
      </c>
      <c r="F52" s="220">
        <f t="shared" ca="1" si="27"/>
        <v>7</v>
      </c>
      <c r="G52" s="220">
        <f t="shared" ca="1" si="27"/>
        <v>6</v>
      </c>
      <c r="H52" s="220">
        <f t="shared" ca="1" si="27"/>
        <v>6</v>
      </c>
      <c r="I52" s="220">
        <f t="shared" ca="1" si="27"/>
        <v>6</v>
      </c>
      <c r="J52" s="220">
        <f t="shared" ca="1" si="27"/>
        <v>6</v>
      </c>
      <c r="K52" s="220">
        <f t="shared" ca="1" si="27"/>
        <v>10</v>
      </c>
      <c r="L52" s="220">
        <f t="shared" ca="1" si="27"/>
        <v>17</v>
      </c>
      <c r="M52" s="220">
        <f t="shared" ca="1" si="27"/>
        <v>7</v>
      </c>
      <c r="N52" s="220">
        <f t="shared" ca="1" si="27"/>
        <v>3</v>
      </c>
      <c r="O52" s="220">
        <f t="shared" ca="1" si="27"/>
        <v>4</v>
      </c>
      <c r="P52" s="220">
        <f t="shared" ca="1" si="27"/>
        <v>1</v>
      </c>
      <c r="Q52" s="221">
        <f t="shared" ca="1" si="27"/>
        <v>16</v>
      </c>
      <c r="S52">
        <f t="shared" ca="1" si="6"/>
        <v>7.6923076923076925</v>
      </c>
      <c r="T52">
        <f t="shared" ca="1" si="7"/>
        <v>4</v>
      </c>
    </row>
    <row r="53" spans="3:20" ht="15.75" thickBot="1" x14ac:dyDescent="0.3">
      <c r="D53" s="222" t="str">
        <f t="shared" si="4"/>
        <v>AA MT Wind + PHSE</v>
      </c>
      <c r="E53" s="223">
        <f t="shared" ref="E53:Q53" ca="1" si="28">RANK(E28,E$7:E$28,E$55)</f>
        <v>9</v>
      </c>
      <c r="F53" s="223">
        <f t="shared" ca="1" si="28"/>
        <v>17</v>
      </c>
      <c r="G53" s="223">
        <f t="shared" ca="1" si="28"/>
        <v>12</v>
      </c>
      <c r="H53" s="223">
        <f t="shared" ca="1" si="28"/>
        <v>12</v>
      </c>
      <c r="I53" s="223">
        <f t="shared" ca="1" si="28"/>
        <v>9</v>
      </c>
      <c r="J53" s="223">
        <f t="shared" ca="1" si="28"/>
        <v>12</v>
      </c>
      <c r="K53" s="223">
        <f t="shared" ca="1" si="28"/>
        <v>12</v>
      </c>
      <c r="L53" s="223">
        <f t="shared" ca="1" si="28"/>
        <v>14</v>
      </c>
      <c r="M53" s="223">
        <f t="shared" ca="1" si="28"/>
        <v>11</v>
      </c>
      <c r="N53" s="223">
        <f t="shared" ca="1" si="28"/>
        <v>13</v>
      </c>
      <c r="O53" s="223">
        <f t="shared" ca="1" si="28"/>
        <v>4</v>
      </c>
      <c r="P53" s="223">
        <f t="shared" ca="1" si="28"/>
        <v>11</v>
      </c>
      <c r="Q53" s="224">
        <f t="shared" ca="1" si="28"/>
        <v>20</v>
      </c>
      <c r="S53">
        <f t="shared" ca="1" si="6"/>
        <v>12</v>
      </c>
      <c r="T53">
        <f t="shared" ca="1" si="7"/>
        <v>18</v>
      </c>
    </row>
    <row r="55" spans="3:20" x14ac:dyDescent="0.25">
      <c r="E55">
        <v>1</v>
      </c>
      <c r="F55">
        <v>1</v>
      </c>
      <c r="G55">
        <v>1</v>
      </c>
      <c r="H55">
        <v>1</v>
      </c>
      <c r="I55">
        <v>1</v>
      </c>
      <c r="J55">
        <v>1</v>
      </c>
      <c r="K55">
        <v>1</v>
      </c>
      <c r="L55">
        <v>0</v>
      </c>
      <c r="M55">
        <v>0</v>
      </c>
      <c r="N55">
        <v>0</v>
      </c>
      <c r="O55">
        <v>0</v>
      </c>
      <c r="P55">
        <v>0</v>
      </c>
      <c r="Q55">
        <v>0</v>
      </c>
    </row>
    <row r="57" spans="3:20" x14ac:dyDescent="0.25">
      <c r="E57" t="s">
        <v>175</v>
      </c>
      <c r="F57" t="s">
        <v>176</v>
      </c>
      <c r="G57" t="s">
        <v>176</v>
      </c>
      <c r="H57" t="s">
        <v>177</v>
      </c>
      <c r="I57" t="s">
        <v>176</v>
      </c>
      <c r="J57" t="s">
        <v>176</v>
      </c>
      <c r="K57" t="s">
        <v>178</v>
      </c>
    </row>
    <row r="59" spans="3:20" ht="15.75" thickBot="1" x14ac:dyDescent="0.3"/>
    <row r="60" spans="3:20" x14ac:dyDescent="0.25">
      <c r="C60" s="199" t="s">
        <v>181</v>
      </c>
      <c r="D60" s="200" t="s">
        <v>372</v>
      </c>
      <c r="E60" s="201" t="s">
        <v>109</v>
      </c>
      <c r="F60" s="202" t="s">
        <v>110</v>
      </c>
      <c r="G60" s="203" t="s">
        <v>108</v>
      </c>
      <c r="H60" s="204" t="s">
        <v>173</v>
      </c>
      <c r="I60" s="205" t="s">
        <v>180</v>
      </c>
      <c r="J60" s="206" t="s">
        <v>112</v>
      </c>
      <c r="K60" s="207" t="s">
        <v>113</v>
      </c>
      <c r="L60" s="208" t="s">
        <v>182</v>
      </c>
    </row>
    <row r="61" spans="3:20" x14ac:dyDescent="0.25">
      <c r="C61" s="209">
        <f t="shared" ref="C61:C82" ca="1" si="29">_xlfn.NUMBERVALUE(RANK(L61,$L$61:$L$82,1))</f>
        <v>14</v>
      </c>
      <c r="D61" s="197" t="str">
        <f t="shared" ref="D61:E82" si="30">D32</f>
        <v>1 Mid</v>
      </c>
      <c r="E61" s="210">
        <f t="shared" ca="1" si="30"/>
        <v>4</v>
      </c>
      <c r="F61" s="210">
        <f t="shared" ref="F61:F82" ca="1" si="31">AVERAGE(F32:G32)</f>
        <v>13</v>
      </c>
      <c r="G61" s="210">
        <f t="shared" ref="G61:G82" ca="1" si="32">AVERAGE(H32:J32)</f>
        <v>13.666666666666666</v>
      </c>
      <c r="H61" s="210">
        <f t="shared" ref="H61:H82" ca="1" si="33">K32</f>
        <v>4</v>
      </c>
      <c r="I61" s="210">
        <f t="shared" ref="I61:I82" ca="1" si="34">AVERAGE(L32:O32)</f>
        <v>8.75</v>
      </c>
      <c r="J61" s="210">
        <f t="shared" ref="J61:J82" ca="1" si="35">P32</f>
        <v>19</v>
      </c>
      <c r="K61" s="210">
        <f t="shared" ref="K61:K82" ca="1" si="36">Q32</f>
        <v>15</v>
      </c>
      <c r="L61" s="211">
        <f t="shared" ref="L61:L82" ca="1" si="37">AVERAGE(E61:K61)</f>
        <v>11.059523809523808</v>
      </c>
    </row>
    <row r="62" spans="3:20" x14ac:dyDescent="0.25">
      <c r="C62" s="209">
        <f t="shared" ca="1" si="29"/>
        <v>13</v>
      </c>
      <c r="D62" s="197" t="str">
        <f t="shared" si="30"/>
        <v>A Renewable Overgeneration</v>
      </c>
      <c r="E62" s="210">
        <f t="shared" ca="1" si="30"/>
        <v>15</v>
      </c>
      <c r="F62" s="210">
        <f t="shared" ca="1" si="31"/>
        <v>4.5</v>
      </c>
      <c r="G62" s="210">
        <f t="shared" ca="1" si="32"/>
        <v>11.333333333333334</v>
      </c>
      <c r="H62" s="210">
        <f t="shared" ca="1" si="33"/>
        <v>20</v>
      </c>
      <c r="I62" s="210">
        <f t="shared" ca="1" si="34"/>
        <v>14</v>
      </c>
      <c r="J62" s="210">
        <f t="shared" ca="1" si="35"/>
        <v>7</v>
      </c>
      <c r="K62" s="210">
        <f t="shared" ca="1" si="36"/>
        <v>5</v>
      </c>
      <c r="L62" s="211">
        <f t="shared" ca="1" si="37"/>
        <v>10.976190476190478</v>
      </c>
    </row>
    <row r="63" spans="3:20" x14ac:dyDescent="0.25">
      <c r="C63" s="209">
        <f t="shared" ca="1" si="29"/>
        <v>20</v>
      </c>
      <c r="D63" s="197" t="str">
        <f t="shared" si="30"/>
        <v>C Distributed Transmission</v>
      </c>
      <c r="E63" s="210">
        <f t="shared" ca="1" si="30"/>
        <v>13</v>
      </c>
      <c r="F63" s="210">
        <f t="shared" ca="1" si="31"/>
        <v>19.5</v>
      </c>
      <c r="G63" s="210">
        <f t="shared" ca="1" si="32"/>
        <v>19.666666666666668</v>
      </c>
      <c r="H63" s="210">
        <f t="shared" ca="1" si="33"/>
        <v>18</v>
      </c>
      <c r="I63" s="210">
        <f t="shared" ca="1" si="34"/>
        <v>7.25</v>
      </c>
      <c r="J63" s="210">
        <f t="shared" ca="1" si="35"/>
        <v>13</v>
      </c>
      <c r="K63" s="210">
        <f t="shared" ca="1" si="36"/>
        <v>6</v>
      </c>
      <c r="L63" s="211">
        <f t="shared" ca="1" si="37"/>
        <v>13.773809523809524</v>
      </c>
    </row>
    <row r="64" spans="3:20" x14ac:dyDescent="0.25">
      <c r="C64" s="209">
        <f t="shared" ca="1" si="29"/>
        <v>11</v>
      </c>
      <c r="D64" s="197" t="str">
        <f t="shared" si="30"/>
        <v>D Transmission/build constraints - time delayed (option 2)</v>
      </c>
      <c r="E64" s="210">
        <f t="shared" ca="1" si="30"/>
        <v>6</v>
      </c>
      <c r="F64" s="210">
        <f t="shared" ca="1" si="31"/>
        <v>11.5</v>
      </c>
      <c r="G64" s="210">
        <f t="shared" ca="1" si="32"/>
        <v>9</v>
      </c>
      <c r="H64" s="210">
        <f t="shared" ca="1" si="33"/>
        <v>16</v>
      </c>
      <c r="I64" s="210">
        <f t="shared" ca="1" si="34"/>
        <v>7.25</v>
      </c>
      <c r="J64" s="210">
        <f t="shared" ca="1" si="35"/>
        <v>12</v>
      </c>
      <c r="K64" s="210">
        <f t="shared" ca="1" si="36"/>
        <v>12</v>
      </c>
      <c r="L64" s="211">
        <f t="shared" ca="1" si="37"/>
        <v>10.535714285714286</v>
      </c>
    </row>
    <row r="65" spans="3:12" x14ac:dyDescent="0.25">
      <c r="C65" s="209">
        <f t="shared" ca="1" si="29"/>
        <v>17</v>
      </c>
      <c r="D65" s="197" t="str">
        <f t="shared" si="30"/>
        <v>F 6-Yr DSR Ramp</v>
      </c>
      <c r="E65" s="210">
        <f t="shared" ca="1" si="30"/>
        <v>5</v>
      </c>
      <c r="F65" s="210">
        <f t="shared" ca="1" si="31"/>
        <v>15</v>
      </c>
      <c r="G65" s="210">
        <f t="shared" ca="1" si="32"/>
        <v>15.333333333333334</v>
      </c>
      <c r="H65" s="210">
        <f t="shared" ca="1" si="33"/>
        <v>8</v>
      </c>
      <c r="I65" s="210">
        <f t="shared" ca="1" si="34"/>
        <v>9.5</v>
      </c>
      <c r="J65" s="210">
        <f t="shared" ca="1" si="35"/>
        <v>15</v>
      </c>
      <c r="K65" s="210">
        <f t="shared" ca="1" si="36"/>
        <v>13</v>
      </c>
      <c r="L65" s="211">
        <f t="shared" ca="1" si="37"/>
        <v>11.547619047619049</v>
      </c>
    </row>
    <row r="66" spans="3:12" x14ac:dyDescent="0.25">
      <c r="C66" s="209">
        <f t="shared" ca="1" si="29"/>
        <v>10</v>
      </c>
      <c r="D66" s="197" t="str">
        <f t="shared" si="30"/>
        <v>G NEI DSR</v>
      </c>
      <c r="E66" s="210">
        <f t="shared" ca="1" si="30"/>
        <v>1</v>
      </c>
      <c r="F66" s="210">
        <f t="shared" ca="1" si="31"/>
        <v>17</v>
      </c>
      <c r="G66" s="210">
        <f t="shared" ca="1" si="32"/>
        <v>16</v>
      </c>
      <c r="H66" s="210">
        <f t="shared" ca="1" si="33"/>
        <v>6</v>
      </c>
      <c r="I66" s="210">
        <f t="shared" ca="1" si="34"/>
        <v>9.5</v>
      </c>
      <c r="J66" s="210">
        <f t="shared" ca="1" si="35"/>
        <v>8</v>
      </c>
      <c r="K66" s="210">
        <f t="shared" ca="1" si="36"/>
        <v>16</v>
      </c>
      <c r="L66" s="211">
        <f t="shared" ca="1" si="37"/>
        <v>10.5</v>
      </c>
    </row>
    <row r="67" spans="3:12" x14ac:dyDescent="0.25">
      <c r="C67" s="209">
        <f t="shared" ca="1" si="29"/>
        <v>8</v>
      </c>
      <c r="D67" s="197" t="str">
        <f t="shared" si="30"/>
        <v>H Social Discount DSR</v>
      </c>
      <c r="E67" s="210">
        <f t="shared" ca="1" si="30"/>
        <v>8</v>
      </c>
      <c r="F67" s="210">
        <f t="shared" ca="1" si="31"/>
        <v>15.5</v>
      </c>
      <c r="G67" s="210">
        <f t="shared" ca="1" si="32"/>
        <v>9.6666666666666661</v>
      </c>
      <c r="H67" s="210">
        <f t="shared" ca="1" si="33"/>
        <v>14</v>
      </c>
      <c r="I67" s="210">
        <f t="shared" ca="1" si="34"/>
        <v>9</v>
      </c>
      <c r="J67" s="210">
        <f t="shared" ca="1" si="35"/>
        <v>6</v>
      </c>
      <c r="K67" s="210">
        <f t="shared" ca="1" si="36"/>
        <v>10</v>
      </c>
      <c r="L67" s="211">
        <f t="shared" ca="1" si="37"/>
        <v>10.309523809523808</v>
      </c>
    </row>
    <row r="68" spans="3:12" x14ac:dyDescent="0.25">
      <c r="C68" s="209">
        <f t="shared" ca="1" si="29"/>
        <v>3</v>
      </c>
      <c r="D68" s="197" t="str">
        <f t="shared" si="30"/>
        <v>I SCGHG Dispatch Cost - LTCE Model</v>
      </c>
      <c r="E68" s="210">
        <f t="shared" ca="1" si="30"/>
        <v>2</v>
      </c>
      <c r="F68" s="210">
        <f t="shared" ca="1" si="31"/>
        <v>10.5</v>
      </c>
      <c r="G68" s="210">
        <f t="shared" ca="1" si="32"/>
        <v>12</v>
      </c>
      <c r="H68" s="210">
        <f t="shared" ca="1" si="33"/>
        <v>13</v>
      </c>
      <c r="I68" s="210">
        <f t="shared" ca="1" si="34"/>
        <v>7.25</v>
      </c>
      <c r="J68" s="210">
        <f t="shared" ca="1" si="35"/>
        <v>9</v>
      </c>
      <c r="K68" s="210">
        <f t="shared" ca="1" si="36"/>
        <v>8</v>
      </c>
      <c r="L68" s="211">
        <f t="shared" ca="1" si="37"/>
        <v>8.8214285714285712</v>
      </c>
    </row>
    <row r="69" spans="3:12" x14ac:dyDescent="0.25">
      <c r="C69" s="209">
        <f t="shared" ca="1" si="29"/>
        <v>12</v>
      </c>
      <c r="D69" s="197" t="str">
        <f t="shared" si="30"/>
        <v>K AR5 Upstream Emissions</v>
      </c>
      <c r="E69" s="210">
        <f t="shared" ca="1" si="30"/>
        <v>7</v>
      </c>
      <c r="F69" s="210">
        <f t="shared" ca="1" si="31"/>
        <v>16</v>
      </c>
      <c r="G69" s="210">
        <f t="shared" ca="1" si="32"/>
        <v>13.666666666666666</v>
      </c>
      <c r="H69" s="210">
        <f t="shared" ca="1" si="33"/>
        <v>2</v>
      </c>
      <c r="I69" s="210">
        <f t="shared" ca="1" si="34"/>
        <v>8.25</v>
      </c>
      <c r="J69" s="210">
        <f t="shared" ca="1" si="35"/>
        <v>16</v>
      </c>
      <c r="K69" s="210">
        <f t="shared" ca="1" si="36"/>
        <v>13</v>
      </c>
      <c r="L69" s="211">
        <f t="shared" ca="1" si="37"/>
        <v>10.845238095238093</v>
      </c>
    </row>
    <row r="70" spans="3:12" x14ac:dyDescent="0.25">
      <c r="C70" s="209">
        <f t="shared" ca="1" si="29"/>
        <v>1</v>
      </c>
      <c r="D70" s="197" t="str">
        <f t="shared" si="30"/>
        <v>M Alternative Fuel for Peakers - Biodiesel</v>
      </c>
      <c r="E70" s="210">
        <f t="shared" ca="1" si="30"/>
        <v>3</v>
      </c>
      <c r="F70" s="210">
        <f t="shared" ca="1" si="31"/>
        <v>8</v>
      </c>
      <c r="G70" s="210">
        <f t="shared" ca="1" si="32"/>
        <v>6</v>
      </c>
      <c r="H70" s="210">
        <f t="shared" ca="1" si="33"/>
        <v>9</v>
      </c>
      <c r="I70" s="210">
        <f t="shared" ca="1" si="34"/>
        <v>7.25</v>
      </c>
      <c r="J70" s="210">
        <f t="shared" ca="1" si="35"/>
        <v>10</v>
      </c>
      <c r="K70" s="210">
        <f t="shared" ca="1" si="36"/>
        <v>9</v>
      </c>
      <c r="L70" s="211">
        <f t="shared" ca="1" si="37"/>
        <v>7.4642857142857144</v>
      </c>
    </row>
    <row r="71" spans="3:12" x14ac:dyDescent="0.25">
      <c r="C71" s="209">
        <f t="shared" ca="1" si="29"/>
        <v>6</v>
      </c>
      <c r="D71" s="197" t="str">
        <f t="shared" si="30"/>
        <v>N1 100% Renewable by 2030 Batteries</v>
      </c>
      <c r="E71" s="210">
        <f t="shared" ca="1" si="30"/>
        <v>19</v>
      </c>
      <c r="F71" s="210">
        <f t="shared" ca="1" si="31"/>
        <v>1.5</v>
      </c>
      <c r="G71" s="210">
        <f t="shared" ca="1" si="32"/>
        <v>1</v>
      </c>
      <c r="H71" s="210">
        <f t="shared" ca="1" si="33"/>
        <v>17</v>
      </c>
      <c r="I71" s="210">
        <f t="shared" ca="1" si="34"/>
        <v>8</v>
      </c>
      <c r="J71" s="210">
        <f t="shared" ca="1" si="35"/>
        <v>21</v>
      </c>
      <c r="K71" s="210">
        <f t="shared" ca="1" si="36"/>
        <v>1</v>
      </c>
      <c r="L71" s="211">
        <f t="shared" ca="1" si="37"/>
        <v>9.7857142857142865</v>
      </c>
    </row>
    <row r="72" spans="3:12" x14ac:dyDescent="0.25">
      <c r="C72" s="209">
        <f t="shared" ca="1" si="29"/>
        <v>15</v>
      </c>
      <c r="D72" s="197" t="str">
        <f t="shared" si="30"/>
        <v>N2 100% Renewable by 2030 PSH</v>
      </c>
      <c r="E72" s="210">
        <f t="shared" ca="1" si="30"/>
        <v>22</v>
      </c>
      <c r="F72" s="210">
        <f t="shared" ca="1" si="31"/>
        <v>1</v>
      </c>
      <c r="G72" s="210">
        <f t="shared" ca="1" si="32"/>
        <v>1</v>
      </c>
      <c r="H72" s="210">
        <f t="shared" ca="1" si="33"/>
        <v>1</v>
      </c>
      <c r="I72" s="210">
        <f t="shared" ca="1" si="34"/>
        <v>12.25</v>
      </c>
      <c r="J72" s="210">
        <f t="shared" ca="1" si="35"/>
        <v>21</v>
      </c>
      <c r="K72" s="210">
        <f t="shared" ca="1" si="36"/>
        <v>21</v>
      </c>
      <c r="L72" s="211">
        <f t="shared" ca="1" si="37"/>
        <v>11.321428571428571</v>
      </c>
    </row>
    <row r="73" spans="3:12" x14ac:dyDescent="0.25">
      <c r="C73" s="209">
        <f t="shared" ca="1" si="29"/>
        <v>9</v>
      </c>
      <c r="D73" s="197" t="str">
        <f t="shared" si="30"/>
        <v>O1 100% Renewable by 2045 Batteries</v>
      </c>
      <c r="E73" s="210">
        <f t="shared" ca="1" si="30"/>
        <v>17</v>
      </c>
      <c r="F73" s="210">
        <f t="shared" ca="1" si="31"/>
        <v>3.5</v>
      </c>
      <c r="G73" s="210">
        <f t="shared" ca="1" si="32"/>
        <v>1</v>
      </c>
      <c r="H73" s="210">
        <f t="shared" ca="1" si="33"/>
        <v>19</v>
      </c>
      <c r="I73" s="210">
        <f t="shared" ca="1" si="34"/>
        <v>12.25</v>
      </c>
      <c r="J73" s="210">
        <f t="shared" ca="1" si="35"/>
        <v>18</v>
      </c>
      <c r="K73" s="210">
        <f t="shared" ca="1" si="36"/>
        <v>2</v>
      </c>
      <c r="L73" s="211">
        <f t="shared" ref="L73" ca="1" si="38">AVERAGE(E73:K73)</f>
        <v>10.392857142857142</v>
      </c>
    </row>
    <row r="74" spans="3:12" x14ac:dyDescent="0.25">
      <c r="C74" s="209">
        <f t="shared" ca="1" si="29"/>
        <v>5</v>
      </c>
      <c r="D74" s="197" t="str">
        <f t="shared" si="30"/>
        <v>O2 100% Renewable by 2045 PSH</v>
      </c>
      <c r="E74" s="210">
        <f t="shared" ca="1" si="30"/>
        <v>21</v>
      </c>
      <c r="F74" s="210">
        <f t="shared" ca="1" si="31"/>
        <v>2</v>
      </c>
      <c r="G74" s="210">
        <f t="shared" ca="1" si="32"/>
        <v>1</v>
      </c>
      <c r="H74" s="210">
        <f t="shared" ca="1" si="33"/>
        <v>11</v>
      </c>
      <c r="I74" s="210">
        <f t="shared" ca="1" si="34"/>
        <v>5</v>
      </c>
      <c r="J74" s="210">
        <f t="shared" ca="1" si="35"/>
        <v>5</v>
      </c>
      <c r="K74" s="210">
        <f t="shared" ca="1" si="36"/>
        <v>21</v>
      </c>
      <c r="L74" s="211">
        <f t="shared" ca="1" si="37"/>
        <v>9.4285714285714288</v>
      </c>
    </row>
    <row r="75" spans="3:12" x14ac:dyDescent="0.25">
      <c r="C75" s="209">
        <f t="shared" ca="1" si="29"/>
        <v>21</v>
      </c>
      <c r="D75" s="197" t="str">
        <f t="shared" si="30"/>
        <v>P1 No Thermal Before 2030, 2Hr LiIon</v>
      </c>
      <c r="E75" s="210">
        <f t="shared" ca="1" si="30"/>
        <v>18</v>
      </c>
      <c r="F75" s="210">
        <f t="shared" ca="1" si="31"/>
        <v>21</v>
      </c>
      <c r="G75" s="210">
        <f t="shared" ca="1" si="32"/>
        <v>20.666666666666668</v>
      </c>
      <c r="H75" s="210">
        <f t="shared" ca="1" si="33"/>
        <v>21</v>
      </c>
      <c r="I75" s="210">
        <f t="shared" ca="1" si="34"/>
        <v>13.5</v>
      </c>
      <c r="J75" s="210">
        <f t="shared" ca="1" si="35"/>
        <v>14</v>
      </c>
      <c r="K75" s="210">
        <f t="shared" ca="1" si="36"/>
        <v>4</v>
      </c>
      <c r="L75" s="211">
        <f t="shared" ca="1" si="37"/>
        <v>16.023809523809526</v>
      </c>
    </row>
    <row r="76" spans="3:12" x14ac:dyDescent="0.25">
      <c r="C76" s="209">
        <f t="shared" ca="1" si="29"/>
        <v>18</v>
      </c>
      <c r="D76" s="197" t="str">
        <f t="shared" si="30"/>
        <v>P2 No Thermal Before 2030, PHES</v>
      </c>
      <c r="E76" s="210">
        <f t="shared" ca="1" si="30"/>
        <v>16</v>
      </c>
      <c r="F76" s="210">
        <f t="shared" ca="1" si="31"/>
        <v>6</v>
      </c>
      <c r="G76" s="210">
        <f t="shared" ca="1" si="32"/>
        <v>8.6666666666666661</v>
      </c>
      <c r="H76" s="210">
        <f t="shared" ca="1" si="33"/>
        <v>15</v>
      </c>
      <c r="I76" s="210">
        <f t="shared" ca="1" si="34"/>
        <v>8.5</v>
      </c>
      <c r="J76" s="210">
        <f t="shared" ca="1" si="35"/>
        <v>20</v>
      </c>
      <c r="K76" s="210">
        <f t="shared" ca="1" si="36"/>
        <v>7</v>
      </c>
      <c r="L76" s="211">
        <f t="shared" ca="1" si="37"/>
        <v>11.595238095238093</v>
      </c>
    </row>
    <row r="77" spans="3:12" x14ac:dyDescent="0.25">
      <c r="C77" s="209">
        <f t="shared" ca="1" si="29"/>
        <v>22</v>
      </c>
      <c r="D77" s="197" t="str">
        <f t="shared" si="30"/>
        <v>P3 No Thermal Before 2030, 4Hr LiIon</v>
      </c>
      <c r="E77" s="210">
        <f t="shared" ca="1" si="30"/>
        <v>20</v>
      </c>
      <c r="F77" s="210">
        <f t="shared" ca="1" si="31"/>
        <v>22</v>
      </c>
      <c r="G77" s="210">
        <f t="shared" ca="1" si="32"/>
        <v>21.666666666666668</v>
      </c>
      <c r="H77" s="210">
        <f t="shared" ca="1" si="33"/>
        <v>22</v>
      </c>
      <c r="I77" s="210">
        <f t="shared" ca="1" si="34"/>
        <v>13.5</v>
      </c>
      <c r="J77" s="210">
        <f t="shared" ca="1" si="35"/>
        <v>17</v>
      </c>
      <c r="K77" s="210">
        <f t="shared" ca="1" si="36"/>
        <v>3</v>
      </c>
      <c r="L77" s="211">
        <f t="shared" ca="1" si="37"/>
        <v>17.023809523809526</v>
      </c>
    </row>
    <row r="78" spans="3:12" x14ac:dyDescent="0.25">
      <c r="C78" s="209">
        <f t="shared" ca="1" si="29"/>
        <v>4</v>
      </c>
      <c r="D78" s="197" t="str">
        <f t="shared" si="30"/>
        <v>V1 Balanced portfolio</v>
      </c>
      <c r="E78" s="210">
        <f t="shared" ca="1" si="30"/>
        <v>10</v>
      </c>
      <c r="F78" s="210">
        <f t="shared" ca="1" si="31"/>
        <v>11.5</v>
      </c>
      <c r="G78" s="210">
        <f t="shared" ca="1" si="32"/>
        <v>13.666666666666666</v>
      </c>
      <c r="H78" s="210">
        <f t="shared" ca="1" si="33"/>
        <v>5</v>
      </c>
      <c r="I78" s="210">
        <f t="shared" ca="1" si="34"/>
        <v>7.75</v>
      </c>
      <c r="J78" s="210">
        <f t="shared" ca="1" si="35"/>
        <v>1</v>
      </c>
      <c r="K78" s="210">
        <f t="shared" ca="1" si="36"/>
        <v>16</v>
      </c>
      <c r="L78" s="211">
        <f t="shared" ca="1" si="37"/>
        <v>9.2738095238095219</v>
      </c>
    </row>
    <row r="79" spans="3:12" x14ac:dyDescent="0.25">
      <c r="C79" s="209">
        <f t="shared" ca="1" si="29"/>
        <v>16</v>
      </c>
      <c r="D79" s="197" t="str">
        <f t="shared" si="30"/>
        <v>V2 Balanced portfolio + MT Wind and PSH</v>
      </c>
      <c r="E79" s="210">
        <f t="shared" ca="1" si="30"/>
        <v>14</v>
      </c>
      <c r="F79" s="210">
        <f t="shared" ca="1" si="31"/>
        <v>16.5</v>
      </c>
      <c r="G79" s="210">
        <f t="shared" ca="1" si="32"/>
        <v>17.333333333333332</v>
      </c>
      <c r="H79" s="210">
        <f t="shared" ca="1" si="33"/>
        <v>3</v>
      </c>
      <c r="I79" s="210">
        <f t="shared" ca="1" si="34"/>
        <v>9.25</v>
      </c>
      <c r="J79" s="210">
        <f t="shared" ca="1" si="35"/>
        <v>1</v>
      </c>
      <c r="K79" s="210">
        <f t="shared" ca="1" si="36"/>
        <v>19</v>
      </c>
      <c r="L79" s="211">
        <f t="shared" ca="1" si="37"/>
        <v>11.44047619047619</v>
      </c>
    </row>
    <row r="80" spans="3:12" x14ac:dyDescent="0.25">
      <c r="C80" s="209">
        <f t="shared" ca="1" si="29"/>
        <v>7</v>
      </c>
      <c r="D80" s="197" t="str">
        <f t="shared" si="30"/>
        <v>V3 Balanced portfolio + 6 Year DSR</v>
      </c>
      <c r="E80" s="210">
        <f t="shared" ca="1" si="30"/>
        <v>12</v>
      </c>
      <c r="F80" s="210">
        <f t="shared" ca="1" si="31"/>
        <v>13.5</v>
      </c>
      <c r="G80" s="210">
        <f t="shared" ca="1" si="32"/>
        <v>17.666666666666668</v>
      </c>
      <c r="H80" s="210">
        <f t="shared" ca="1" si="33"/>
        <v>7</v>
      </c>
      <c r="I80" s="210">
        <f t="shared" ca="1" si="34"/>
        <v>8.5</v>
      </c>
      <c r="J80" s="210">
        <f t="shared" ca="1" si="35"/>
        <v>1</v>
      </c>
      <c r="K80" s="210">
        <f t="shared" ca="1" si="36"/>
        <v>10</v>
      </c>
      <c r="L80" s="211">
        <f t="shared" ca="1" si="37"/>
        <v>9.9523809523809526</v>
      </c>
    </row>
    <row r="81" spans="3:12" x14ac:dyDescent="0.25">
      <c r="C81" s="209">
        <f t="shared" ca="1" si="29"/>
        <v>2</v>
      </c>
      <c r="D81" s="197" t="str">
        <f t="shared" si="30"/>
        <v>W Preferred Portfolio (BP with Biodiesel)</v>
      </c>
      <c r="E81" s="210">
        <f t="shared" ca="1" si="30"/>
        <v>11</v>
      </c>
      <c r="F81" s="210">
        <f t="shared" ca="1" si="31"/>
        <v>6.5</v>
      </c>
      <c r="G81" s="210">
        <f t="shared" ca="1" si="32"/>
        <v>6</v>
      </c>
      <c r="H81" s="210">
        <f t="shared" ca="1" si="33"/>
        <v>10</v>
      </c>
      <c r="I81" s="210">
        <f t="shared" ca="1" si="34"/>
        <v>7.75</v>
      </c>
      <c r="J81" s="210">
        <f t="shared" ca="1" si="35"/>
        <v>1</v>
      </c>
      <c r="K81" s="210">
        <f t="shared" ca="1" si="36"/>
        <v>16</v>
      </c>
      <c r="L81" s="211">
        <f t="shared" ca="1" si="37"/>
        <v>8.3214285714285712</v>
      </c>
    </row>
    <row r="82" spans="3:12" ht="15.75" thickBot="1" x14ac:dyDescent="0.3">
      <c r="C82" s="212">
        <f t="shared" ca="1" si="29"/>
        <v>19</v>
      </c>
      <c r="D82" s="213" t="str">
        <f t="shared" si="30"/>
        <v>AA MT Wind + PHSE</v>
      </c>
      <c r="E82" s="214">
        <f t="shared" ca="1" si="30"/>
        <v>9</v>
      </c>
      <c r="F82" s="214">
        <f t="shared" ca="1" si="31"/>
        <v>14.5</v>
      </c>
      <c r="G82" s="214">
        <f t="shared" ca="1" si="32"/>
        <v>11</v>
      </c>
      <c r="H82" s="214">
        <f t="shared" ca="1" si="33"/>
        <v>12</v>
      </c>
      <c r="I82" s="214">
        <f t="shared" ca="1" si="34"/>
        <v>10.5</v>
      </c>
      <c r="J82" s="214">
        <f t="shared" ca="1" si="35"/>
        <v>11</v>
      </c>
      <c r="K82" s="214">
        <f t="shared" ca="1" si="36"/>
        <v>20</v>
      </c>
      <c r="L82" s="215">
        <f t="shared" ca="1" si="37"/>
        <v>12.571428571428571</v>
      </c>
    </row>
    <row r="83" spans="3:12" x14ac:dyDescent="0.25">
      <c r="E83" s="81"/>
      <c r="F83" s="81"/>
      <c r="G83" s="81"/>
      <c r="H83" s="81"/>
      <c r="I83" s="81"/>
      <c r="J83" s="81"/>
      <c r="K83" s="81"/>
      <c r="L83" s="81"/>
    </row>
  </sheetData>
  <mergeCells count="6">
    <mergeCell ref="F5:G5"/>
    <mergeCell ref="H5:J5"/>
    <mergeCell ref="L5:O5"/>
    <mergeCell ref="F30:G30"/>
    <mergeCell ref="H30:J30"/>
    <mergeCell ref="L30:O30"/>
  </mergeCells>
  <conditionalFormatting sqref="E7:E28">
    <cfRule type="colorScale" priority="128">
      <colorScale>
        <cfvo type="min"/>
        <cfvo type="percentile" val="50"/>
        <cfvo type="max"/>
        <color rgb="FF63BE7B"/>
        <color rgb="FFFFEB84"/>
        <color rgb="FFF8696B"/>
      </colorScale>
    </cfRule>
  </conditionalFormatting>
  <conditionalFormatting sqref="F7:F28">
    <cfRule type="colorScale" priority="130">
      <colorScale>
        <cfvo type="min"/>
        <cfvo type="percentile" val="50"/>
        <cfvo type="max"/>
        <color rgb="FF63BE7B"/>
        <color rgb="FFFFEB84"/>
        <color rgb="FFF8696B"/>
      </colorScale>
    </cfRule>
  </conditionalFormatting>
  <conditionalFormatting sqref="G7:G28">
    <cfRule type="colorScale" priority="132">
      <colorScale>
        <cfvo type="min"/>
        <cfvo type="percentile" val="50"/>
        <cfvo type="max"/>
        <color rgb="FF63BE7B"/>
        <color rgb="FFFFEB84"/>
        <color rgb="FFF8696B"/>
      </colorScale>
    </cfRule>
  </conditionalFormatting>
  <conditionalFormatting sqref="H7:H28">
    <cfRule type="colorScale" priority="134">
      <colorScale>
        <cfvo type="min"/>
        <cfvo type="percentile" val="50"/>
        <cfvo type="max"/>
        <color rgb="FF63BE7B"/>
        <color rgb="FFFFEB84"/>
        <color rgb="FFF8696B"/>
      </colorScale>
    </cfRule>
  </conditionalFormatting>
  <conditionalFormatting sqref="I7:I28">
    <cfRule type="colorScale" priority="136">
      <colorScale>
        <cfvo type="min"/>
        <cfvo type="percentile" val="50"/>
        <cfvo type="max"/>
        <color rgb="FF63BE7B"/>
        <color rgb="FFFFEB84"/>
        <color rgb="FFF8696B"/>
      </colorScale>
    </cfRule>
  </conditionalFormatting>
  <conditionalFormatting sqref="J7:J28">
    <cfRule type="colorScale" priority="138">
      <colorScale>
        <cfvo type="min"/>
        <cfvo type="percentile" val="50"/>
        <cfvo type="max"/>
        <color rgb="FF63BE7B"/>
        <color rgb="FFFFEB84"/>
        <color rgb="FFF8696B"/>
      </colorScale>
    </cfRule>
  </conditionalFormatting>
  <conditionalFormatting sqref="K7:K28">
    <cfRule type="colorScale" priority="140">
      <colorScale>
        <cfvo type="min"/>
        <cfvo type="percentile" val="50"/>
        <cfvo type="max"/>
        <color rgb="FF63BE7B"/>
        <color rgb="FFFFEB84"/>
        <color rgb="FFF8696B"/>
      </colorScale>
    </cfRule>
  </conditionalFormatting>
  <conditionalFormatting sqref="L7:L28">
    <cfRule type="colorScale" priority="142">
      <colorScale>
        <cfvo type="min"/>
        <cfvo type="percentile" val="50"/>
        <cfvo type="max"/>
        <color rgb="FFF8696B"/>
        <color rgb="FFFFEB84"/>
        <color rgb="FF63BE7B"/>
      </colorScale>
    </cfRule>
  </conditionalFormatting>
  <conditionalFormatting sqref="M7:M28">
    <cfRule type="colorScale" priority="144">
      <colorScale>
        <cfvo type="min"/>
        <cfvo type="percentile" val="50"/>
        <cfvo type="max"/>
        <color rgb="FFF8696B"/>
        <color rgb="FFFFEB84"/>
        <color rgb="FF63BE7B"/>
      </colorScale>
    </cfRule>
  </conditionalFormatting>
  <conditionalFormatting sqref="N7:N28">
    <cfRule type="colorScale" priority="146">
      <colorScale>
        <cfvo type="min"/>
        <cfvo type="percentile" val="50"/>
        <cfvo type="max"/>
        <color rgb="FFF8696B"/>
        <color rgb="FFFFEB84"/>
        <color rgb="FF63BE7B"/>
      </colorScale>
    </cfRule>
  </conditionalFormatting>
  <conditionalFormatting sqref="O7:O28">
    <cfRule type="colorScale" priority="148">
      <colorScale>
        <cfvo type="min"/>
        <cfvo type="percentile" val="50"/>
        <cfvo type="max"/>
        <color rgb="FFF8696B"/>
        <color rgb="FFFFEB84"/>
        <color rgb="FF63BE7B"/>
      </colorScale>
    </cfRule>
  </conditionalFormatting>
  <conditionalFormatting sqref="P7:P28">
    <cfRule type="colorScale" priority="7">
      <colorScale>
        <cfvo type="min"/>
        <cfvo type="percentile" val="50"/>
        <cfvo type="max"/>
        <color rgb="FFF8696B"/>
        <color rgb="FFFFEB84"/>
        <color rgb="FF63BE7B"/>
      </colorScale>
    </cfRule>
  </conditionalFormatting>
  <conditionalFormatting sqref="Q7:Q28">
    <cfRule type="colorScale" priority="6">
      <colorScale>
        <cfvo type="min"/>
        <cfvo type="percentile" val="50"/>
        <cfvo type="max"/>
        <color rgb="FFF8696B"/>
        <color rgb="FFFFEB84"/>
        <color rgb="FF63BE7B"/>
      </colorScale>
    </cfRule>
  </conditionalFormatting>
  <conditionalFormatting sqref="E32:Q53">
    <cfRule type="colorScale" priority="5">
      <colorScale>
        <cfvo type="min"/>
        <cfvo type="percentile" val="50"/>
        <cfvo type="max"/>
        <color rgb="FF63BE7B"/>
        <color rgb="FFFFEB84"/>
        <color rgb="FFF8696B"/>
      </colorScale>
    </cfRule>
  </conditionalFormatting>
  <conditionalFormatting sqref="S32:S53">
    <cfRule type="colorScale" priority="4">
      <colorScale>
        <cfvo type="min"/>
        <cfvo type="percentile" val="50"/>
        <cfvo type="max"/>
        <color rgb="FF63BE7B"/>
        <color rgb="FFFFEB84"/>
        <color rgb="FFF8696B"/>
      </colorScale>
    </cfRule>
  </conditionalFormatting>
  <conditionalFormatting sqref="T32:T53">
    <cfRule type="colorScale" priority="3">
      <colorScale>
        <cfvo type="min"/>
        <cfvo type="percentile" val="50"/>
        <cfvo type="max"/>
        <color rgb="FF63BE7B"/>
        <color rgb="FFFFEB84"/>
        <color rgb="FFF8696B"/>
      </colorScale>
    </cfRule>
  </conditionalFormatting>
  <conditionalFormatting sqref="C61:C82 E61:K82">
    <cfRule type="colorScale" priority="2">
      <colorScale>
        <cfvo type="min"/>
        <cfvo type="percentile" val="50"/>
        <cfvo type="max"/>
        <color rgb="FF63BE7B"/>
        <color rgb="FFFFEB84"/>
        <color rgb="FFF8696B"/>
      </colorScale>
    </cfRule>
  </conditionalFormatting>
  <conditionalFormatting sqref="L61:L82">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83"/>
  <sheetViews>
    <sheetView workbookViewId="0"/>
  </sheetViews>
  <sheetFormatPr defaultRowHeight="15" x14ac:dyDescent="0.25"/>
  <cols>
    <col min="1" max="2" width="8.5703125" bestFit="1" customWidth="1"/>
    <col min="3" max="3" width="17" bestFit="1" customWidth="1"/>
    <col min="4" max="4" width="58" bestFit="1" customWidth="1"/>
    <col min="5" max="17" width="23.7109375" customWidth="1"/>
    <col min="18" max="19" width="15.85546875" customWidth="1"/>
    <col min="20" max="21" width="17.85546875" customWidth="1"/>
  </cols>
  <sheetData>
    <row r="1" spans="1:17" ht="15.75" customHeight="1" x14ac:dyDescent="0.25">
      <c r="D1" t="s">
        <v>114</v>
      </c>
      <c r="E1">
        <v>9</v>
      </c>
      <c r="F1">
        <v>10</v>
      </c>
      <c r="G1">
        <v>11</v>
      </c>
      <c r="H1">
        <v>12</v>
      </c>
      <c r="I1">
        <v>13</v>
      </c>
      <c r="J1">
        <v>14</v>
      </c>
      <c r="K1">
        <v>15</v>
      </c>
      <c r="L1">
        <v>24</v>
      </c>
      <c r="M1">
        <v>28</v>
      </c>
      <c r="N1">
        <v>34</v>
      </c>
      <c r="O1">
        <v>38</v>
      </c>
      <c r="P1">
        <v>32</v>
      </c>
      <c r="Q1">
        <v>33</v>
      </c>
    </row>
    <row r="2" spans="1:17" ht="39" customHeight="1" x14ac:dyDescent="0.25"/>
    <row r="4" spans="1:17" ht="15.75" thickBot="1" x14ac:dyDescent="0.3"/>
    <row r="5" spans="1:17" x14ac:dyDescent="0.25">
      <c r="D5" s="216" t="s">
        <v>370</v>
      </c>
      <c r="E5" s="234" t="s">
        <v>109</v>
      </c>
      <c r="F5" s="314" t="s">
        <v>110</v>
      </c>
      <c r="G5" s="314"/>
      <c r="H5" s="315" t="s">
        <v>108</v>
      </c>
      <c r="I5" s="315"/>
      <c r="J5" s="315"/>
      <c r="K5" s="235" t="s">
        <v>173</v>
      </c>
      <c r="L5" s="316" t="s">
        <v>180</v>
      </c>
      <c r="M5" s="316"/>
      <c r="N5" s="316"/>
      <c r="O5" s="316"/>
      <c r="P5" s="236" t="s">
        <v>112</v>
      </c>
      <c r="Q5" s="237" t="s">
        <v>113</v>
      </c>
    </row>
    <row r="6" spans="1:17" ht="124.5" customHeight="1" x14ac:dyDescent="0.25">
      <c r="A6" t="s">
        <v>122</v>
      </c>
      <c r="B6" t="s">
        <v>123</v>
      </c>
      <c r="C6" t="s">
        <v>116</v>
      </c>
      <c r="D6" s="217" t="s">
        <v>371</v>
      </c>
      <c r="E6" s="198" t="s">
        <v>72</v>
      </c>
      <c r="F6" s="198" t="s">
        <v>73</v>
      </c>
      <c r="G6" s="198" t="s">
        <v>74</v>
      </c>
      <c r="H6" s="198" t="s">
        <v>75</v>
      </c>
      <c r="I6" s="198" t="s">
        <v>369</v>
      </c>
      <c r="J6" s="198" t="s">
        <v>77</v>
      </c>
      <c r="K6" s="198" t="s">
        <v>78</v>
      </c>
      <c r="L6" s="198" t="s">
        <v>87</v>
      </c>
      <c r="M6" s="198" t="s">
        <v>91</v>
      </c>
      <c r="N6" s="198" t="s">
        <v>97</v>
      </c>
      <c r="O6" s="198" t="s">
        <v>101</v>
      </c>
      <c r="P6" s="198" t="s">
        <v>95</v>
      </c>
      <c r="Q6" s="225" t="s">
        <v>96</v>
      </c>
    </row>
    <row r="7" spans="1:17" x14ac:dyDescent="0.25">
      <c r="A7" t="s">
        <v>125</v>
      </c>
      <c r="B7" t="s">
        <v>124</v>
      </c>
      <c r="C7" t="s">
        <v>115</v>
      </c>
      <c r="D7" s="219" t="str">
        <f>'RAW DATA INPUTS &gt;&gt;&gt;'!D3</f>
        <v>1 Mid</v>
      </c>
      <c r="E7" s="226">
        <f t="shared" ref="E7:N16" ca="1" si="0">INDIRECT(CONCATENATE("_CBIs_!",$B7,E$1))</f>
        <v>6.6542149314155736</v>
      </c>
      <c r="F7" s="226">
        <f t="shared" ca="1" si="0"/>
        <v>3.4317295655867968</v>
      </c>
      <c r="G7" s="227">
        <f t="shared" ca="1" si="0"/>
        <v>1706536.014648438</v>
      </c>
      <c r="H7" s="228">
        <f t="shared" ca="1" si="0"/>
        <v>15.486667558550835</v>
      </c>
      <c r="I7" s="227">
        <f t="shared" ca="1" si="0"/>
        <v>694.83131408691406</v>
      </c>
      <c r="J7" s="228">
        <f t="shared" ca="1" si="0"/>
        <v>51.655255973339081</v>
      </c>
      <c r="K7" s="227">
        <f t="shared" ca="1" si="0"/>
        <v>2993778</v>
      </c>
      <c r="L7" s="227">
        <f t="shared" ca="1" si="0"/>
        <v>12937098.072875977</v>
      </c>
      <c r="M7" s="227">
        <f t="shared" ca="1" si="0"/>
        <v>3270126.8828125</v>
      </c>
      <c r="N7" s="227">
        <f t="shared" ca="1" si="0"/>
        <v>42881.595703125</v>
      </c>
      <c r="O7" s="227">
        <f t="shared" ref="O7:O28" ca="1" si="1">ROUND(INDIRECT(CONCATENATE("_CBIs_!",$B7,O$1)),0)</f>
        <v>1251124</v>
      </c>
      <c r="P7" s="227">
        <f t="shared" ref="P7:Q28" ca="1" si="2">INDIRECT(CONCATENATE("_CBIs_!",$B7,P$1))</f>
        <v>88.459998190402999</v>
      </c>
      <c r="Q7" s="229">
        <f t="shared" ca="1" si="2"/>
        <v>138.06000137329102</v>
      </c>
    </row>
    <row r="8" spans="1:17" x14ac:dyDescent="0.25">
      <c r="A8" t="s">
        <v>130</v>
      </c>
      <c r="B8" t="s">
        <v>131</v>
      </c>
      <c r="C8" t="s">
        <v>119</v>
      </c>
      <c r="D8" s="219" t="str">
        <f>'RAW DATA INPUTS &gt;&gt;&gt;'!D6</f>
        <v>A Renewable Overgeneration</v>
      </c>
      <c r="E8" s="226">
        <f t="shared" ca="1" si="0"/>
        <v>7.0911595330582973</v>
      </c>
      <c r="F8" s="226">
        <f t="shared" ca="1" si="0"/>
        <v>3.0589782076405196</v>
      </c>
      <c r="G8" s="227">
        <f t="shared" ca="1" si="0"/>
        <v>1041372.453125</v>
      </c>
      <c r="H8" s="228">
        <f t="shared" ca="1" si="0"/>
        <v>8.5666731707751751</v>
      </c>
      <c r="I8" s="227">
        <f t="shared" ca="1" si="0"/>
        <v>953.29122018814087</v>
      </c>
      <c r="J8" s="228">
        <f t="shared" ca="1" si="0"/>
        <v>30.393146246671677</v>
      </c>
      <c r="K8" s="227">
        <f t="shared" ca="1" si="0"/>
        <v>3469768.25</v>
      </c>
      <c r="L8" s="227">
        <f t="shared" ca="1" si="0"/>
        <v>12388235.651000977</v>
      </c>
      <c r="M8" s="227">
        <f t="shared" ca="1" si="0"/>
        <v>3299397.287109375</v>
      </c>
      <c r="N8" s="227">
        <f t="shared" ca="1" si="0"/>
        <v>42881.587890625</v>
      </c>
      <c r="O8" s="227">
        <f t="shared" ca="1" si="1"/>
        <v>1244115</v>
      </c>
      <c r="P8" s="227">
        <f t="shared" ca="1" si="2"/>
        <v>147.63999730348587</v>
      </c>
      <c r="Q8" s="229">
        <f t="shared" ca="1" si="2"/>
        <v>288.06000137329102</v>
      </c>
    </row>
    <row r="9" spans="1:17" x14ac:dyDescent="0.25">
      <c r="A9" t="s">
        <v>150</v>
      </c>
      <c r="B9" t="s">
        <v>151</v>
      </c>
      <c r="C9" t="s">
        <v>152</v>
      </c>
      <c r="D9" s="219" t="str">
        <f>'RAW DATA INPUTS &gt;&gt;&gt;'!D8</f>
        <v>C Distributed Transmission</v>
      </c>
      <c r="E9" s="226">
        <f t="shared" ca="1" si="0"/>
        <v>6.6483233401873099</v>
      </c>
      <c r="F9" s="226">
        <f t="shared" ca="1" si="0"/>
        <v>3.4672472927662357</v>
      </c>
      <c r="G9" s="227">
        <f t="shared" ca="1" si="0"/>
        <v>1715375.331054688</v>
      </c>
      <c r="H9" s="228">
        <f t="shared" ca="1" si="0"/>
        <v>15.382553622126579</v>
      </c>
      <c r="I9" s="227">
        <f t="shared" ca="1" si="0"/>
        <v>1450.3822202682495</v>
      </c>
      <c r="J9" s="228">
        <f t="shared" ca="1" si="0"/>
        <v>54.07334691286087</v>
      </c>
      <c r="K9" s="227">
        <f t="shared" ca="1" si="0"/>
        <v>3416731</v>
      </c>
      <c r="L9" s="227">
        <f t="shared" ca="1" si="0"/>
        <v>12836902.129516602</v>
      </c>
      <c r="M9" s="227">
        <f t="shared" ca="1" si="0"/>
        <v>3314802.85546875</v>
      </c>
      <c r="N9" s="227">
        <f t="shared" ca="1" si="0"/>
        <v>73752.826171875</v>
      </c>
      <c r="O9" s="227">
        <f t="shared" ca="1" si="1"/>
        <v>1250796</v>
      </c>
      <c r="P9" s="227">
        <f t="shared" ca="1" si="2"/>
        <v>136.85999923944473</v>
      </c>
      <c r="Q9" s="229">
        <f t="shared" ca="1" si="2"/>
        <v>38.060001373291023</v>
      </c>
    </row>
    <row r="10" spans="1:17" x14ac:dyDescent="0.25">
      <c r="A10" t="s">
        <v>153</v>
      </c>
      <c r="B10" t="s">
        <v>154</v>
      </c>
      <c r="C10" t="s">
        <v>155</v>
      </c>
      <c r="D10" s="219" t="str">
        <f>'RAW DATA INPUTS &gt;&gt;&gt;'!D9</f>
        <v>D Transmission/build constraints - time delayed (option 2)</v>
      </c>
      <c r="E10" s="226">
        <f t="shared" ca="1" si="0"/>
        <v>6.6818643142533833</v>
      </c>
      <c r="F10" s="226">
        <f t="shared" ca="1" si="0"/>
        <v>3.4504450695692439</v>
      </c>
      <c r="G10" s="227">
        <f t="shared" ca="1" si="0"/>
        <v>1699047.611328125</v>
      </c>
      <c r="H10" s="228">
        <f t="shared" ca="1" si="0"/>
        <v>15.472658008337021</v>
      </c>
      <c r="I10" s="227">
        <f t="shared" ca="1" si="0"/>
        <v>692.31263160705566</v>
      </c>
      <c r="J10" s="228">
        <f t="shared" ca="1" si="0"/>
        <v>51.646710813045502</v>
      </c>
      <c r="K10" s="227">
        <f t="shared" ca="1" si="0"/>
        <v>3308200.5</v>
      </c>
      <c r="L10" s="227">
        <f t="shared" ca="1" si="0"/>
        <v>12894934.850219727</v>
      </c>
      <c r="M10" s="227">
        <f t="shared" ca="1" si="0"/>
        <v>3314802.85546875</v>
      </c>
      <c r="N10" s="227">
        <f t="shared" ca="1" si="0"/>
        <v>42881.595703125</v>
      </c>
      <c r="O10" s="227">
        <f t="shared" ca="1" si="1"/>
        <v>1251001</v>
      </c>
      <c r="P10" s="227">
        <f t="shared" ca="1" si="2"/>
        <v>137.91999799013138</v>
      </c>
      <c r="Q10" s="229">
        <f t="shared" ca="1" si="2"/>
        <v>88.060001373291016</v>
      </c>
    </row>
    <row r="11" spans="1:17" x14ac:dyDescent="0.25">
      <c r="A11" t="s">
        <v>208</v>
      </c>
      <c r="B11" t="s">
        <v>209</v>
      </c>
      <c r="C11" t="s">
        <v>210</v>
      </c>
      <c r="D11" s="219" t="str">
        <f>'RAW DATA INPUTS &gt;&gt;&gt;'!D11</f>
        <v>F 6-Yr DSR Ramp</v>
      </c>
      <c r="E11" s="226">
        <f t="shared" ca="1" si="0"/>
        <v>6.5002739608761937</v>
      </c>
      <c r="F11" s="226">
        <f t="shared" ca="1" si="0"/>
        <v>3.4525939597585262</v>
      </c>
      <c r="G11" s="227">
        <f t="shared" ca="1" si="0"/>
        <v>1686148.3671875</v>
      </c>
      <c r="H11" s="228">
        <f t="shared" ca="1" si="0"/>
        <v>15.316145732998848</v>
      </c>
      <c r="I11" s="227">
        <f t="shared" ca="1" si="0"/>
        <v>682.56866359710693</v>
      </c>
      <c r="J11" s="228">
        <f t="shared" ca="1" si="0"/>
        <v>51.065197825431824</v>
      </c>
      <c r="K11" s="227">
        <f t="shared" ca="1" si="0"/>
        <v>3226150.75</v>
      </c>
      <c r="L11" s="227">
        <f t="shared" ca="1" si="0"/>
        <v>12933532.272094727</v>
      </c>
      <c r="M11" s="227">
        <f t="shared" ca="1" si="0"/>
        <v>3246695.4296875</v>
      </c>
      <c r="N11" s="227">
        <f t="shared" ca="1" si="0"/>
        <v>42881.595703125</v>
      </c>
      <c r="O11" s="227">
        <f t="shared" ca="1" si="1"/>
        <v>1251092</v>
      </c>
      <c r="P11" s="227">
        <f t="shared" ca="1" si="2"/>
        <v>133.39999800920486</v>
      </c>
      <c r="Q11" s="229">
        <f t="shared" ca="1" si="2"/>
        <v>163.06000137329102</v>
      </c>
    </row>
    <row r="12" spans="1:17" x14ac:dyDescent="0.25">
      <c r="A12" t="s">
        <v>211</v>
      </c>
      <c r="B12" t="s">
        <v>212</v>
      </c>
      <c r="C12" t="s">
        <v>213</v>
      </c>
      <c r="D12" s="219" t="str">
        <f>'RAW DATA INPUTS &gt;&gt;&gt;'!D12</f>
        <v>G NEI DSR</v>
      </c>
      <c r="E12" s="226">
        <f t="shared" ca="1" si="0"/>
        <v>6.3661154959333848</v>
      </c>
      <c r="F12" s="226">
        <f t="shared" ca="1" si="0"/>
        <v>3.4817534103871983</v>
      </c>
      <c r="G12" s="227">
        <f t="shared" ca="1" si="0"/>
        <v>1718390.80078125</v>
      </c>
      <c r="H12" s="228">
        <f t="shared" ca="1" si="0"/>
        <v>15.657737046480179</v>
      </c>
      <c r="I12" s="227">
        <f t="shared" ca="1" si="0"/>
        <v>704.34091091156006</v>
      </c>
      <c r="J12" s="228">
        <f t="shared" ca="1" si="0"/>
        <v>52.240462720394135</v>
      </c>
      <c r="K12" s="227">
        <f t="shared" ca="1" si="0"/>
        <v>3161302.75</v>
      </c>
      <c r="L12" s="227">
        <f t="shared" ca="1" si="0"/>
        <v>12831265.381469727</v>
      </c>
      <c r="M12" s="227">
        <f t="shared" ca="1" si="0"/>
        <v>3158255.041015625</v>
      </c>
      <c r="N12" s="227">
        <f t="shared" ca="1" si="0"/>
        <v>42881.595703125</v>
      </c>
      <c r="O12" s="227">
        <f t="shared" ca="1" si="1"/>
        <v>1251120</v>
      </c>
      <c r="P12" s="227">
        <f t="shared" ca="1" si="2"/>
        <v>144.97999912500381</v>
      </c>
      <c r="Q12" s="229">
        <f t="shared" ca="1" si="2"/>
        <v>38.060001373291023</v>
      </c>
    </row>
    <row r="13" spans="1:17" x14ac:dyDescent="0.25">
      <c r="A13" t="s">
        <v>214</v>
      </c>
      <c r="B13" t="s">
        <v>215</v>
      </c>
      <c r="C13" t="s">
        <v>216</v>
      </c>
      <c r="D13" s="219" t="str">
        <f>'RAW DATA INPUTS &gt;&gt;&gt;'!D13</f>
        <v>H Social Discount DSR</v>
      </c>
      <c r="E13" s="226">
        <f t="shared" ca="1" si="0"/>
        <v>6.4668197922910862</v>
      </c>
      <c r="F13" s="226">
        <f t="shared" ca="1" si="0"/>
        <v>3.5105429524890237</v>
      </c>
      <c r="G13" s="227">
        <f t="shared" ca="1" si="0"/>
        <v>1719775.690429688</v>
      </c>
      <c r="H13" s="228">
        <f t="shared" ca="1" si="0"/>
        <v>15.662739485502243</v>
      </c>
      <c r="I13" s="227">
        <f t="shared" ca="1" si="0"/>
        <v>704.31813812255859</v>
      </c>
      <c r="J13" s="228">
        <f t="shared" ca="1" si="0"/>
        <v>52.249082922935486</v>
      </c>
      <c r="K13" s="227">
        <f t="shared" ca="1" si="0"/>
        <v>3147714.25</v>
      </c>
      <c r="L13" s="227">
        <f t="shared" ca="1" si="0"/>
        <v>13145402.992797852</v>
      </c>
      <c r="M13" s="227">
        <f t="shared" ca="1" si="0"/>
        <v>2839232.41015625</v>
      </c>
      <c r="N13" s="227">
        <f t="shared" ca="1" si="0"/>
        <v>42881.595703125</v>
      </c>
      <c r="O13" s="227">
        <f t="shared" ca="1" si="1"/>
        <v>1251122</v>
      </c>
      <c r="P13" s="227">
        <f t="shared" ca="1" si="2"/>
        <v>108.64999724924564</v>
      </c>
      <c r="Q13" s="229">
        <f t="shared" ca="1" si="2"/>
        <v>63.060001373291023</v>
      </c>
    </row>
    <row r="14" spans="1:17" x14ac:dyDescent="0.25">
      <c r="A14" t="s">
        <v>217</v>
      </c>
      <c r="B14" t="s">
        <v>218</v>
      </c>
      <c r="C14" t="s">
        <v>219</v>
      </c>
      <c r="D14" s="219" t="str">
        <f>'RAW DATA INPUTS &gt;&gt;&gt;'!D14</f>
        <v>I SCGHG Dispatch Cost - LTCE Model</v>
      </c>
      <c r="E14" s="226">
        <f t="shared" ca="1" si="0"/>
        <v>6.6051196337783624</v>
      </c>
      <c r="F14" s="226">
        <f t="shared" ca="1" si="0"/>
        <v>3.4430544114952437</v>
      </c>
      <c r="G14" s="227">
        <f t="shared" ca="1" si="0"/>
        <v>1696923.090820312</v>
      </c>
      <c r="H14" s="228">
        <f t="shared" ca="1" si="0"/>
        <v>15.420288756489754</v>
      </c>
      <c r="I14" s="227">
        <f t="shared" ca="1" si="0"/>
        <v>684.35568904876709</v>
      </c>
      <c r="J14" s="228">
        <f t="shared" ca="1" si="0"/>
        <v>51.461189568042755</v>
      </c>
      <c r="K14" s="227">
        <f t="shared" ca="1" si="0"/>
        <v>3367790.75</v>
      </c>
      <c r="L14" s="227">
        <f t="shared" ca="1" si="0"/>
        <v>12722327.076782227</v>
      </c>
      <c r="M14" s="227">
        <f t="shared" ca="1" si="0"/>
        <v>3270126.8828125</v>
      </c>
      <c r="N14" s="227">
        <f t="shared" ca="1" si="0"/>
        <v>42881.595703125</v>
      </c>
      <c r="O14" s="227">
        <f t="shared" ca="1" si="1"/>
        <v>1251025</v>
      </c>
      <c r="P14" s="227">
        <f t="shared" ca="1" si="2"/>
        <v>137.78999787569046</v>
      </c>
      <c r="Q14" s="229">
        <f t="shared" ca="1" si="2"/>
        <v>38.060001373291023</v>
      </c>
    </row>
    <row r="15" spans="1:17" x14ac:dyDescent="0.25">
      <c r="A15" t="s">
        <v>224</v>
      </c>
      <c r="B15" t="s">
        <v>225</v>
      </c>
      <c r="C15" t="s">
        <v>226</v>
      </c>
      <c r="D15" s="219" t="str">
        <f>'RAW DATA INPUTS &gt;&gt;&gt;'!D16</f>
        <v>K AR5 Upstream Emissions</v>
      </c>
      <c r="E15" s="226">
        <f t="shared" ca="1" si="0"/>
        <v>6.7088961317603264</v>
      </c>
      <c r="F15" s="226">
        <f t="shared" ca="1" si="0"/>
        <v>3.4797154209469197</v>
      </c>
      <c r="G15" s="227">
        <f t="shared" ca="1" si="0"/>
        <v>1726261.284179688</v>
      </c>
      <c r="H15" s="228">
        <f t="shared" ca="1" si="0"/>
        <v>15.586351171135902</v>
      </c>
      <c r="I15" s="227">
        <f t="shared" ca="1" si="0"/>
        <v>701.72810649871826</v>
      </c>
      <c r="J15" s="228">
        <f t="shared" ca="1" si="0"/>
        <v>51.966454446315765</v>
      </c>
      <c r="K15" s="227">
        <f t="shared" ca="1" si="0"/>
        <v>3081878.75</v>
      </c>
      <c r="L15" s="227">
        <f t="shared" ca="1" si="0"/>
        <v>12830731.949829102</v>
      </c>
      <c r="M15" s="227">
        <f t="shared" ca="1" si="0"/>
        <v>3270126.8828125</v>
      </c>
      <c r="N15" s="227">
        <f t="shared" ca="1" si="0"/>
        <v>42881.595703125</v>
      </c>
      <c r="O15" s="227">
        <f t="shared" ca="1" si="1"/>
        <v>1251107</v>
      </c>
      <c r="P15" s="227">
        <f t="shared" ca="1" si="2"/>
        <v>102.39999824762346</v>
      </c>
      <c r="Q15" s="229">
        <f t="shared" ca="1" si="2"/>
        <v>88.060001373291016</v>
      </c>
    </row>
    <row r="16" spans="1:17" x14ac:dyDescent="0.25">
      <c r="A16" t="s">
        <v>232</v>
      </c>
      <c r="B16" t="s">
        <v>233</v>
      </c>
      <c r="C16" t="s">
        <v>234</v>
      </c>
      <c r="D16" s="219" t="str">
        <f>'RAW DATA INPUTS &gt;&gt;&gt;'!D18</f>
        <v>M Alternative Fuel for Peakers - Biodiesel</v>
      </c>
      <c r="E16" s="226">
        <f t="shared" ca="1" si="0"/>
        <v>6.6690390845013132</v>
      </c>
      <c r="F16" s="226">
        <f t="shared" ca="1" si="0"/>
        <v>3.3993934994336494</v>
      </c>
      <c r="G16" s="227">
        <f t="shared" ca="1" si="0"/>
        <v>1517305.9765625</v>
      </c>
      <c r="H16" s="228">
        <f t="shared" ca="1" si="0"/>
        <v>13.136445224285124</v>
      </c>
      <c r="I16" s="227">
        <f t="shared" ca="1" si="0"/>
        <v>535.0608549118042</v>
      </c>
      <c r="J16" s="228">
        <f t="shared" ca="1" si="0"/>
        <v>43.944871127605438</v>
      </c>
      <c r="K16" s="227">
        <f t="shared" ca="1" si="0"/>
        <v>3318591.5</v>
      </c>
      <c r="L16" s="227">
        <f t="shared" ca="1" si="0"/>
        <v>12731438.703735352</v>
      </c>
      <c r="M16" s="227">
        <f t="shared" ca="1" si="0"/>
        <v>3314802.85546875</v>
      </c>
      <c r="N16" s="227">
        <f t="shared" ca="1" si="0"/>
        <v>42881.595703125</v>
      </c>
      <c r="O16" s="227">
        <f t="shared" ca="1" si="1"/>
        <v>1251103</v>
      </c>
      <c r="P16" s="227">
        <f t="shared" ca="1" si="2"/>
        <v>136.85999923944473</v>
      </c>
      <c r="Q16" s="229">
        <f t="shared" ca="1" si="2"/>
        <v>113.06000137329102</v>
      </c>
    </row>
    <row r="17" spans="1:20" x14ac:dyDescent="0.25">
      <c r="A17" t="s">
        <v>235</v>
      </c>
      <c r="B17" t="s">
        <v>236</v>
      </c>
      <c r="C17" t="s">
        <v>237</v>
      </c>
      <c r="D17" s="219" t="str">
        <f>'RAW DATA INPUTS &gt;&gt;&gt;'!D19</f>
        <v>N1 100% Renewable by 2030 Batteries</v>
      </c>
      <c r="E17" s="226">
        <f t="shared" ref="E17:N28" ca="1" si="3">INDIRECT(CONCATENATE("_CBIs_!",$B17,E$1))</f>
        <v>10.855263782422478</v>
      </c>
      <c r="F17" s="226">
        <f t="shared" ca="1" si="3"/>
        <v>2.9167530609739281</v>
      </c>
      <c r="G17" s="227">
        <f t="shared" ca="1" si="3"/>
        <v>0</v>
      </c>
      <c r="H17" s="228">
        <f t="shared" ca="1" si="3"/>
        <v>0</v>
      </c>
      <c r="I17" s="227">
        <f t="shared" ca="1" si="3"/>
        <v>0</v>
      </c>
      <c r="J17" s="228">
        <f t="shared" ca="1" si="3"/>
        <v>0</v>
      </c>
      <c r="K17" s="227">
        <f t="shared" ca="1" si="3"/>
        <v>2732664.75</v>
      </c>
      <c r="L17" s="227">
        <f t="shared" ca="1" si="3"/>
        <v>17481571.151000977</v>
      </c>
      <c r="M17" s="227">
        <f t="shared" ca="1" si="3"/>
        <v>2877410.1328125</v>
      </c>
      <c r="N17" s="227">
        <f t="shared" ca="1" si="3"/>
        <v>42881.59375</v>
      </c>
      <c r="O17" s="227">
        <f t="shared" ca="1" si="1"/>
        <v>1248278</v>
      </c>
      <c r="P17" s="227">
        <f t="shared" ca="1" si="2"/>
        <v>35.499999105930335</v>
      </c>
      <c r="Q17" s="229">
        <f t="shared" ca="1" si="2"/>
        <v>17238.060001373291</v>
      </c>
    </row>
    <row r="18" spans="1:20" x14ac:dyDescent="0.25">
      <c r="A18" t="s">
        <v>238</v>
      </c>
      <c r="B18" t="s">
        <v>239</v>
      </c>
      <c r="C18" t="s">
        <v>240</v>
      </c>
      <c r="D18" s="219" t="str">
        <f>'RAW DATA INPUTS &gt;&gt;&gt;'!D20</f>
        <v>N2 100% Renewable by 2030 PSH</v>
      </c>
      <c r="E18" s="226">
        <f t="shared" ca="1" si="3"/>
        <v>19.915612301657411</v>
      </c>
      <c r="F18" s="226">
        <f t="shared" ca="1" si="3"/>
        <v>2.2322370883516016</v>
      </c>
      <c r="G18" s="227">
        <f t="shared" ca="1" si="3"/>
        <v>0</v>
      </c>
      <c r="H18" s="228">
        <f t="shared" ca="1" si="3"/>
        <v>0</v>
      </c>
      <c r="I18" s="227">
        <f t="shared" ca="1" si="3"/>
        <v>0</v>
      </c>
      <c r="J18" s="228">
        <f t="shared" ca="1" si="3"/>
        <v>0</v>
      </c>
      <c r="K18" s="227">
        <f t="shared" ca="1" si="3"/>
        <v>427351.28125</v>
      </c>
      <c r="L18" s="227">
        <f t="shared" ca="1" si="3"/>
        <v>24758555.039672852</v>
      </c>
      <c r="M18" s="227">
        <f t="shared" ca="1" si="3"/>
        <v>2376605.0390625</v>
      </c>
      <c r="N18" s="227">
        <f t="shared" ca="1" si="3"/>
        <v>42385.7587890625</v>
      </c>
      <c r="O18" s="227">
        <f t="shared" ca="1" si="1"/>
        <v>1135935</v>
      </c>
      <c r="P18" s="227">
        <f t="shared" ca="1" si="2"/>
        <v>35.499999105930335</v>
      </c>
      <c r="Q18" s="229">
        <f t="shared" ca="1" si="2"/>
        <v>38.060001373291023</v>
      </c>
    </row>
    <row r="19" spans="1:20" x14ac:dyDescent="0.25">
      <c r="A19" t="s">
        <v>241</v>
      </c>
      <c r="B19" t="s">
        <v>242</v>
      </c>
      <c r="C19" t="s">
        <v>243</v>
      </c>
      <c r="D19" s="219" t="str">
        <f>'RAW DATA INPUTS &gt;&gt;&gt;'!D21</f>
        <v>O1 100% Renewable by 2045 Batteries</v>
      </c>
      <c r="E19" s="226">
        <f t="shared" ca="1" si="3"/>
        <v>7.5059324325777785</v>
      </c>
      <c r="F19" s="226">
        <f t="shared" ca="1" si="3"/>
        <v>3.4575345964092095</v>
      </c>
      <c r="G19" s="227">
        <f t="shared" ca="1" si="3"/>
        <v>1491992.31640625</v>
      </c>
      <c r="H19" s="228">
        <f t="shared" ca="1" si="3"/>
        <v>12.734382122755051</v>
      </c>
      <c r="I19" s="227">
        <f t="shared" ca="1" si="3"/>
        <v>497.05034160614014</v>
      </c>
      <c r="J19" s="228">
        <f t="shared" ca="1" si="3"/>
        <v>42.597097933292389</v>
      </c>
      <c r="K19" s="227">
        <f t="shared" ca="1" si="3"/>
        <v>3361916.25</v>
      </c>
      <c r="L19" s="227">
        <f t="shared" ca="1" si="3"/>
        <v>13363504.406860352</v>
      </c>
      <c r="M19" s="227">
        <f t="shared" ca="1" si="3"/>
        <v>2879009.734375</v>
      </c>
      <c r="N19" s="227">
        <f t="shared" ca="1" si="3"/>
        <v>42881.595703125</v>
      </c>
      <c r="O19" s="227">
        <f t="shared" ca="1" si="1"/>
        <v>1251094</v>
      </c>
      <c r="P19" s="227">
        <f t="shared" ca="1" si="2"/>
        <v>92.919998139143004</v>
      </c>
      <c r="Q19" s="229">
        <f t="shared" ca="1" si="2"/>
        <v>6138.060001373291</v>
      </c>
    </row>
    <row r="20" spans="1:20" x14ac:dyDescent="0.25">
      <c r="A20" t="s">
        <v>244</v>
      </c>
      <c r="B20" t="s">
        <v>245</v>
      </c>
      <c r="C20" t="s">
        <v>246</v>
      </c>
      <c r="D20" s="219" t="str">
        <f>'RAW DATA INPUTS &gt;&gt;&gt;'!D22</f>
        <v>O2 100% Renewable by 2045 PSH</v>
      </c>
      <c r="E20" s="226">
        <f t="shared" ca="1" si="3"/>
        <v>11.773777801846048</v>
      </c>
      <c r="F20" s="226">
        <f t="shared" ca="1" si="3"/>
        <v>2.8638789242856801</v>
      </c>
      <c r="G20" s="227">
        <f t="shared" ca="1" si="3"/>
        <v>1435497.03515625</v>
      </c>
      <c r="H20" s="228">
        <f t="shared" ca="1" si="3"/>
        <v>12.141346707940102</v>
      </c>
      <c r="I20" s="227">
        <f t="shared" ca="1" si="3"/>
        <v>457.45264720916748</v>
      </c>
      <c r="J20" s="228">
        <f t="shared" ca="1" si="3"/>
        <v>40.553003013134003</v>
      </c>
      <c r="K20" s="227">
        <f t="shared" ca="1" si="3"/>
        <v>1418111.875</v>
      </c>
      <c r="L20" s="227">
        <f t="shared" ca="1" si="3"/>
        <v>16378052.914672852</v>
      </c>
      <c r="M20" s="227">
        <f t="shared" ca="1" si="3"/>
        <v>3314518.5625</v>
      </c>
      <c r="N20" s="227">
        <f t="shared" ca="1" si="3"/>
        <v>42881.59375</v>
      </c>
      <c r="O20" s="227">
        <f t="shared" ca="1" si="1"/>
        <v>1250372</v>
      </c>
      <c r="P20" s="227">
        <f t="shared" ca="1" si="2"/>
        <v>175.22999864816666</v>
      </c>
      <c r="Q20" s="229">
        <f t="shared" ca="1" si="2"/>
        <v>38.060001373291023</v>
      </c>
    </row>
    <row r="21" spans="1:20" x14ac:dyDescent="0.25">
      <c r="A21" t="s">
        <v>247</v>
      </c>
      <c r="B21" t="s">
        <v>248</v>
      </c>
      <c r="C21" t="s">
        <v>249</v>
      </c>
      <c r="D21" s="219" t="str">
        <f>'RAW DATA INPUTS &gt;&gt;&gt;'!D23</f>
        <v>P1 No Thermal Before 2030, 2Hr LiIon</v>
      </c>
      <c r="E21" s="226">
        <f t="shared" ca="1" si="3"/>
        <v>13.356488633353157</v>
      </c>
      <c r="F21" s="226">
        <f t="shared" ca="1" si="3"/>
        <v>3.8809855126906774</v>
      </c>
      <c r="G21" s="227">
        <f t="shared" ca="1" si="3"/>
        <v>1866879.66796875</v>
      </c>
      <c r="H21" s="228">
        <f t="shared" ca="1" si="3"/>
        <v>20.261406719684601</v>
      </c>
      <c r="I21" s="227">
        <f t="shared" ca="1" si="3"/>
        <v>1358.284797668457</v>
      </c>
      <c r="J21" s="228">
        <f t="shared" ca="1" si="3"/>
        <v>68.603203654289246</v>
      </c>
      <c r="K21" s="227">
        <f t="shared" ca="1" si="3"/>
        <v>5804376</v>
      </c>
      <c r="L21" s="227">
        <f t="shared" ca="1" si="3"/>
        <v>12305127.391235352</v>
      </c>
      <c r="M21" s="227">
        <f t="shared" ca="1" si="3"/>
        <v>3158254.392578125</v>
      </c>
      <c r="N21" s="227">
        <f t="shared" ca="1" si="3"/>
        <v>42881.591796875</v>
      </c>
      <c r="O21" s="227">
        <f t="shared" ca="1" si="1"/>
        <v>1243305</v>
      </c>
      <c r="P21" s="227">
        <f t="shared" ca="1" si="2"/>
        <v>136.34999805688858</v>
      </c>
      <c r="Q21" s="229">
        <f t="shared" ca="1" si="2"/>
        <v>3738.060001373291</v>
      </c>
    </row>
    <row r="22" spans="1:20" x14ac:dyDescent="0.25">
      <c r="A22" t="s">
        <v>250</v>
      </c>
      <c r="B22" t="s">
        <v>251</v>
      </c>
      <c r="C22" t="s">
        <v>252</v>
      </c>
      <c r="D22" s="219" t="str">
        <f>'RAW DATA INPUTS &gt;&gt;&gt;'!D24</f>
        <v>P2 No Thermal Before 2030, PHES</v>
      </c>
      <c r="E22" s="226">
        <f t="shared" ca="1" si="3"/>
        <v>9.9413500464349038</v>
      </c>
      <c r="F22" s="226">
        <f t="shared" ca="1" si="3"/>
        <v>3.1887287035556993</v>
      </c>
      <c r="G22" s="227">
        <f t="shared" ca="1" si="3"/>
        <v>1457353.986328125</v>
      </c>
      <c r="H22" s="228">
        <f t="shared" ca="1" si="3"/>
        <v>12.40944667160511</v>
      </c>
      <c r="I22" s="227">
        <f t="shared" ca="1" si="3"/>
        <v>478.89908123016357</v>
      </c>
      <c r="J22" s="228">
        <f t="shared" ca="1" si="3"/>
        <v>41.461092114448547</v>
      </c>
      <c r="K22" s="227">
        <f t="shared" ca="1" si="3"/>
        <v>2691465</v>
      </c>
      <c r="L22" s="227">
        <f t="shared" ca="1" si="3"/>
        <v>14828639.041625977</v>
      </c>
      <c r="M22" s="227">
        <f t="shared" ca="1" si="3"/>
        <v>2878641.697265625</v>
      </c>
      <c r="N22" s="227">
        <f t="shared" ca="1" si="3"/>
        <v>42881.595703125</v>
      </c>
      <c r="O22" s="227">
        <f t="shared" ca="1" si="1"/>
        <v>1250530</v>
      </c>
      <c r="P22" s="227">
        <f t="shared" ca="1" si="2"/>
        <v>87.599997580051422</v>
      </c>
      <c r="Q22" s="229">
        <f t="shared" ca="1" si="2"/>
        <v>663.06000137329102</v>
      </c>
    </row>
    <row r="23" spans="1:20" x14ac:dyDescent="0.25">
      <c r="A23" t="s">
        <v>256</v>
      </c>
      <c r="B23" t="s">
        <v>257</v>
      </c>
      <c r="C23" t="s">
        <v>258</v>
      </c>
      <c r="D23" s="219" t="str">
        <f>'RAW DATA INPUTS &gt;&gt;&gt;'!D25</f>
        <v>P3 No Thermal Before 2030, 4Hr LiIon</v>
      </c>
      <c r="E23" s="226">
        <f t="shared" ca="1" si="3"/>
        <v>15.377255455496339</v>
      </c>
      <c r="F23" s="226">
        <f t="shared" ca="1" si="3"/>
        <v>3.9081229261948023</v>
      </c>
      <c r="G23" s="227">
        <f t="shared" ca="1" si="3"/>
        <v>1868833.921875</v>
      </c>
      <c r="H23" s="228">
        <f t="shared" ca="1" si="3"/>
        <v>20.911007821559906</v>
      </c>
      <c r="I23" s="227">
        <f t="shared" ca="1" si="3"/>
        <v>1489.5144929885864</v>
      </c>
      <c r="J23" s="228">
        <f t="shared" ca="1" si="3"/>
        <v>71.413980841636658</v>
      </c>
      <c r="K23" s="227">
        <f t="shared" ca="1" si="3"/>
        <v>6659481</v>
      </c>
      <c r="L23" s="227">
        <f t="shared" ca="1" si="3"/>
        <v>11885432.945922852</v>
      </c>
      <c r="M23" s="227">
        <f t="shared" ca="1" si="3"/>
        <v>3158254.31640625</v>
      </c>
      <c r="N23" s="227">
        <f t="shared" ca="1" si="3"/>
        <v>42881.587890625</v>
      </c>
      <c r="O23" s="227">
        <f t="shared" ca="1" si="1"/>
        <v>1240394</v>
      </c>
      <c r="P23" s="227">
        <f t="shared" ca="1" si="2"/>
        <v>93.649997532367706</v>
      </c>
      <c r="Q23" s="229">
        <f t="shared" ca="1" si="2"/>
        <v>3963.060001373291</v>
      </c>
    </row>
    <row r="24" spans="1:20" x14ac:dyDescent="0.25">
      <c r="A24" t="s">
        <v>287</v>
      </c>
      <c r="B24" t="s">
        <v>288</v>
      </c>
      <c r="C24" t="s">
        <v>289</v>
      </c>
      <c r="D24" s="219" t="str">
        <f>'RAW DATA INPUTS &gt;&gt;&gt;'!D31</f>
        <v>V1 Balanced portfolio</v>
      </c>
      <c r="E24" s="226">
        <f t="shared" ca="1" si="3"/>
        <v>6.8989368044213375</v>
      </c>
      <c r="F24" s="226">
        <f t="shared" ca="1" si="3"/>
        <v>3.4168994217188509</v>
      </c>
      <c r="G24" s="227">
        <f t="shared" ca="1" si="3"/>
        <v>1617638.6484375</v>
      </c>
      <c r="H24" s="228">
        <f t="shared" ca="1" si="3"/>
        <v>14.283967934548855</v>
      </c>
      <c r="I24" s="227">
        <f t="shared" ca="1" si="3"/>
        <v>862.14576625823975</v>
      </c>
      <c r="J24" s="228">
        <f t="shared" ca="1" si="3"/>
        <v>48.570393085479736</v>
      </c>
      <c r="K24" s="227">
        <f t="shared" ca="1" si="3"/>
        <v>2975094.25</v>
      </c>
      <c r="L24" s="227">
        <f t="shared" ca="1" si="3"/>
        <v>11888235.234985352</v>
      </c>
      <c r="M24" s="227">
        <f t="shared" ca="1" si="3"/>
        <v>3270126.8828125</v>
      </c>
      <c r="N24" s="227">
        <f t="shared" ca="1" si="3"/>
        <v>428907.943359375</v>
      </c>
      <c r="O24" s="227">
        <f t="shared" ca="1" si="1"/>
        <v>2089041</v>
      </c>
      <c r="P24" s="227">
        <f t="shared" ca="1" si="2"/>
        <v>195.28000086545944</v>
      </c>
      <c r="Q24" s="229">
        <f t="shared" ca="1" si="2"/>
        <v>238.06000137329102</v>
      </c>
    </row>
    <row r="25" spans="1:20" x14ac:dyDescent="0.25">
      <c r="A25" t="s">
        <v>290</v>
      </c>
      <c r="B25" t="s">
        <v>291</v>
      </c>
      <c r="C25" t="s">
        <v>292</v>
      </c>
      <c r="D25" s="219" t="str">
        <f>'RAW DATA INPUTS &gt;&gt;&gt;'!D32</f>
        <v>V2 Balanced portfolio + MT Wind and PSH</v>
      </c>
      <c r="E25" s="226">
        <f t="shared" ca="1" si="3"/>
        <v>7.1307340866971876</v>
      </c>
      <c r="F25" s="226">
        <f t="shared" ca="1" si="3"/>
        <v>3.4253292515958442</v>
      </c>
      <c r="G25" s="227">
        <f t="shared" ca="1" si="3"/>
        <v>1596776.826171875</v>
      </c>
      <c r="H25" s="228">
        <f t="shared" ca="1" si="3"/>
        <v>14.141987264156342</v>
      </c>
      <c r="I25" s="227">
        <f t="shared" ca="1" si="3"/>
        <v>599.53284549713135</v>
      </c>
      <c r="J25" s="228">
        <f t="shared" ca="1" si="3"/>
        <v>47.126570105552673</v>
      </c>
      <c r="K25" s="227">
        <f t="shared" ca="1" si="3"/>
        <v>3366391.5</v>
      </c>
      <c r="L25" s="227">
        <f t="shared" ca="1" si="3"/>
        <v>11375805.983032227</v>
      </c>
      <c r="M25" s="227">
        <f t="shared" ca="1" si="3"/>
        <v>3270126.8828125</v>
      </c>
      <c r="N25" s="227">
        <f t="shared" ca="1" si="3"/>
        <v>428907.943359375</v>
      </c>
      <c r="O25" s="227">
        <f t="shared" ca="1" si="1"/>
        <v>2089066</v>
      </c>
      <c r="P25" s="227">
        <f t="shared" ca="1" si="2"/>
        <v>195.28000086545944</v>
      </c>
      <c r="Q25" s="229">
        <f t="shared" ca="1" si="2"/>
        <v>313.06000137329102</v>
      </c>
    </row>
    <row r="26" spans="1:20" x14ac:dyDescent="0.25">
      <c r="A26" t="s">
        <v>293</v>
      </c>
      <c r="B26" t="s">
        <v>294</v>
      </c>
      <c r="C26" t="s">
        <v>295</v>
      </c>
      <c r="D26" s="219" t="str">
        <f>'RAW DATA INPUTS &gt;&gt;&gt;'!D33</f>
        <v>V3 Balanced portfolio + 6 Year DSR</v>
      </c>
      <c r="E26" s="226">
        <f t="shared" ca="1" si="3"/>
        <v>6.8427052417867316</v>
      </c>
      <c r="F26" s="226">
        <f t="shared" ca="1" si="3"/>
        <v>3.3877695251475775</v>
      </c>
      <c r="G26" s="227">
        <f t="shared" ca="1" si="3"/>
        <v>1677083.080078125</v>
      </c>
      <c r="H26" s="228">
        <f t="shared" ca="1" si="3"/>
        <v>15.224895298480988</v>
      </c>
      <c r="I26" s="227">
        <f t="shared" ca="1" si="3"/>
        <v>675.15735912322998</v>
      </c>
      <c r="J26" s="228">
        <f t="shared" ca="1" si="3"/>
        <v>50.674786269664764</v>
      </c>
      <c r="K26" s="227">
        <f t="shared" ca="1" si="3"/>
        <v>3039096.5</v>
      </c>
      <c r="L26" s="227">
        <f t="shared" ca="1" si="3"/>
        <v>11789240.053344727</v>
      </c>
      <c r="M26" s="227">
        <f t="shared" ca="1" si="3"/>
        <v>3246695.4296875</v>
      </c>
      <c r="N26" s="227">
        <f t="shared" ca="1" si="3"/>
        <v>428907.943359375</v>
      </c>
      <c r="O26" s="227">
        <f t="shared" ca="1" si="1"/>
        <v>2089039</v>
      </c>
      <c r="P26" s="227">
        <f t="shared" ca="1" si="2"/>
        <v>195.28000086545944</v>
      </c>
      <c r="Q26" s="229">
        <f t="shared" ca="1" si="2"/>
        <v>213.06000137329102</v>
      </c>
    </row>
    <row r="27" spans="1:20" x14ac:dyDescent="0.25">
      <c r="A27" t="s">
        <v>296</v>
      </c>
      <c r="B27" t="s">
        <v>297</v>
      </c>
      <c r="C27" t="s">
        <v>298</v>
      </c>
      <c r="D27" s="219" t="str">
        <f>'RAW DATA INPUTS &gt;&gt;&gt;'!D34</f>
        <v>W Preferred Portfolio (BP with Biodiesel)</v>
      </c>
      <c r="E27" s="226">
        <f t="shared" ca="1" si="3"/>
        <v>6.9093147970690119</v>
      </c>
      <c r="F27" s="226">
        <f t="shared" ca="1" si="3"/>
        <v>3.3896719612596629</v>
      </c>
      <c r="G27" s="227">
        <f t="shared" ca="1" si="3"/>
        <v>1531671.28515625</v>
      </c>
      <c r="H27" s="228">
        <f t="shared" ca="1" si="3"/>
        <v>13.16520584374666</v>
      </c>
      <c r="I27" s="227">
        <f t="shared" ca="1" si="3"/>
        <v>787.16719436645508</v>
      </c>
      <c r="J27" s="228">
        <f t="shared" ca="1" si="3"/>
        <v>44.904621124267578</v>
      </c>
      <c r="K27" s="227">
        <f t="shared" ca="1" si="3"/>
        <v>3011300.5</v>
      </c>
      <c r="L27" s="227">
        <f t="shared" ca="1" si="3"/>
        <v>12726398.024047852</v>
      </c>
      <c r="M27" s="227">
        <f t="shared" ca="1" si="3"/>
        <v>3270126.8828125</v>
      </c>
      <c r="N27" s="227">
        <f t="shared" ca="1" si="3"/>
        <v>428907.943359375</v>
      </c>
      <c r="O27" s="227">
        <f t="shared" ca="1" si="1"/>
        <v>1251118</v>
      </c>
      <c r="P27" s="227">
        <f t="shared" ca="1" si="2"/>
        <v>195.28000086545944</v>
      </c>
      <c r="Q27" s="229">
        <f t="shared" ca="1" si="2"/>
        <v>238.06000137329102</v>
      </c>
    </row>
    <row r="28" spans="1:20" ht="15.75" thickBot="1" x14ac:dyDescent="0.3">
      <c r="A28" t="s">
        <v>305</v>
      </c>
      <c r="B28" t="s">
        <v>306</v>
      </c>
      <c r="C28" t="s">
        <v>307</v>
      </c>
      <c r="D28" s="222" t="str">
        <f>'RAW DATA INPUTS &gt;&gt;&gt;'!D38</f>
        <v>AA MT Wind + PHSE</v>
      </c>
      <c r="E28" s="226">
        <f t="shared" ca="1" si="3"/>
        <v>6.7792365379459509</v>
      </c>
      <c r="F28" s="226">
        <f t="shared" ca="1" si="3"/>
        <v>3.4467508036490484</v>
      </c>
      <c r="G28" s="227">
        <f t="shared" ca="1" si="3"/>
        <v>1610869.842773438</v>
      </c>
      <c r="H28" s="228">
        <f t="shared" ca="1" si="3"/>
        <v>14.312811478972435</v>
      </c>
      <c r="I28" s="227">
        <f t="shared" ca="1" si="3"/>
        <v>612.83381175994873</v>
      </c>
      <c r="J28" s="228">
        <f t="shared" ca="1" si="3"/>
        <v>47.783440411090851</v>
      </c>
      <c r="K28" s="227">
        <f t="shared" ca="1" si="3"/>
        <v>3297371</v>
      </c>
      <c r="L28" s="227">
        <f t="shared" ca="1" si="3"/>
        <v>12633279.096313477</v>
      </c>
      <c r="M28" s="227">
        <f t="shared" ca="1" si="3"/>
        <v>3270126.8828125</v>
      </c>
      <c r="N28" s="227">
        <f t="shared" ca="1" si="3"/>
        <v>42881.595703125</v>
      </c>
      <c r="O28" s="227">
        <f t="shared" ca="1" si="1"/>
        <v>1251134</v>
      </c>
      <c r="P28" s="227">
        <f t="shared" ca="1" si="2"/>
        <v>139.16999918222427</v>
      </c>
      <c r="Q28" s="229">
        <f t="shared" ca="1" si="2"/>
        <v>88.060001373291016</v>
      </c>
    </row>
    <row r="29" spans="1:20" ht="15.75" thickBot="1" x14ac:dyDescent="0.3"/>
    <row r="30" spans="1:20" x14ac:dyDescent="0.25">
      <c r="D30" s="216" t="s">
        <v>370</v>
      </c>
      <c r="E30" s="234" t="s">
        <v>109</v>
      </c>
      <c r="F30" s="314" t="s">
        <v>110</v>
      </c>
      <c r="G30" s="314"/>
      <c r="H30" s="315" t="s">
        <v>108</v>
      </c>
      <c r="I30" s="315"/>
      <c r="J30" s="315"/>
      <c r="K30" s="235" t="s">
        <v>173</v>
      </c>
      <c r="L30" s="316" t="s">
        <v>180</v>
      </c>
      <c r="M30" s="316"/>
      <c r="N30" s="316"/>
      <c r="O30" s="316"/>
      <c r="P30" s="236" t="s">
        <v>112</v>
      </c>
      <c r="Q30" s="237" t="s">
        <v>113</v>
      </c>
    </row>
    <row r="31" spans="1:20" ht="75" x14ac:dyDescent="0.25">
      <c r="D31" s="217" t="s">
        <v>371</v>
      </c>
      <c r="E31" s="245" t="s">
        <v>72</v>
      </c>
      <c r="F31" s="245" t="s">
        <v>73</v>
      </c>
      <c r="G31" s="245" t="s">
        <v>74</v>
      </c>
      <c r="H31" s="245" t="s">
        <v>75</v>
      </c>
      <c r="I31" s="245" t="s">
        <v>369</v>
      </c>
      <c r="J31" s="245" t="s">
        <v>77</v>
      </c>
      <c r="K31" s="245" t="s">
        <v>78</v>
      </c>
      <c r="L31" s="245" t="s">
        <v>87</v>
      </c>
      <c r="M31" s="245" t="s">
        <v>91</v>
      </c>
      <c r="N31" s="245" t="s">
        <v>97</v>
      </c>
      <c r="O31" s="245" t="s">
        <v>101</v>
      </c>
      <c r="P31" s="245" t="s">
        <v>95</v>
      </c>
      <c r="Q31" s="218" t="s">
        <v>96</v>
      </c>
      <c r="S31" s="71" t="s">
        <v>137</v>
      </c>
      <c r="T31" s="71" t="s">
        <v>138</v>
      </c>
    </row>
    <row r="32" spans="1:20" x14ac:dyDescent="0.25">
      <c r="D32" s="219" t="str">
        <f t="shared" ref="D32:D53" si="4">D7</f>
        <v>1 Mid</v>
      </c>
      <c r="E32" s="220">
        <f t="shared" ref="E32:Q47" ca="1" si="5">RANK(E7,E$7:E$28,E$55)</f>
        <v>6</v>
      </c>
      <c r="F32" s="220">
        <f t="shared" ca="1" si="5"/>
        <v>11</v>
      </c>
      <c r="G32" s="220">
        <f t="shared" ca="1" si="5"/>
        <v>16</v>
      </c>
      <c r="H32" s="220">
        <f t="shared" ca="1" si="5"/>
        <v>17</v>
      </c>
      <c r="I32" s="220">
        <f t="shared" ca="1" si="5"/>
        <v>13</v>
      </c>
      <c r="J32" s="220">
        <f t="shared" ca="1" si="5"/>
        <v>16</v>
      </c>
      <c r="K32" s="220">
        <f t="shared" ca="1" si="5"/>
        <v>6</v>
      </c>
      <c r="L32" s="220">
        <f t="shared" ca="1" si="5"/>
        <v>7</v>
      </c>
      <c r="M32" s="220">
        <f t="shared" ca="1" si="5"/>
        <v>6</v>
      </c>
      <c r="N32" s="220">
        <f t="shared" ca="1" si="5"/>
        <v>6</v>
      </c>
      <c r="O32" s="220">
        <f t="shared" ca="1" si="5"/>
        <v>5</v>
      </c>
      <c r="P32" s="220">
        <f t="shared" ca="1" si="5"/>
        <v>19</v>
      </c>
      <c r="Q32" s="221">
        <f t="shared" ca="1" si="5"/>
        <v>12</v>
      </c>
      <c r="S32">
        <f t="shared" ref="S32:S53" ca="1" si="6">AVERAGE(E32:Q32)</f>
        <v>10.76923076923077</v>
      </c>
      <c r="T32">
        <f t="shared" ref="T32:T53" ca="1" si="7">RANK(S32,$S$32:$S$53,1)</f>
        <v>12</v>
      </c>
    </row>
    <row r="33" spans="4:20" x14ac:dyDescent="0.25">
      <c r="D33" s="219" t="str">
        <f t="shared" si="4"/>
        <v>A Renewable Overgeneration</v>
      </c>
      <c r="E33" s="220">
        <f t="shared" ca="1" si="5"/>
        <v>14</v>
      </c>
      <c r="F33" s="220">
        <f t="shared" ca="1" si="5"/>
        <v>4</v>
      </c>
      <c r="G33" s="220">
        <f t="shared" ca="1" si="5"/>
        <v>3</v>
      </c>
      <c r="H33" s="220">
        <f t="shared" ca="1" si="5"/>
        <v>3</v>
      </c>
      <c r="I33" s="220">
        <f t="shared" ca="1" si="5"/>
        <v>19</v>
      </c>
      <c r="J33" s="220">
        <f t="shared" ca="1" si="5"/>
        <v>3</v>
      </c>
      <c r="K33" s="220">
        <f t="shared" ca="1" si="5"/>
        <v>20</v>
      </c>
      <c r="L33" s="220">
        <f t="shared" ca="1" si="5"/>
        <v>17</v>
      </c>
      <c r="M33" s="220">
        <f t="shared" ca="1" si="5"/>
        <v>5</v>
      </c>
      <c r="N33" s="220">
        <f t="shared" ca="1" si="5"/>
        <v>20</v>
      </c>
      <c r="O33" s="220">
        <f t="shared" ca="1" si="5"/>
        <v>19</v>
      </c>
      <c r="P33" s="220">
        <f t="shared" ca="1" si="5"/>
        <v>6</v>
      </c>
      <c r="Q33" s="221">
        <f t="shared" ca="1" si="5"/>
        <v>7</v>
      </c>
      <c r="S33">
        <f t="shared" ca="1" si="6"/>
        <v>10.76923076923077</v>
      </c>
      <c r="T33">
        <f t="shared" ca="1" si="7"/>
        <v>12</v>
      </c>
    </row>
    <row r="34" spans="4:20" x14ac:dyDescent="0.25">
      <c r="D34" s="219" t="str">
        <f t="shared" si="4"/>
        <v>C Distributed Transmission</v>
      </c>
      <c r="E34" s="220">
        <f t="shared" ca="1" si="5"/>
        <v>5</v>
      </c>
      <c r="F34" s="220">
        <f t="shared" ca="1" si="5"/>
        <v>17</v>
      </c>
      <c r="G34" s="220">
        <f t="shared" ca="1" si="5"/>
        <v>17</v>
      </c>
      <c r="H34" s="220">
        <f t="shared" ca="1" si="5"/>
        <v>14</v>
      </c>
      <c r="I34" s="220">
        <f t="shared" ca="1" si="5"/>
        <v>21</v>
      </c>
      <c r="J34" s="220">
        <f t="shared" ca="1" si="5"/>
        <v>20</v>
      </c>
      <c r="K34" s="220">
        <f t="shared" ca="1" si="5"/>
        <v>19</v>
      </c>
      <c r="L34" s="220">
        <f t="shared" ca="1" si="5"/>
        <v>10</v>
      </c>
      <c r="M34" s="220">
        <f t="shared" ca="1" si="5"/>
        <v>1</v>
      </c>
      <c r="N34" s="220">
        <f t="shared" ca="1" si="5"/>
        <v>5</v>
      </c>
      <c r="O34" s="220">
        <f t="shared" ca="1" si="5"/>
        <v>15</v>
      </c>
      <c r="P34" s="220">
        <f t="shared" ca="1" si="5"/>
        <v>11</v>
      </c>
      <c r="Q34" s="221">
        <f t="shared" ca="1" si="5"/>
        <v>18</v>
      </c>
      <c r="S34">
        <f t="shared" ca="1" si="6"/>
        <v>13.307692307692308</v>
      </c>
      <c r="T34">
        <f t="shared" ca="1" si="7"/>
        <v>19</v>
      </c>
    </row>
    <row r="35" spans="4:20" x14ac:dyDescent="0.25">
      <c r="D35" s="219" t="str">
        <f t="shared" si="4"/>
        <v>D Transmission/build constraints - time delayed (option 2)</v>
      </c>
      <c r="E35" s="220">
        <f t="shared" ca="1" si="5"/>
        <v>8</v>
      </c>
      <c r="F35" s="220">
        <f t="shared" ca="1" si="5"/>
        <v>14</v>
      </c>
      <c r="G35" s="220">
        <f t="shared" ca="1" si="5"/>
        <v>15</v>
      </c>
      <c r="H35" s="220">
        <f t="shared" ca="1" si="5"/>
        <v>16</v>
      </c>
      <c r="I35" s="220">
        <f t="shared" ca="1" si="5"/>
        <v>12</v>
      </c>
      <c r="J35" s="220">
        <f t="shared" ca="1" si="5"/>
        <v>15</v>
      </c>
      <c r="K35" s="220">
        <f t="shared" ca="1" si="5"/>
        <v>14</v>
      </c>
      <c r="L35" s="220">
        <f t="shared" ca="1" si="5"/>
        <v>9</v>
      </c>
      <c r="M35" s="220">
        <f t="shared" ca="1" si="5"/>
        <v>1</v>
      </c>
      <c r="N35" s="220">
        <f t="shared" ca="1" si="5"/>
        <v>6</v>
      </c>
      <c r="O35" s="220">
        <f t="shared" ca="1" si="5"/>
        <v>14</v>
      </c>
      <c r="P35" s="220">
        <f t="shared" ca="1" si="5"/>
        <v>9</v>
      </c>
      <c r="Q35" s="221">
        <f t="shared" ca="1" si="5"/>
        <v>14</v>
      </c>
      <c r="S35">
        <f t="shared" ca="1" si="6"/>
        <v>11.307692307692308</v>
      </c>
      <c r="T35">
        <f t="shared" ca="1" si="7"/>
        <v>15</v>
      </c>
    </row>
    <row r="36" spans="4:20" x14ac:dyDescent="0.25">
      <c r="D36" s="219" t="str">
        <f t="shared" si="4"/>
        <v>F 6-Yr DSR Ramp</v>
      </c>
      <c r="E36" s="220">
        <f t="shared" ca="1" si="5"/>
        <v>3</v>
      </c>
      <c r="F36" s="220">
        <f t="shared" ca="1" si="5"/>
        <v>15</v>
      </c>
      <c r="G36" s="220">
        <f t="shared" ca="1" si="5"/>
        <v>13</v>
      </c>
      <c r="H36" s="220">
        <f t="shared" ca="1" si="5"/>
        <v>13</v>
      </c>
      <c r="I36" s="220">
        <f t="shared" ca="1" si="5"/>
        <v>10</v>
      </c>
      <c r="J36" s="220">
        <f t="shared" ca="1" si="5"/>
        <v>13</v>
      </c>
      <c r="K36" s="220">
        <f t="shared" ca="1" si="5"/>
        <v>12</v>
      </c>
      <c r="L36" s="220">
        <f t="shared" ca="1" si="5"/>
        <v>8</v>
      </c>
      <c r="M36" s="220">
        <f t="shared" ca="1" si="5"/>
        <v>13</v>
      </c>
      <c r="N36" s="220">
        <f t="shared" ca="1" si="5"/>
        <v>6</v>
      </c>
      <c r="O36" s="220">
        <f t="shared" ca="1" si="5"/>
        <v>12</v>
      </c>
      <c r="P36" s="220">
        <f t="shared" ca="1" si="5"/>
        <v>14</v>
      </c>
      <c r="Q36" s="221">
        <f t="shared" ca="1" si="5"/>
        <v>11</v>
      </c>
      <c r="S36">
        <f t="shared" ca="1" si="6"/>
        <v>11</v>
      </c>
      <c r="T36">
        <f t="shared" ca="1" si="7"/>
        <v>14</v>
      </c>
    </row>
    <row r="37" spans="4:20" x14ac:dyDescent="0.25">
      <c r="D37" s="219" t="str">
        <f t="shared" si="4"/>
        <v>G NEI DSR</v>
      </c>
      <c r="E37" s="220">
        <f t="shared" ca="1" si="5"/>
        <v>1</v>
      </c>
      <c r="F37" s="220">
        <f t="shared" ca="1" si="5"/>
        <v>19</v>
      </c>
      <c r="G37" s="220">
        <f t="shared" ca="1" si="5"/>
        <v>18</v>
      </c>
      <c r="H37" s="220">
        <f t="shared" ca="1" si="5"/>
        <v>19</v>
      </c>
      <c r="I37" s="220">
        <f t="shared" ca="1" si="5"/>
        <v>16</v>
      </c>
      <c r="J37" s="220">
        <f t="shared" ca="1" si="5"/>
        <v>18</v>
      </c>
      <c r="K37" s="220">
        <f t="shared" ca="1" si="5"/>
        <v>11</v>
      </c>
      <c r="L37" s="220">
        <f t="shared" ca="1" si="5"/>
        <v>11</v>
      </c>
      <c r="M37" s="220">
        <f t="shared" ca="1" si="5"/>
        <v>15</v>
      </c>
      <c r="N37" s="220">
        <f t="shared" ca="1" si="5"/>
        <v>6</v>
      </c>
      <c r="O37" s="220">
        <f t="shared" ca="1" si="5"/>
        <v>7</v>
      </c>
      <c r="P37" s="220">
        <f t="shared" ca="1" si="5"/>
        <v>7</v>
      </c>
      <c r="Q37" s="221">
        <f t="shared" ca="1" si="5"/>
        <v>18</v>
      </c>
      <c r="S37">
        <f t="shared" ca="1" si="6"/>
        <v>12.76923076923077</v>
      </c>
      <c r="T37">
        <f t="shared" ca="1" si="7"/>
        <v>17</v>
      </c>
    </row>
    <row r="38" spans="4:20" x14ac:dyDescent="0.25">
      <c r="D38" s="219" t="str">
        <f t="shared" si="4"/>
        <v>H Social Discount DSR</v>
      </c>
      <c r="E38" s="220">
        <f t="shared" ca="1" si="5"/>
        <v>2</v>
      </c>
      <c r="F38" s="220">
        <f t="shared" ca="1" si="5"/>
        <v>20</v>
      </c>
      <c r="G38" s="220">
        <f t="shared" ca="1" si="5"/>
        <v>19</v>
      </c>
      <c r="H38" s="220">
        <f t="shared" ca="1" si="5"/>
        <v>20</v>
      </c>
      <c r="I38" s="220">
        <f t="shared" ca="1" si="5"/>
        <v>15</v>
      </c>
      <c r="J38" s="220">
        <f t="shared" ca="1" si="5"/>
        <v>19</v>
      </c>
      <c r="K38" s="220">
        <f t="shared" ca="1" si="5"/>
        <v>10</v>
      </c>
      <c r="L38" s="220">
        <f t="shared" ca="1" si="5"/>
        <v>6</v>
      </c>
      <c r="M38" s="220">
        <f t="shared" ca="1" si="5"/>
        <v>21</v>
      </c>
      <c r="N38" s="220">
        <f t="shared" ca="1" si="5"/>
        <v>6</v>
      </c>
      <c r="O38" s="220">
        <f t="shared" ca="1" si="5"/>
        <v>6</v>
      </c>
      <c r="P38" s="220">
        <f t="shared" ca="1" si="5"/>
        <v>15</v>
      </c>
      <c r="Q38" s="221">
        <f t="shared" ca="1" si="5"/>
        <v>17</v>
      </c>
      <c r="S38">
        <f t="shared" ca="1" si="6"/>
        <v>13.538461538461538</v>
      </c>
      <c r="T38">
        <f t="shared" ca="1" si="7"/>
        <v>20</v>
      </c>
    </row>
    <row r="39" spans="4:20" x14ac:dyDescent="0.25">
      <c r="D39" s="219" t="str">
        <f t="shared" si="4"/>
        <v>I SCGHG Dispatch Cost - LTCE Model</v>
      </c>
      <c r="E39" s="220">
        <f t="shared" ca="1" si="5"/>
        <v>4</v>
      </c>
      <c r="F39" s="220">
        <f t="shared" ca="1" si="5"/>
        <v>12</v>
      </c>
      <c r="G39" s="220">
        <f t="shared" ca="1" si="5"/>
        <v>14</v>
      </c>
      <c r="H39" s="220">
        <f t="shared" ca="1" si="5"/>
        <v>15</v>
      </c>
      <c r="I39" s="220">
        <f t="shared" ca="1" si="5"/>
        <v>11</v>
      </c>
      <c r="J39" s="220">
        <f t="shared" ca="1" si="5"/>
        <v>14</v>
      </c>
      <c r="K39" s="220">
        <f t="shared" ca="1" si="5"/>
        <v>18</v>
      </c>
      <c r="L39" s="220">
        <f t="shared" ca="1" si="5"/>
        <v>15</v>
      </c>
      <c r="M39" s="220">
        <f t="shared" ca="1" si="5"/>
        <v>6</v>
      </c>
      <c r="N39" s="220">
        <f t="shared" ca="1" si="5"/>
        <v>6</v>
      </c>
      <c r="O39" s="220">
        <f t="shared" ca="1" si="5"/>
        <v>13</v>
      </c>
      <c r="P39" s="220">
        <f t="shared" ca="1" si="5"/>
        <v>10</v>
      </c>
      <c r="Q39" s="221">
        <f t="shared" ca="1" si="5"/>
        <v>18</v>
      </c>
      <c r="S39">
        <f t="shared" ca="1" si="6"/>
        <v>12</v>
      </c>
      <c r="T39">
        <f t="shared" ca="1" si="7"/>
        <v>16</v>
      </c>
    </row>
    <row r="40" spans="4:20" x14ac:dyDescent="0.25">
      <c r="D40" s="219" t="str">
        <f t="shared" si="4"/>
        <v>K AR5 Upstream Emissions</v>
      </c>
      <c r="E40" s="220">
        <f t="shared" ca="1" si="5"/>
        <v>9</v>
      </c>
      <c r="F40" s="220">
        <f t="shared" ca="1" si="5"/>
        <v>18</v>
      </c>
      <c r="G40" s="220">
        <f t="shared" ca="1" si="5"/>
        <v>20</v>
      </c>
      <c r="H40" s="220">
        <f t="shared" ca="1" si="5"/>
        <v>18</v>
      </c>
      <c r="I40" s="220">
        <f t="shared" ca="1" si="5"/>
        <v>14</v>
      </c>
      <c r="J40" s="220">
        <f t="shared" ca="1" si="5"/>
        <v>17</v>
      </c>
      <c r="K40" s="220">
        <f t="shared" ca="1" si="5"/>
        <v>9</v>
      </c>
      <c r="L40" s="220">
        <f t="shared" ca="1" si="5"/>
        <v>12</v>
      </c>
      <c r="M40" s="220">
        <f t="shared" ca="1" si="5"/>
        <v>6</v>
      </c>
      <c r="N40" s="220">
        <f t="shared" ca="1" si="5"/>
        <v>6</v>
      </c>
      <c r="O40" s="220">
        <f t="shared" ca="1" si="5"/>
        <v>9</v>
      </c>
      <c r="P40" s="220">
        <f t="shared" ca="1" si="5"/>
        <v>16</v>
      </c>
      <c r="Q40" s="221">
        <f t="shared" ca="1" si="5"/>
        <v>14</v>
      </c>
      <c r="S40">
        <f t="shared" ca="1" si="6"/>
        <v>12.923076923076923</v>
      </c>
      <c r="T40">
        <f t="shared" ca="1" si="7"/>
        <v>18</v>
      </c>
    </row>
    <row r="41" spans="4:20" x14ac:dyDescent="0.25">
      <c r="D41" s="219" t="str">
        <f t="shared" si="4"/>
        <v>M Alternative Fuel for Peakers - Biodiesel</v>
      </c>
      <c r="E41" s="220">
        <f t="shared" ca="1" si="5"/>
        <v>7</v>
      </c>
      <c r="F41" s="220">
        <f t="shared" ca="1" si="5"/>
        <v>8</v>
      </c>
      <c r="G41" s="220">
        <f t="shared" ca="1" si="5"/>
        <v>7</v>
      </c>
      <c r="H41" s="220">
        <f t="shared" ca="1" si="5"/>
        <v>7</v>
      </c>
      <c r="I41" s="220">
        <f t="shared" ca="1" si="5"/>
        <v>6</v>
      </c>
      <c r="J41" s="220">
        <f t="shared" ca="1" si="5"/>
        <v>7</v>
      </c>
      <c r="K41" s="220">
        <f t="shared" ca="1" si="5"/>
        <v>15</v>
      </c>
      <c r="L41" s="220">
        <f t="shared" ca="1" si="5"/>
        <v>13</v>
      </c>
      <c r="M41" s="220">
        <f t="shared" ca="1" si="5"/>
        <v>1</v>
      </c>
      <c r="N41" s="220">
        <f t="shared" ca="1" si="5"/>
        <v>6</v>
      </c>
      <c r="O41" s="220">
        <f t="shared" ca="1" si="5"/>
        <v>10</v>
      </c>
      <c r="P41" s="220">
        <f t="shared" ca="1" si="5"/>
        <v>11</v>
      </c>
      <c r="Q41" s="221">
        <f t="shared" ca="1" si="5"/>
        <v>13</v>
      </c>
      <c r="S41">
        <f t="shared" ca="1" si="6"/>
        <v>8.5384615384615383</v>
      </c>
      <c r="T41">
        <f t="shared" ca="1" si="7"/>
        <v>4</v>
      </c>
    </row>
    <row r="42" spans="4:20" x14ac:dyDescent="0.25">
      <c r="D42" s="219" t="str">
        <f t="shared" si="4"/>
        <v>N1 100% Renewable by 2030 Batteries</v>
      </c>
      <c r="E42" s="220">
        <f t="shared" ca="1" si="5"/>
        <v>18</v>
      </c>
      <c r="F42" s="220">
        <f t="shared" ca="1" si="5"/>
        <v>3</v>
      </c>
      <c r="G42" s="220">
        <f t="shared" ca="1" si="5"/>
        <v>1</v>
      </c>
      <c r="H42" s="220">
        <f t="shared" ca="1" si="5"/>
        <v>1</v>
      </c>
      <c r="I42" s="220">
        <f t="shared" ca="1" si="5"/>
        <v>1</v>
      </c>
      <c r="J42" s="220">
        <f t="shared" ca="1" si="5"/>
        <v>1</v>
      </c>
      <c r="K42" s="220">
        <f t="shared" ca="1" si="5"/>
        <v>4</v>
      </c>
      <c r="L42" s="220">
        <f t="shared" ca="1" si="5"/>
        <v>2</v>
      </c>
      <c r="M42" s="220">
        <f t="shared" ca="1" si="5"/>
        <v>20</v>
      </c>
      <c r="N42" s="220">
        <f t="shared" ca="1" si="5"/>
        <v>17</v>
      </c>
      <c r="O42" s="220">
        <f t="shared" ca="1" si="5"/>
        <v>18</v>
      </c>
      <c r="P42" s="220">
        <f t="shared" ca="1" si="5"/>
        <v>21</v>
      </c>
      <c r="Q42" s="221">
        <f t="shared" ca="1" si="5"/>
        <v>1</v>
      </c>
      <c r="S42">
        <f t="shared" ca="1" si="6"/>
        <v>8.3076923076923084</v>
      </c>
      <c r="T42">
        <f t="shared" ca="1" si="7"/>
        <v>3</v>
      </c>
    </row>
    <row r="43" spans="4:20" x14ac:dyDescent="0.25">
      <c r="D43" s="219" t="str">
        <f t="shared" si="4"/>
        <v>N2 100% Renewable by 2030 PSH</v>
      </c>
      <c r="E43" s="220">
        <f t="shared" ca="1" si="5"/>
        <v>22</v>
      </c>
      <c r="F43" s="220">
        <f t="shared" ca="1" si="5"/>
        <v>1</v>
      </c>
      <c r="G43" s="220">
        <f t="shared" ca="1" si="5"/>
        <v>1</v>
      </c>
      <c r="H43" s="220">
        <f t="shared" ca="1" si="5"/>
        <v>1</v>
      </c>
      <c r="I43" s="220">
        <f t="shared" ca="1" si="5"/>
        <v>1</v>
      </c>
      <c r="J43" s="220">
        <f t="shared" ca="1" si="5"/>
        <v>1</v>
      </c>
      <c r="K43" s="220">
        <f t="shared" ca="1" si="5"/>
        <v>1</v>
      </c>
      <c r="L43" s="220">
        <f t="shared" ca="1" si="5"/>
        <v>1</v>
      </c>
      <c r="M43" s="220">
        <f t="shared" ca="1" si="5"/>
        <v>22</v>
      </c>
      <c r="N43" s="220">
        <f t="shared" ca="1" si="5"/>
        <v>22</v>
      </c>
      <c r="O43" s="220">
        <f t="shared" ca="1" si="5"/>
        <v>22</v>
      </c>
      <c r="P43" s="220">
        <f t="shared" ca="1" si="5"/>
        <v>21</v>
      </c>
      <c r="Q43" s="221">
        <f t="shared" ca="1" si="5"/>
        <v>18</v>
      </c>
      <c r="S43">
        <f t="shared" ca="1" si="6"/>
        <v>10.307692307692308</v>
      </c>
      <c r="T43">
        <f t="shared" ca="1" si="7"/>
        <v>11</v>
      </c>
    </row>
    <row r="44" spans="4:20" x14ac:dyDescent="0.25">
      <c r="D44" s="219" t="str">
        <f t="shared" si="4"/>
        <v>O1 100% Renewable by 2045 Batteries</v>
      </c>
      <c r="E44" s="220">
        <f t="shared" ca="1" si="5"/>
        <v>16</v>
      </c>
      <c r="F44" s="220">
        <f t="shared" ca="1" si="5"/>
        <v>16</v>
      </c>
      <c r="G44" s="220">
        <f t="shared" ca="1" si="5"/>
        <v>6</v>
      </c>
      <c r="H44" s="220">
        <f t="shared" ca="1" si="5"/>
        <v>6</v>
      </c>
      <c r="I44" s="220">
        <f t="shared" ca="1" si="5"/>
        <v>5</v>
      </c>
      <c r="J44" s="220">
        <f t="shared" ca="1" si="5"/>
        <v>6</v>
      </c>
      <c r="K44" s="220">
        <f t="shared" ca="1" si="5"/>
        <v>16</v>
      </c>
      <c r="L44" s="220">
        <f t="shared" ca="1" si="5"/>
        <v>5</v>
      </c>
      <c r="M44" s="220">
        <f t="shared" ca="1" si="5"/>
        <v>18</v>
      </c>
      <c r="N44" s="220">
        <f t="shared" ca="1" si="5"/>
        <v>6</v>
      </c>
      <c r="O44" s="220">
        <f t="shared" ca="1" si="5"/>
        <v>11</v>
      </c>
      <c r="P44" s="220">
        <f t="shared" ca="1" si="5"/>
        <v>18</v>
      </c>
      <c r="Q44" s="221">
        <f t="shared" ca="1" si="5"/>
        <v>2</v>
      </c>
      <c r="S44">
        <f t="shared" ca="1" si="6"/>
        <v>10.076923076923077</v>
      </c>
      <c r="T44">
        <f t="shared" ca="1" si="7"/>
        <v>10</v>
      </c>
    </row>
    <row r="45" spans="4:20" x14ac:dyDescent="0.25">
      <c r="D45" s="219" t="str">
        <f t="shared" si="4"/>
        <v>O2 100% Renewable by 2045 PSH</v>
      </c>
      <c r="E45" s="220">
        <f t="shared" ca="1" si="5"/>
        <v>19</v>
      </c>
      <c r="F45" s="220">
        <f t="shared" ca="1" si="5"/>
        <v>2</v>
      </c>
      <c r="G45" s="220">
        <f t="shared" ca="1" si="5"/>
        <v>4</v>
      </c>
      <c r="H45" s="220">
        <f t="shared" ca="1" si="5"/>
        <v>4</v>
      </c>
      <c r="I45" s="220">
        <f t="shared" ca="1" si="5"/>
        <v>3</v>
      </c>
      <c r="J45" s="220">
        <f t="shared" ca="1" si="5"/>
        <v>4</v>
      </c>
      <c r="K45" s="220">
        <f t="shared" ca="1" si="5"/>
        <v>2</v>
      </c>
      <c r="L45" s="220">
        <f t="shared" ca="1" si="5"/>
        <v>3</v>
      </c>
      <c r="M45" s="220">
        <f t="shared" ca="1" si="5"/>
        <v>4</v>
      </c>
      <c r="N45" s="220">
        <f t="shared" ca="1" si="5"/>
        <v>17</v>
      </c>
      <c r="O45" s="220">
        <f t="shared" ca="1" si="5"/>
        <v>17</v>
      </c>
      <c r="P45" s="220">
        <f t="shared" ca="1" si="5"/>
        <v>5</v>
      </c>
      <c r="Q45" s="221">
        <f t="shared" ca="1" si="5"/>
        <v>18</v>
      </c>
      <c r="S45">
        <f t="shared" ca="1" si="6"/>
        <v>7.8461538461538458</v>
      </c>
      <c r="T45">
        <f t="shared" ca="1" si="7"/>
        <v>1</v>
      </c>
    </row>
    <row r="46" spans="4:20" x14ac:dyDescent="0.25">
      <c r="D46" s="219" t="str">
        <f t="shared" si="4"/>
        <v>P1 No Thermal Before 2030, 2Hr LiIon</v>
      </c>
      <c r="E46" s="220">
        <f t="shared" ca="1" si="5"/>
        <v>20</v>
      </c>
      <c r="F46" s="220">
        <f t="shared" ca="1" si="5"/>
        <v>21</v>
      </c>
      <c r="G46" s="220">
        <f t="shared" ca="1" si="5"/>
        <v>21</v>
      </c>
      <c r="H46" s="220">
        <f t="shared" ca="1" si="5"/>
        <v>21</v>
      </c>
      <c r="I46" s="220">
        <f t="shared" ca="1" si="5"/>
        <v>20</v>
      </c>
      <c r="J46" s="220">
        <f t="shared" ca="1" si="5"/>
        <v>21</v>
      </c>
      <c r="K46" s="220">
        <f t="shared" ca="1" si="5"/>
        <v>21</v>
      </c>
      <c r="L46" s="220">
        <f t="shared" ca="1" si="5"/>
        <v>18</v>
      </c>
      <c r="M46" s="220">
        <f t="shared" ca="1" si="5"/>
        <v>16</v>
      </c>
      <c r="N46" s="220">
        <f t="shared" ca="1" si="5"/>
        <v>19</v>
      </c>
      <c r="O46" s="220">
        <f t="shared" ca="1" si="5"/>
        <v>20</v>
      </c>
      <c r="P46" s="220">
        <f t="shared" ca="1" si="5"/>
        <v>13</v>
      </c>
      <c r="Q46" s="221">
        <f t="shared" ca="1" si="5"/>
        <v>4</v>
      </c>
      <c r="S46">
        <f t="shared" ca="1" si="6"/>
        <v>18.076923076923077</v>
      </c>
      <c r="T46">
        <f t="shared" ca="1" si="7"/>
        <v>21</v>
      </c>
    </row>
    <row r="47" spans="4:20" x14ac:dyDescent="0.25">
      <c r="D47" s="219" t="str">
        <f t="shared" si="4"/>
        <v>P2 No Thermal Before 2030, PHES</v>
      </c>
      <c r="E47" s="220">
        <f t="shared" ca="1" si="5"/>
        <v>17</v>
      </c>
      <c r="F47" s="220">
        <f t="shared" ca="1" si="5"/>
        <v>5</v>
      </c>
      <c r="G47" s="220">
        <f t="shared" ca="1" si="5"/>
        <v>5</v>
      </c>
      <c r="H47" s="220">
        <f t="shared" ca="1" si="5"/>
        <v>5</v>
      </c>
      <c r="I47" s="220">
        <f t="shared" ca="1" si="5"/>
        <v>4</v>
      </c>
      <c r="J47" s="220">
        <f t="shared" ca="1" si="5"/>
        <v>5</v>
      </c>
      <c r="K47" s="220">
        <f t="shared" ca="1" si="5"/>
        <v>3</v>
      </c>
      <c r="L47" s="220">
        <f t="shared" ca="1" si="5"/>
        <v>4</v>
      </c>
      <c r="M47" s="220">
        <f t="shared" ca="1" si="5"/>
        <v>19</v>
      </c>
      <c r="N47" s="220">
        <f t="shared" ca="1" si="5"/>
        <v>6</v>
      </c>
      <c r="O47" s="220">
        <f t="shared" ca="1" si="5"/>
        <v>16</v>
      </c>
      <c r="P47" s="220">
        <f t="shared" ca="1" si="5"/>
        <v>20</v>
      </c>
      <c r="Q47" s="221">
        <f t="shared" ca="1" si="5"/>
        <v>5</v>
      </c>
      <c r="S47">
        <f t="shared" ca="1" si="6"/>
        <v>8.7692307692307701</v>
      </c>
      <c r="T47">
        <f t="shared" ca="1" si="7"/>
        <v>7</v>
      </c>
    </row>
    <row r="48" spans="4:20" x14ac:dyDescent="0.25">
      <c r="D48" s="219" t="str">
        <f t="shared" si="4"/>
        <v>P3 No Thermal Before 2030, 4Hr LiIon</v>
      </c>
      <c r="E48" s="220">
        <f t="shared" ref="E48:Q53" ca="1" si="8">RANK(E23,E$7:E$28,E$55)</f>
        <v>21</v>
      </c>
      <c r="F48" s="220">
        <f t="shared" ca="1" si="8"/>
        <v>22</v>
      </c>
      <c r="G48" s="220">
        <f t="shared" ca="1" si="8"/>
        <v>22</v>
      </c>
      <c r="H48" s="220">
        <f t="shared" ca="1" si="8"/>
        <v>22</v>
      </c>
      <c r="I48" s="220">
        <f t="shared" ca="1" si="8"/>
        <v>22</v>
      </c>
      <c r="J48" s="220">
        <f t="shared" ca="1" si="8"/>
        <v>22</v>
      </c>
      <c r="K48" s="220">
        <f t="shared" ca="1" si="8"/>
        <v>22</v>
      </c>
      <c r="L48" s="220">
        <f t="shared" ca="1" si="8"/>
        <v>20</v>
      </c>
      <c r="M48" s="220">
        <f t="shared" ca="1" si="8"/>
        <v>17</v>
      </c>
      <c r="N48" s="220">
        <f t="shared" ca="1" si="8"/>
        <v>20</v>
      </c>
      <c r="O48" s="220">
        <f t="shared" ca="1" si="8"/>
        <v>21</v>
      </c>
      <c r="P48" s="220">
        <f t="shared" ca="1" si="8"/>
        <v>17</v>
      </c>
      <c r="Q48" s="221">
        <f t="shared" ca="1" si="8"/>
        <v>3</v>
      </c>
      <c r="S48">
        <f t="shared" ca="1" si="6"/>
        <v>19.307692307692307</v>
      </c>
      <c r="T48">
        <f t="shared" ca="1" si="7"/>
        <v>22</v>
      </c>
    </row>
    <row r="49" spans="3:20" x14ac:dyDescent="0.25">
      <c r="D49" s="219" t="str">
        <f t="shared" si="4"/>
        <v>V1 Balanced portfolio</v>
      </c>
      <c r="E49" s="220">
        <f t="shared" ca="1" si="8"/>
        <v>12</v>
      </c>
      <c r="F49" s="220">
        <f t="shared" ca="1" si="8"/>
        <v>9</v>
      </c>
      <c r="G49" s="220">
        <f t="shared" ca="1" si="8"/>
        <v>11</v>
      </c>
      <c r="H49" s="220">
        <f t="shared" ca="1" si="8"/>
        <v>10</v>
      </c>
      <c r="I49" s="220">
        <f t="shared" ca="1" si="8"/>
        <v>18</v>
      </c>
      <c r="J49" s="220">
        <f t="shared" ca="1" si="8"/>
        <v>11</v>
      </c>
      <c r="K49" s="220">
        <f t="shared" ca="1" si="8"/>
        <v>5</v>
      </c>
      <c r="L49" s="220">
        <f t="shared" ca="1" si="8"/>
        <v>19</v>
      </c>
      <c r="M49" s="220">
        <f t="shared" ca="1" si="8"/>
        <v>6</v>
      </c>
      <c r="N49" s="220">
        <f t="shared" ca="1" si="8"/>
        <v>1</v>
      </c>
      <c r="O49" s="220">
        <f t="shared" ca="1" si="8"/>
        <v>2</v>
      </c>
      <c r="P49" s="220">
        <f t="shared" ca="1" si="8"/>
        <v>1</v>
      </c>
      <c r="Q49" s="221">
        <f t="shared" ca="1" si="8"/>
        <v>8</v>
      </c>
      <c r="S49">
        <f t="shared" ca="1" si="6"/>
        <v>8.6923076923076916</v>
      </c>
      <c r="T49">
        <f t="shared" ca="1" si="7"/>
        <v>5</v>
      </c>
    </row>
    <row r="50" spans="3:20" x14ac:dyDescent="0.25">
      <c r="D50" s="219" t="str">
        <f t="shared" si="4"/>
        <v>V2 Balanced portfolio + MT Wind and PSH</v>
      </c>
      <c r="E50" s="220">
        <f t="shared" ca="1" si="8"/>
        <v>15</v>
      </c>
      <c r="F50" s="220">
        <f t="shared" ca="1" si="8"/>
        <v>10</v>
      </c>
      <c r="G50" s="220">
        <f t="shared" ca="1" si="8"/>
        <v>9</v>
      </c>
      <c r="H50" s="220">
        <f t="shared" ca="1" si="8"/>
        <v>9</v>
      </c>
      <c r="I50" s="220">
        <f t="shared" ca="1" si="8"/>
        <v>7</v>
      </c>
      <c r="J50" s="220">
        <f t="shared" ca="1" si="8"/>
        <v>9</v>
      </c>
      <c r="K50" s="220">
        <f t="shared" ca="1" si="8"/>
        <v>17</v>
      </c>
      <c r="L50" s="220">
        <f t="shared" ca="1" si="8"/>
        <v>22</v>
      </c>
      <c r="M50" s="220">
        <f t="shared" ca="1" si="8"/>
        <v>6</v>
      </c>
      <c r="N50" s="220">
        <f t="shared" ca="1" si="8"/>
        <v>1</v>
      </c>
      <c r="O50" s="220">
        <f t="shared" ca="1" si="8"/>
        <v>1</v>
      </c>
      <c r="P50" s="220">
        <f t="shared" ca="1" si="8"/>
        <v>1</v>
      </c>
      <c r="Q50" s="221">
        <f t="shared" ca="1" si="8"/>
        <v>6</v>
      </c>
      <c r="S50">
        <f t="shared" ca="1" si="6"/>
        <v>8.6923076923076916</v>
      </c>
      <c r="T50">
        <f t="shared" ca="1" si="7"/>
        <v>5</v>
      </c>
    </row>
    <row r="51" spans="3:20" x14ac:dyDescent="0.25">
      <c r="D51" s="219" t="str">
        <f t="shared" si="4"/>
        <v>V3 Balanced portfolio + 6 Year DSR</v>
      </c>
      <c r="E51" s="220">
        <f t="shared" ca="1" si="8"/>
        <v>11</v>
      </c>
      <c r="F51" s="220">
        <f t="shared" ca="1" si="8"/>
        <v>6</v>
      </c>
      <c r="G51" s="220">
        <f t="shared" ca="1" si="8"/>
        <v>12</v>
      </c>
      <c r="H51" s="220">
        <f t="shared" ca="1" si="8"/>
        <v>12</v>
      </c>
      <c r="I51" s="220">
        <f t="shared" ca="1" si="8"/>
        <v>9</v>
      </c>
      <c r="J51" s="220">
        <f t="shared" ca="1" si="8"/>
        <v>12</v>
      </c>
      <c r="K51" s="220">
        <f t="shared" ca="1" si="8"/>
        <v>8</v>
      </c>
      <c r="L51" s="220">
        <f t="shared" ca="1" si="8"/>
        <v>21</v>
      </c>
      <c r="M51" s="220">
        <f t="shared" ca="1" si="8"/>
        <v>13</v>
      </c>
      <c r="N51" s="220">
        <f t="shared" ca="1" si="8"/>
        <v>1</v>
      </c>
      <c r="O51" s="220">
        <f t="shared" ca="1" si="8"/>
        <v>3</v>
      </c>
      <c r="P51" s="220">
        <f t="shared" ca="1" si="8"/>
        <v>1</v>
      </c>
      <c r="Q51" s="221">
        <f t="shared" ca="1" si="8"/>
        <v>10</v>
      </c>
      <c r="S51">
        <f t="shared" ca="1" si="6"/>
        <v>9.1538461538461533</v>
      </c>
      <c r="T51">
        <f t="shared" ca="1" si="7"/>
        <v>8</v>
      </c>
    </row>
    <row r="52" spans="3:20" x14ac:dyDescent="0.25">
      <c r="D52" s="219" t="str">
        <f t="shared" si="4"/>
        <v>W Preferred Portfolio (BP with Biodiesel)</v>
      </c>
      <c r="E52" s="220">
        <f t="shared" ca="1" si="8"/>
        <v>13</v>
      </c>
      <c r="F52" s="220">
        <f t="shared" ca="1" si="8"/>
        <v>7</v>
      </c>
      <c r="G52" s="220">
        <f t="shared" ca="1" si="8"/>
        <v>8</v>
      </c>
      <c r="H52" s="220">
        <f t="shared" ca="1" si="8"/>
        <v>8</v>
      </c>
      <c r="I52" s="220">
        <f t="shared" ca="1" si="8"/>
        <v>17</v>
      </c>
      <c r="J52" s="220">
        <f t="shared" ca="1" si="8"/>
        <v>8</v>
      </c>
      <c r="K52" s="220">
        <f t="shared" ca="1" si="8"/>
        <v>7</v>
      </c>
      <c r="L52" s="220">
        <f t="shared" ca="1" si="8"/>
        <v>14</v>
      </c>
      <c r="M52" s="220">
        <f t="shared" ca="1" si="8"/>
        <v>6</v>
      </c>
      <c r="N52" s="220">
        <f t="shared" ca="1" si="8"/>
        <v>1</v>
      </c>
      <c r="O52" s="220">
        <f t="shared" ca="1" si="8"/>
        <v>8</v>
      </c>
      <c r="P52" s="220">
        <f t="shared" ca="1" si="8"/>
        <v>1</v>
      </c>
      <c r="Q52" s="221">
        <f t="shared" ca="1" si="8"/>
        <v>8</v>
      </c>
      <c r="S52">
        <f t="shared" ca="1" si="6"/>
        <v>8.1538461538461533</v>
      </c>
      <c r="T52">
        <f t="shared" ca="1" si="7"/>
        <v>2</v>
      </c>
    </row>
    <row r="53" spans="3:20" ht="15.75" thickBot="1" x14ac:dyDescent="0.3">
      <c r="D53" s="222" t="str">
        <f t="shared" si="4"/>
        <v>AA MT Wind + PHSE</v>
      </c>
      <c r="E53" s="223">
        <f t="shared" ca="1" si="8"/>
        <v>10</v>
      </c>
      <c r="F53" s="223">
        <f t="shared" ca="1" si="8"/>
        <v>13</v>
      </c>
      <c r="G53" s="223">
        <f t="shared" ca="1" si="8"/>
        <v>10</v>
      </c>
      <c r="H53" s="223">
        <f t="shared" ca="1" si="8"/>
        <v>11</v>
      </c>
      <c r="I53" s="223">
        <f t="shared" ca="1" si="8"/>
        <v>8</v>
      </c>
      <c r="J53" s="223">
        <f t="shared" ca="1" si="8"/>
        <v>10</v>
      </c>
      <c r="K53" s="223">
        <f t="shared" ca="1" si="8"/>
        <v>13</v>
      </c>
      <c r="L53" s="223">
        <f t="shared" ca="1" si="8"/>
        <v>16</v>
      </c>
      <c r="M53" s="223">
        <f t="shared" ca="1" si="8"/>
        <v>6</v>
      </c>
      <c r="N53" s="223">
        <f t="shared" ca="1" si="8"/>
        <v>6</v>
      </c>
      <c r="O53" s="223">
        <f t="shared" ca="1" si="8"/>
        <v>4</v>
      </c>
      <c r="P53" s="223">
        <f t="shared" ca="1" si="8"/>
        <v>8</v>
      </c>
      <c r="Q53" s="224">
        <f t="shared" ca="1" si="8"/>
        <v>14</v>
      </c>
      <c r="S53">
        <f t="shared" ca="1" si="6"/>
        <v>9.9230769230769234</v>
      </c>
      <c r="T53">
        <f t="shared" ca="1" si="7"/>
        <v>9</v>
      </c>
    </row>
    <row r="55" spans="3:20" x14ac:dyDescent="0.25">
      <c r="E55">
        <v>1</v>
      </c>
      <c r="F55">
        <v>1</v>
      </c>
      <c r="G55">
        <v>1</v>
      </c>
      <c r="H55">
        <v>1</v>
      </c>
      <c r="I55">
        <v>1</v>
      </c>
      <c r="J55">
        <v>1</v>
      </c>
      <c r="K55">
        <v>1</v>
      </c>
      <c r="L55">
        <v>0</v>
      </c>
      <c r="M55">
        <v>0</v>
      </c>
      <c r="N55">
        <v>0</v>
      </c>
      <c r="O55">
        <v>0</v>
      </c>
      <c r="P55">
        <v>0</v>
      </c>
      <c r="Q55">
        <v>0</v>
      </c>
    </row>
    <row r="57" spans="3:20" x14ac:dyDescent="0.25">
      <c r="E57" t="s">
        <v>175</v>
      </c>
      <c r="F57" t="s">
        <v>176</v>
      </c>
      <c r="G57" t="s">
        <v>176</v>
      </c>
      <c r="H57" t="s">
        <v>177</v>
      </c>
      <c r="I57" t="s">
        <v>176</v>
      </c>
      <c r="J57" t="s">
        <v>176</v>
      </c>
      <c r="K57" t="s">
        <v>178</v>
      </c>
    </row>
    <row r="59" spans="3:20" ht="15.75" thickBot="1" x14ac:dyDescent="0.3"/>
    <row r="60" spans="3:20" x14ac:dyDescent="0.25">
      <c r="C60" s="199" t="s">
        <v>181</v>
      </c>
      <c r="D60" s="200" t="s">
        <v>372</v>
      </c>
      <c r="E60" s="201" t="s">
        <v>109</v>
      </c>
      <c r="F60" s="202" t="s">
        <v>110</v>
      </c>
      <c r="G60" s="203" t="s">
        <v>108</v>
      </c>
      <c r="H60" s="204" t="s">
        <v>173</v>
      </c>
      <c r="I60" s="205" t="s">
        <v>180</v>
      </c>
      <c r="J60" s="206" t="s">
        <v>112</v>
      </c>
      <c r="K60" s="207" t="s">
        <v>113</v>
      </c>
      <c r="L60" s="208" t="s">
        <v>182</v>
      </c>
    </row>
    <row r="61" spans="3:20" x14ac:dyDescent="0.25">
      <c r="C61" s="209">
        <f t="shared" ref="C61:C82" ca="1" si="9">_xlfn.NUMBERVALUE(RANK(L61,$L$61:$L$82,1))</f>
        <v>12</v>
      </c>
      <c r="D61" s="197" t="str">
        <f t="shared" ref="D61:E82" si="10">D32</f>
        <v>1 Mid</v>
      </c>
      <c r="E61" s="210">
        <f t="shared" ca="1" si="10"/>
        <v>6</v>
      </c>
      <c r="F61" s="210">
        <f t="shared" ref="F61:F82" ca="1" si="11">AVERAGE(F32:G32)</f>
        <v>13.5</v>
      </c>
      <c r="G61" s="210">
        <f t="shared" ref="G61:G82" ca="1" si="12">AVERAGE(H32:J32)</f>
        <v>15.333333333333334</v>
      </c>
      <c r="H61" s="210">
        <f t="shared" ref="H61:H82" ca="1" si="13">K32</f>
        <v>6</v>
      </c>
      <c r="I61" s="210">
        <f t="shared" ref="I61:I82" ca="1" si="14">AVERAGE(L32:O32)</f>
        <v>6</v>
      </c>
      <c r="J61" s="210">
        <f t="shared" ref="J61:J82" ca="1" si="15">P32</f>
        <v>19</v>
      </c>
      <c r="K61" s="210">
        <f t="shared" ref="K61:K82" ca="1" si="16">Q32</f>
        <v>12</v>
      </c>
      <c r="L61" s="211">
        <f t="shared" ref="L61:L82" ca="1" si="17">AVERAGE(E61:K61)</f>
        <v>11.11904761904762</v>
      </c>
    </row>
    <row r="62" spans="3:20" x14ac:dyDescent="0.25">
      <c r="C62" s="209">
        <f t="shared" ca="1" si="9"/>
        <v>9</v>
      </c>
      <c r="D62" s="197" t="str">
        <f t="shared" si="10"/>
        <v>A Renewable Overgeneration</v>
      </c>
      <c r="E62" s="210">
        <f t="shared" ca="1" si="10"/>
        <v>14</v>
      </c>
      <c r="F62" s="210">
        <f t="shared" ca="1" si="11"/>
        <v>3.5</v>
      </c>
      <c r="G62" s="210">
        <f t="shared" ca="1" si="12"/>
        <v>8.3333333333333339</v>
      </c>
      <c r="H62" s="210">
        <f t="shared" ca="1" si="13"/>
        <v>20</v>
      </c>
      <c r="I62" s="210">
        <f t="shared" ca="1" si="14"/>
        <v>15.25</v>
      </c>
      <c r="J62" s="210">
        <f t="shared" ca="1" si="15"/>
        <v>6</v>
      </c>
      <c r="K62" s="210">
        <f t="shared" ca="1" si="16"/>
        <v>7</v>
      </c>
      <c r="L62" s="211">
        <f t="shared" ca="1" si="17"/>
        <v>10.583333333333334</v>
      </c>
    </row>
    <row r="63" spans="3:20" x14ac:dyDescent="0.25">
      <c r="C63" s="209">
        <f t="shared" ca="1" si="9"/>
        <v>20</v>
      </c>
      <c r="D63" s="197" t="str">
        <f t="shared" si="10"/>
        <v>C Distributed Transmission</v>
      </c>
      <c r="E63" s="210">
        <f t="shared" ca="1" si="10"/>
        <v>5</v>
      </c>
      <c r="F63" s="210">
        <f t="shared" ca="1" si="11"/>
        <v>17</v>
      </c>
      <c r="G63" s="210">
        <f t="shared" ca="1" si="12"/>
        <v>18.333333333333332</v>
      </c>
      <c r="H63" s="210">
        <f t="shared" ca="1" si="13"/>
        <v>19</v>
      </c>
      <c r="I63" s="210">
        <f t="shared" ca="1" si="14"/>
        <v>7.75</v>
      </c>
      <c r="J63" s="210">
        <f t="shared" ca="1" si="15"/>
        <v>11</v>
      </c>
      <c r="K63" s="210">
        <f t="shared" ca="1" si="16"/>
        <v>18</v>
      </c>
      <c r="L63" s="211">
        <f t="shared" ca="1" si="17"/>
        <v>13.726190476190476</v>
      </c>
    </row>
    <row r="64" spans="3:20" x14ac:dyDescent="0.25">
      <c r="C64" s="209">
        <f t="shared" ca="1" si="9"/>
        <v>15</v>
      </c>
      <c r="D64" s="197" t="str">
        <f t="shared" si="10"/>
        <v>D Transmission/build constraints - time delayed (option 2)</v>
      </c>
      <c r="E64" s="210">
        <f t="shared" ca="1" si="10"/>
        <v>8</v>
      </c>
      <c r="F64" s="210">
        <f t="shared" ca="1" si="11"/>
        <v>14.5</v>
      </c>
      <c r="G64" s="210">
        <f t="shared" ca="1" si="12"/>
        <v>14.333333333333334</v>
      </c>
      <c r="H64" s="210">
        <f t="shared" ca="1" si="13"/>
        <v>14</v>
      </c>
      <c r="I64" s="210">
        <f t="shared" ca="1" si="14"/>
        <v>7.5</v>
      </c>
      <c r="J64" s="210">
        <f t="shared" ca="1" si="15"/>
        <v>9</v>
      </c>
      <c r="K64" s="210">
        <f t="shared" ca="1" si="16"/>
        <v>14</v>
      </c>
      <c r="L64" s="211">
        <f t="shared" ca="1" si="17"/>
        <v>11.61904761904762</v>
      </c>
    </row>
    <row r="65" spans="3:12" x14ac:dyDescent="0.25">
      <c r="C65" s="209">
        <f t="shared" ca="1" si="9"/>
        <v>11</v>
      </c>
      <c r="D65" s="197" t="str">
        <f t="shared" si="10"/>
        <v>F 6-Yr DSR Ramp</v>
      </c>
      <c r="E65" s="210">
        <f t="shared" ca="1" si="10"/>
        <v>3</v>
      </c>
      <c r="F65" s="210">
        <f t="shared" ca="1" si="11"/>
        <v>14</v>
      </c>
      <c r="G65" s="210">
        <f t="shared" ca="1" si="12"/>
        <v>12</v>
      </c>
      <c r="H65" s="210">
        <f t="shared" ca="1" si="13"/>
        <v>12</v>
      </c>
      <c r="I65" s="210">
        <f t="shared" ca="1" si="14"/>
        <v>9.75</v>
      </c>
      <c r="J65" s="210">
        <f t="shared" ca="1" si="15"/>
        <v>14</v>
      </c>
      <c r="K65" s="210">
        <f t="shared" ca="1" si="16"/>
        <v>11</v>
      </c>
      <c r="L65" s="211">
        <f t="shared" ca="1" si="17"/>
        <v>10.821428571428571</v>
      </c>
    </row>
    <row r="66" spans="3:12" x14ac:dyDescent="0.25">
      <c r="C66" s="209">
        <f t="shared" ca="1" si="9"/>
        <v>16</v>
      </c>
      <c r="D66" s="197" t="str">
        <f t="shared" si="10"/>
        <v>G NEI DSR</v>
      </c>
      <c r="E66" s="210">
        <f t="shared" ca="1" si="10"/>
        <v>1</v>
      </c>
      <c r="F66" s="210">
        <f t="shared" ca="1" si="11"/>
        <v>18.5</v>
      </c>
      <c r="G66" s="210">
        <f t="shared" ca="1" si="12"/>
        <v>17.666666666666668</v>
      </c>
      <c r="H66" s="210">
        <f t="shared" ca="1" si="13"/>
        <v>11</v>
      </c>
      <c r="I66" s="210">
        <f t="shared" ca="1" si="14"/>
        <v>9.75</v>
      </c>
      <c r="J66" s="210">
        <f t="shared" ca="1" si="15"/>
        <v>7</v>
      </c>
      <c r="K66" s="210">
        <f t="shared" ca="1" si="16"/>
        <v>18</v>
      </c>
      <c r="L66" s="211">
        <f t="shared" ca="1" si="17"/>
        <v>11.845238095238097</v>
      </c>
    </row>
    <row r="67" spans="3:12" x14ac:dyDescent="0.25">
      <c r="C67" s="209">
        <f t="shared" ca="1" si="9"/>
        <v>18</v>
      </c>
      <c r="D67" s="197" t="str">
        <f t="shared" si="10"/>
        <v>H Social Discount DSR</v>
      </c>
      <c r="E67" s="210">
        <f t="shared" ca="1" si="10"/>
        <v>2</v>
      </c>
      <c r="F67" s="210">
        <f t="shared" ca="1" si="11"/>
        <v>19.5</v>
      </c>
      <c r="G67" s="210">
        <f t="shared" ca="1" si="12"/>
        <v>18</v>
      </c>
      <c r="H67" s="210">
        <f t="shared" ca="1" si="13"/>
        <v>10</v>
      </c>
      <c r="I67" s="210">
        <f t="shared" ca="1" si="14"/>
        <v>9.75</v>
      </c>
      <c r="J67" s="210">
        <f t="shared" ca="1" si="15"/>
        <v>15</v>
      </c>
      <c r="K67" s="210">
        <f t="shared" ca="1" si="16"/>
        <v>17</v>
      </c>
      <c r="L67" s="211">
        <f t="shared" ca="1" si="17"/>
        <v>13.035714285714286</v>
      </c>
    </row>
    <row r="68" spans="3:12" x14ac:dyDescent="0.25">
      <c r="C68" s="209">
        <f t="shared" ca="1" si="9"/>
        <v>17</v>
      </c>
      <c r="D68" s="197" t="str">
        <f t="shared" si="10"/>
        <v>I SCGHG Dispatch Cost - LTCE Model</v>
      </c>
      <c r="E68" s="210">
        <f t="shared" ca="1" si="10"/>
        <v>4</v>
      </c>
      <c r="F68" s="210">
        <f t="shared" ca="1" si="11"/>
        <v>13</v>
      </c>
      <c r="G68" s="210">
        <f t="shared" ca="1" si="12"/>
        <v>13.333333333333334</v>
      </c>
      <c r="H68" s="210">
        <f t="shared" ca="1" si="13"/>
        <v>18</v>
      </c>
      <c r="I68" s="210">
        <f t="shared" ca="1" si="14"/>
        <v>10</v>
      </c>
      <c r="J68" s="210">
        <f t="shared" ca="1" si="15"/>
        <v>10</v>
      </c>
      <c r="K68" s="210">
        <f t="shared" ca="1" si="16"/>
        <v>18</v>
      </c>
      <c r="L68" s="211">
        <f t="shared" ca="1" si="17"/>
        <v>12.333333333333334</v>
      </c>
    </row>
    <row r="69" spans="3:12" x14ac:dyDescent="0.25">
      <c r="C69" s="209">
        <f t="shared" ca="1" si="9"/>
        <v>19</v>
      </c>
      <c r="D69" s="197" t="str">
        <f t="shared" si="10"/>
        <v>K AR5 Upstream Emissions</v>
      </c>
      <c r="E69" s="210">
        <f t="shared" ca="1" si="10"/>
        <v>9</v>
      </c>
      <c r="F69" s="210">
        <f t="shared" ca="1" si="11"/>
        <v>19</v>
      </c>
      <c r="G69" s="210">
        <f t="shared" ca="1" si="12"/>
        <v>16.333333333333332</v>
      </c>
      <c r="H69" s="210">
        <f t="shared" ca="1" si="13"/>
        <v>9</v>
      </c>
      <c r="I69" s="210">
        <f t="shared" ca="1" si="14"/>
        <v>8.25</v>
      </c>
      <c r="J69" s="210">
        <f t="shared" ca="1" si="15"/>
        <v>16</v>
      </c>
      <c r="K69" s="210">
        <f t="shared" ca="1" si="16"/>
        <v>14</v>
      </c>
      <c r="L69" s="211">
        <f t="shared" ca="1" si="17"/>
        <v>13.083333333333332</v>
      </c>
    </row>
    <row r="70" spans="3:12" x14ac:dyDescent="0.25">
      <c r="C70" s="209">
        <f t="shared" ca="1" si="9"/>
        <v>8</v>
      </c>
      <c r="D70" s="197" t="str">
        <f t="shared" si="10"/>
        <v>M Alternative Fuel for Peakers - Biodiesel</v>
      </c>
      <c r="E70" s="210">
        <f t="shared" ca="1" si="10"/>
        <v>7</v>
      </c>
      <c r="F70" s="210">
        <f t="shared" ca="1" si="11"/>
        <v>7.5</v>
      </c>
      <c r="G70" s="210">
        <f t="shared" ca="1" si="12"/>
        <v>6.666666666666667</v>
      </c>
      <c r="H70" s="210">
        <f t="shared" ca="1" si="13"/>
        <v>15</v>
      </c>
      <c r="I70" s="210">
        <f t="shared" ca="1" si="14"/>
        <v>7.5</v>
      </c>
      <c r="J70" s="210">
        <f t="shared" ca="1" si="15"/>
        <v>11</v>
      </c>
      <c r="K70" s="210">
        <f t="shared" ca="1" si="16"/>
        <v>13</v>
      </c>
      <c r="L70" s="211">
        <f t="shared" ca="1" si="17"/>
        <v>9.6666666666666679</v>
      </c>
    </row>
    <row r="71" spans="3:12" x14ac:dyDescent="0.25">
      <c r="C71" s="209">
        <f t="shared" ca="1" si="9"/>
        <v>5</v>
      </c>
      <c r="D71" s="197" t="str">
        <f t="shared" si="10"/>
        <v>N1 100% Renewable by 2030 Batteries</v>
      </c>
      <c r="E71" s="210">
        <f t="shared" ca="1" si="10"/>
        <v>18</v>
      </c>
      <c r="F71" s="210">
        <f t="shared" ca="1" si="11"/>
        <v>2</v>
      </c>
      <c r="G71" s="210">
        <f t="shared" ca="1" si="12"/>
        <v>1</v>
      </c>
      <c r="H71" s="210">
        <f t="shared" ca="1" si="13"/>
        <v>4</v>
      </c>
      <c r="I71" s="210">
        <f t="shared" ca="1" si="14"/>
        <v>14.25</v>
      </c>
      <c r="J71" s="210">
        <f t="shared" ca="1" si="15"/>
        <v>21</v>
      </c>
      <c r="K71" s="210">
        <f t="shared" ca="1" si="16"/>
        <v>1</v>
      </c>
      <c r="L71" s="211">
        <f t="shared" ca="1" si="17"/>
        <v>8.75</v>
      </c>
    </row>
    <row r="72" spans="3:12" x14ac:dyDescent="0.25">
      <c r="C72" s="209">
        <f t="shared" ca="1" si="9"/>
        <v>14</v>
      </c>
      <c r="D72" s="197" t="str">
        <f t="shared" si="10"/>
        <v>N2 100% Renewable by 2030 PSH</v>
      </c>
      <c r="E72" s="210">
        <f t="shared" ca="1" si="10"/>
        <v>22</v>
      </c>
      <c r="F72" s="210">
        <f t="shared" ca="1" si="11"/>
        <v>1</v>
      </c>
      <c r="G72" s="210">
        <f t="shared" ca="1" si="12"/>
        <v>1</v>
      </c>
      <c r="H72" s="210">
        <f t="shared" ca="1" si="13"/>
        <v>1</v>
      </c>
      <c r="I72" s="210">
        <f t="shared" ca="1" si="14"/>
        <v>16.75</v>
      </c>
      <c r="J72" s="210">
        <f t="shared" ca="1" si="15"/>
        <v>21</v>
      </c>
      <c r="K72" s="210">
        <f t="shared" ca="1" si="16"/>
        <v>18</v>
      </c>
      <c r="L72" s="211">
        <f t="shared" ca="1" si="17"/>
        <v>11.535714285714286</v>
      </c>
    </row>
    <row r="73" spans="3:12" x14ac:dyDescent="0.25">
      <c r="C73" s="209">
        <f t="shared" ca="1" si="9"/>
        <v>13</v>
      </c>
      <c r="D73" s="197" t="str">
        <f t="shared" si="10"/>
        <v>O1 100% Renewable by 2045 Batteries</v>
      </c>
      <c r="E73" s="210">
        <f t="shared" ca="1" si="10"/>
        <v>16</v>
      </c>
      <c r="F73" s="210">
        <f t="shared" ca="1" si="11"/>
        <v>11</v>
      </c>
      <c r="G73" s="210">
        <f t="shared" ca="1" si="12"/>
        <v>5.666666666666667</v>
      </c>
      <c r="H73" s="210">
        <f t="shared" ca="1" si="13"/>
        <v>16</v>
      </c>
      <c r="I73" s="210">
        <f t="shared" ca="1" si="14"/>
        <v>10</v>
      </c>
      <c r="J73" s="210">
        <f t="shared" ca="1" si="15"/>
        <v>18</v>
      </c>
      <c r="K73" s="210">
        <f t="shared" ca="1" si="16"/>
        <v>2</v>
      </c>
      <c r="L73" s="211">
        <f t="shared" ca="1" si="17"/>
        <v>11.238095238095237</v>
      </c>
    </row>
    <row r="74" spans="3:12" x14ac:dyDescent="0.25">
      <c r="C74" s="209">
        <f t="shared" ca="1" si="9"/>
        <v>4</v>
      </c>
      <c r="D74" s="197" t="str">
        <f t="shared" si="10"/>
        <v>O2 100% Renewable by 2045 PSH</v>
      </c>
      <c r="E74" s="210">
        <f t="shared" ca="1" si="10"/>
        <v>19</v>
      </c>
      <c r="F74" s="210">
        <f t="shared" ca="1" si="11"/>
        <v>3</v>
      </c>
      <c r="G74" s="210">
        <f t="shared" ca="1" si="12"/>
        <v>3.6666666666666665</v>
      </c>
      <c r="H74" s="210">
        <f t="shared" ca="1" si="13"/>
        <v>2</v>
      </c>
      <c r="I74" s="210">
        <f t="shared" ca="1" si="14"/>
        <v>10.25</v>
      </c>
      <c r="J74" s="210">
        <f t="shared" ca="1" si="15"/>
        <v>5</v>
      </c>
      <c r="K74" s="210">
        <f t="shared" ca="1" si="16"/>
        <v>18</v>
      </c>
      <c r="L74" s="211">
        <f t="shared" ca="1" si="17"/>
        <v>8.7023809523809526</v>
      </c>
    </row>
    <row r="75" spans="3:12" x14ac:dyDescent="0.25">
      <c r="C75" s="209">
        <f t="shared" ca="1" si="9"/>
        <v>21</v>
      </c>
      <c r="D75" s="197" t="str">
        <f t="shared" si="10"/>
        <v>P1 No Thermal Before 2030, 2Hr LiIon</v>
      </c>
      <c r="E75" s="210">
        <f t="shared" ca="1" si="10"/>
        <v>20</v>
      </c>
      <c r="F75" s="210">
        <f t="shared" ca="1" si="11"/>
        <v>21</v>
      </c>
      <c r="G75" s="210">
        <f t="shared" ca="1" si="12"/>
        <v>20.666666666666668</v>
      </c>
      <c r="H75" s="210">
        <f t="shared" ca="1" si="13"/>
        <v>21</v>
      </c>
      <c r="I75" s="210">
        <f t="shared" ca="1" si="14"/>
        <v>18.25</v>
      </c>
      <c r="J75" s="210">
        <f t="shared" ca="1" si="15"/>
        <v>13</v>
      </c>
      <c r="K75" s="210">
        <f t="shared" ca="1" si="16"/>
        <v>4</v>
      </c>
      <c r="L75" s="211">
        <f t="shared" ca="1" si="17"/>
        <v>16.845238095238095</v>
      </c>
    </row>
    <row r="76" spans="3:12" x14ac:dyDescent="0.25">
      <c r="C76" s="209">
        <f t="shared" ca="1" si="9"/>
        <v>7</v>
      </c>
      <c r="D76" s="197" t="str">
        <f t="shared" si="10"/>
        <v>P2 No Thermal Before 2030, PHES</v>
      </c>
      <c r="E76" s="210">
        <f t="shared" ca="1" si="10"/>
        <v>17</v>
      </c>
      <c r="F76" s="210">
        <f t="shared" ca="1" si="11"/>
        <v>5</v>
      </c>
      <c r="G76" s="210">
        <f t="shared" ca="1" si="12"/>
        <v>4.666666666666667</v>
      </c>
      <c r="H76" s="210">
        <f t="shared" ca="1" si="13"/>
        <v>3</v>
      </c>
      <c r="I76" s="210">
        <f t="shared" ca="1" si="14"/>
        <v>11.25</v>
      </c>
      <c r="J76" s="210">
        <f t="shared" ca="1" si="15"/>
        <v>20</v>
      </c>
      <c r="K76" s="210">
        <f t="shared" ca="1" si="16"/>
        <v>5</v>
      </c>
      <c r="L76" s="211">
        <f t="shared" ca="1" si="17"/>
        <v>9.4166666666666679</v>
      </c>
    </row>
    <row r="77" spans="3:12" x14ac:dyDescent="0.25">
      <c r="C77" s="209">
        <f t="shared" ca="1" si="9"/>
        <v>22</v>
      </c>
      <c r="D77" s="197" t="str">
        <f t="shared" si="10"/>
        <v>P3 No Thermal Before 2030, 4Hr LiIon</v>
      </c>
      <c r="E77" s="210">
        <f t="shared" ca="1" si="10"/>
        <v>21</v>
      </c>
      <c r="F77" s="210">
        <f t="shared" ca="1" si="11"/>
        <v>22</v>
      </c>
      <c r="G77" s="210">
        <f t="shared" ca="1" si="12"/>
        <v>22</v>
      </c>
      <c r="H77" s="210">
        <f t="shared" ca="1" si="13"/>
        <v>22</v>
      </c>
      <c r="I77" s="210">
        <f t="shared" ca="1" si="14"/>
        <v>19.5</v>
      </c>
      <c r="J77" s="210">
        <f t="shared" ca="1" si="15"/>
        <v>17</v>
      </c>
      <c r="K77" s="210">
        <f t="shared" ca="1" si="16"/>
        <v>3</v>
      </c>
      <c r="L77" s="211">
        <f t="shared" ca="1" si="17"/>
        <v>18.071428571428573</v>
      </c>
    </row>
    <row r="78" spans="3:12" x14ac:dyDescent="0.25">
      <c r="C78" s="209">
        <f t="shared" ca="1" si="9"/>
        <v>2</v>
      </c>
      <c r="D78" s="197" t="str">
        <f t="shared" si="10"/>
        <v>V1 Balanced portfolio</v>
      </c>
      <c r="E78" s="210">
        <f t="shared" ca="1" si="10"/>
        <v>12</v>
      </c>
      <c r="F78" s="210">
        <f t="shared" ca="1" si="11"/>
        <v>10</v>
      </c>
      <c r="G78" s="210">
        <f t="shared" ca="1" si="12"/>
        <v>13</v>
      </c>
      <c r="H78" s="210">
        <f t="shared" ca="1" si="13"/>
        <v>5</v>
      </c>
      <c r="I78" s="210">
        <f t="shared" ca="1" si="14"/>
        <v>7</v>
      </c>
      <c r="J78" s="210">
        <f t="shared" ca="1" si="15"/>
        <v>1</v>
      </c>
      <c r="K78" s="210">
        <f t="shared" ca="1" si="16"/>
        <v>8</v>
      </c>
      <c r="L78" s="211">
        <f t="shared" ca="1" si="17"/>
        <v>8</v>
      </c>
    </row>
    <row r="79" spans="3:12" x14ac:dyDescent="0.25">
      <c r="C79" s="209">
        <f t="shared" ca="1" si="9"/>
        <v>6</v>
      </c>
      <c r="D79" s="197" t="str">
        <f t="shared" si="10"/>
        <v>V2 Balanced portfolio + MT Wind and PSH</v>
      </c>
      <c r="E79" s="210">
        <f t="shared" ca="1" si="10"/>
        <v>15</v>
      </c>
      <c r="F79" s="210">
        <f t="shared" ca="1" si="11"/>
        <v>9.5</v>
      </c>
      <c r="G79" s="210">
        <f t="shared" ca="1" si="12"/>
        <v>8.3333333333333339</v>
      </c>
      <c r="H79" s="210">
        <f t="shared" ca="1" si="13"/>
        <v>17</v>
      </c>
      <c r="I79" s="210">
        <f t="shared" ca="1" si="14"/>
        <v>7.5</v>
      </c>
      <c r="J79" s="210">
        <f t="shared" ca="1" si="15"/>
        <v>1</v>
      </c>
      <c r="K79" s="210">
        <f t="shared" ca="1" si="16"/>
        <v>6</v>
      </c>
      <c r="L79" s="211">
        <f t="shared" ca="1" si="17"/>
        <v>9.1904761904761916</v>
      </c>
    </row>
    <row r="80" spans="3:12" x14ac:dyDescent="0.25">
      <c r="C80" s="209">
        <f t="shared" ca="1" si="9"/>
        <v>3</v>
      </c>
      <c r="D80" s="197" t="str">
        <f t="shared" si="10"/>
        <v>V3 Balanced portfolio + 6 Year DSR</v>
      </c>
      <c r="E80" s="210">
        <f t="shared" ca="1" si="10"/>
        <v>11</v>
      </c>
      <c r="F80" s="210">
        <f t="shared" ca="1" si="11"/>
        <v>9</v>
      </c>
      <c r="G80" s="210">
        <f t="shared" ca="1" si="12"/>
        <v>11</v>
      </c>
      <c r="H80" s="210">
        <f t="shared" ca="1" si="13"/>
        <v>8</v>
      </c>
      <c r="I80" s="210">
        <f t="shared" ca="1" si="14"/>
        <v>9.5</v>
      </c>
      <c r="J80" s="210">
        <f t="shared" ca="1" si="15"/>
        <v>1</v>
      </c>
      <c r="K80" s="210">
        <f t="shared" ca="1" si="16"/>
        <v>10</v>
      </c>
      <c r="L80" s="211">
        <f t="shared" ca="1" si="17"/>
        <v>8.5</v>
      </c>
    </row>
    <row r="81" spans="3:12" x14ac:dyDescent="0.25">
      <c r="C81" s="209">
        <f t="shared" ca="1" si="9"/>
        <v>1</v>
      </c>
      <c r="D81" s="197" t="str">
        <f t="shared" si="10"/>
        <v>W Preferred Portfolio (BP with Biodiesel)</v>
      </c>
      <c r="E81" s="210">
        <f t="shared" ca="1" si="10"/>
        <v>13</v>
      </c>
      <c r="F81" s="210">
        <f t="shared" ca="1" si="11"/>
        <v>7.5</v>
      </c>
      <c r="G81" s="210">
        <f t="shared" ca="1" si="12"/>
        <v>11</v>
      </c>
      <c r="H81" s="210">
        <f t="shared" ca="1" si="13"/>
        <v>7</v>
      </c>
      <c r="I81" s="210">
        <f t="shared" ca="1" si="14"/>
        <v>7.25</v>
      </c>
      <c r="J81" s="210">
        <f t="shared" ca="1" si="15"/>
        <v>1</v>
      </c>
      <c r="K81" s="210">
        <f t="shared" ca="1" si="16"/>
        <v>8</v>
      </c>
      <c r="L81" s="211">
        <f t="shared" ca="1" si="17"/>
        <v>7.8214285714285712</v>
      </c>
    </row>
    <row r="82" spans="3:12" ht="15.75" thickBot="1" x14ac:dyDescent="0.3">
      <c r="C82" s="212">
        <f t="shared" ca="1" si="9"/>
        <v>10</v>
      </c>
      <c r="D82" s="213" t="str">
        <f t="shared" si="10"/>
        <v>AA MT Wind + PHSE</v>
      </c>
      <c r="E82" s="214">
        <f t="shared" ca="1" si="10"/>
        <v>10</v>
      </c>
      <c r="F82" s="214">
        <f t="shared" ca="1" si="11"/>
        <v>11.5</v>
      </c>
      <c r="G82" s="214">
        <f t="shared" ca="1" si="12"/>
        <v>9.6666666666666661</v>
      </c>
      <c r="H82" s="214">
        <f t="shared" ca="1" si="13"/>
        <v>13</v>
      </c>
      <c r="I82" s="214">
        <f t="shared" ca="1" si="14"/>
        <v>8</v>
      </c>
      <c r="J82" s="214">
        <f t="shared" ca="1" si="15"/>
        <v>8</v>
      </c>
      <c r="K82" s="214">
        <f t="shared" ca="1" si="16"/>
        <v>14</v>
      </c>
      <c r="L82" s="215">
        <f t="shared" ca="1" si="17"/>
        <v>10.595238095238093</v>
      </c>
    </row>
    <row r="83" spans="3:12" x14ac:dyDescent="0.25">
      <c r="E83" s="81"/>
      <c r="F83" s="81"/>
      <c r="G83" s="81"/>
      <c r="H83" s="81"/>
      <c r="I83" s="81"/>
      <c r="J83" s="81"/>
      <c r="K83" s="81"/>
      <c r="L83" s="81"/>
    </row>
  </sheetData>
  <mergeCells count="6">
    <mergeCell ref="F5:G5"/>
    <mergeCell ref="H5:J5"/>
    <mergeCell ref="L5:O5"/>
    <mergeCell ref="F30:G30"/>
    <mergeCell ref="H30:J30"/>
    <mergeCell ref="L30:O30"/>
  </mergeCells>
  <conditionalFormatting sqref="E7:E28">
    <cfRule type="colorScale" priority="8">
      <colorScale>
        <cfvo type="min"/>
        <cfvo type="percentile" val="50"/>
        <cfvo type="max"/>
        <color rgb="FF63BE7B"/>
        <color rgb="FFFFEB84"/>
        <color rgb="FFF8696B"/>
      </colorScale>
    </cfRule>
  </conditionalFormatting>
  <conditionalFormatting sqref="F7:F28">
    <cfRule type="colorScale" priority="9">
      <colorScale>
        <cfvo type="min"/>
        <cfvo type="percentile" val="50"/>
        <cfvo type="max"/>
        <color rgb="FF63BE7B"/>
        <color rgb="FFFFEB84"/>
        <color rgb="FFF8696B"/>
      </colorScale>
    </cfRule>
  </conditionalFormatting>
  <conditionalFormatting sqref="G7:G28">
    <cfRule type="colorScale" priority="10">
      <colorScale>
        <cfvo type="min"/>
        <cfvo type="percentile" val="50"/>
        <cfvo type="max"/>
        <color rgb="FF63BE7B"/>
        <color rgb="FFFFEB84"/>
        <color rgb="FFF8696B"/>
      </colorScale>
    </cfRule>
  </conditionalFormatting>
  <conditionalFormatting sqref="H7:H28">
    <cfRule type="colorScale" priority="11">
      <colorScale>
        <cfvo type="min"/>
        <cfvo type="percentile" val="50"/>
        <cfvo type="max"/>
        <color rgb="FF63BE7B"/>
        <color rgb="FFFFEB84"/>
        <color rgb="FFF8696B"/>
      </colorScale>
    </cfRule>
  </conditionalFormatting>
  <conditionalFormatting sqref="I7:I28">
    <cfRule type="colorScale" priority="12">
      <colorScale>
        <cfvo type="min"/>
        <cfvo type="percentile" val="50"/>
        <cfvo type="max"/>
        <color rgb="FF63BE7B"/>
        <color rgb="FFFFEB84"/>
        <color rgb="FFF8696B"/>
      </colorScale>
    </cfRule>
  </conditionalFormatting>
  <conditionalFormatting sqref="J7:J28">
    <cfRule type="colorScale" priority="13">
      <colorScale>
        <cfvo type="min"/>
        <cfvo type="percentile" val="50"/>
        <cfvo type="max"/>
        <color rgb="FF63BE7B"/>
        <color rgb="FFFFEB84"/>
        <color rgb="FFF8696B"/>
      </colorScale>
    </cfRule>
  </conditionalFormatting>
  <conditionalFormatting sqref="K7:K28">
    <cfRule type="colorScale" priority="14">
      <colorScale>
        <cfvo type="min"/>
        <cfvo type="percentile" val="50"/>
        <cfvo type="max"/>
        <color rgb="FF63BE7B"/>
        <color rgb="FFFFEB84"/>
        <color rgb="FFF8696B"/>
      </colorScale>
    </cfRule>
  </conditionalFormatting>
  <conditionalFormatting sqref="L7:L28">
    <cfRule type="colorScale" priority="15">
      <colorScale>
        <cfvo type="min"/>
        <cfvo type="percentile" val="50"/>
        <cfvo type="max"/>
        <color rgb="FFF8696B"/>
        <color rgb="FFFFEB84"/>
        <color rgb="FF63BE7B"/>
      </colorScale>
    </cfRule>
  </conditionalFormatting>
  <conditionalFormatting sqref="M7:M28">
    <cfRule type="colorScale" priority="16">
      <colorScale>
        <cfvo type="min"/>
        <cfvo type="percentile" val="50"/>
        <cfvo type="max"/>
        <color rgb="FFF8696B"/>
        <color rgb="FFFFEB84"/>
        <color rgb="FF63BE7B"/>
      </colorScale>
    </cfRule>
  </conditionalFormatting>
  <conditionalFormatting sqref="N7:N28">
    <cfRule type="colorScale" priority="17">
      <colorScale>
        <cfvo type="min"/>
        <cfvo type="percentile" val="50"/>
        <cfvo type="max"/>
        <color rgb="FFF8696B"/>
        <color rgb="FFFFEB84"/>
        <color rgb="FF63BE7B"/>
      </colorScale>
    </cfRule>
  </conditionalFormatting>
  <conditionalFormatting sqref="O7:O28">
    <cfRule type="colorScale" priority="18">
      <colorScale>
        <cfvo type="min"/>
        <cfvo type="percentile" val="50"/>
        <cfvo type="max"/>
        <color rgb="FFF8696B"/>
        <color rgb="FFFFEB84"/>
        <color rgb="FF63BE7B"/>
      </colorScale>
    </cfRule>
  </conditionalFormatting>
  <conditionalFormatting sqref="P7:P28">
    <cfRule type="colorScale" priority="7">
      <colorScale>
        <cfvo type="min"/>
        <cfvo type="percentile" val="50"/>
        <cfvo type="max"/>
        <color rgb="FFF8696B"/>
        <color rgb="FFFFEB84"/>
        <color rgb="FF63BE7B"/>
      </colorScale>
    </cfRule>
  </conditionalFormatting>
  <conditionalFormatting sqref="Q7:Q28">
    <cfRule type="colorScale" priority="6">
      <colorScale>
        <cfvo type="min"/>
        <cfvo type="percentile" val="50"/>
        <cfvo type="max"/>
        <color rgb="FFF8696B"/>
        <color rgb="FFFFEB84"/>
        <color rgb="FF63BE7B"/>
      </colorScale>
    </cfRule>
  </conditionalFormatting>
  <conditionalFormatting sqref="E32:Q53">
    <cfRule type="colorScale" priority="5">
      <colorScale>
        <cfvo type="min"/>
        <cfvo type="percentile" val="50"/>
        <cfvo type="max"/>
        <color rgb="FF63BE7B"/>
        <color rgb="FFFFEB84"/>
        <color rgb="FFF8696B"/>
      </colorScale>
    </cfRule>
  </conditionalFormatting>
  <conditionalFormatting sqref="S32:S53">
    <cfRule type="colorScale" priority="4">
      <colorScale>
        <cfvo type="min"/>
        <cfvo type="percentile" val="50"/>
        <cfvo type="max"/>
        <color rgb="FF63BE7B"/>
        <color rgb="FFFFEB84"/>
        <color rgb="FFF8696B"/>
      </colorScale>
    </cfRule>
  </conditionalFormatting>
  <conditionalFormatting sqref="T32:T53">
    <cfRule type="colorScale" priority="3">
      <colorScale>
        <cfvo type="min"/>
        <cfvo type="percentile" val="50"/>
        <cfvo type="max"/>
        <color rgb="FF63BE7B"/>
        <color rgb="FFFFEB84"/>
        <color rgb="FFF8696B"/>
      </colorScale>
    </cfRule>
  </conditionalFormatting>
  <conditionalFormatting sqref="C61:C82 E61:K82">
    <cfRule type="colorScale" priority="2">
      <colorScale>
        <cfvo type="min"/>
        <cfvo type="percentile" val="50"/>
        <cfvo type="max"/>
        <color rgb="FF63BE7B"/>
        <color rgb="FFFFEB84"/>
        <color rgb="FFF8696B"/>
      </colorScale>
    </cfRule>
  </conditionalFormatting>
  <conditionalFormatting sqref="L61:L82">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83"/>
  <sheetViews>
    <sheetView workbookViewId="0"/>
  </sheetViews>
  <sheetFormatPr defaultRowHeight="15" x14ac:dyDescent="0.25"/>
  <cols>
    <col min="1" max="2" width="8.5703125" bestFit="1" customWidth="1"/>
    <col min="3" max="3" width="17" bestFit="1" customWidth="1"/>
    <col min="4" max="4" width="58" bestFit="1" customWidth="1"/>
    <col min="5" max="17" width="23.7109375" customWidth="1"/>
    <col min="18" max="19" width="15.85546875" customWidth="1"/>
    <col min="20" max="21" width="17.85546875" customWidth="1"/>
  </cols>
  <sheetData>
    <row r="1" spans="1:17" ht="15.75" customHeight="1" x14ac:dyDescent="0.25">
      <c r="D1" t="s">
        <v>114</v>
      </c>
      <c r="E1">
        <v>9</v>
      </c>
      <c r="F1">
        <v>10</v>
      </c>
      <c r="G1">
        <v>11</v>
      </c>
      <c r="H1">
        <v>12</v>
      </c>
      <c r="I1">
        <v>13</v>
      </c>
      <c r="J1">
        <v>14</v>
      </c>
      <c r="K1">
        <v>15</v>
      </c>
      <c r="L1">
        <v>24</v>
      </c>
      <c r="M1">
        <v>28</v>
      </c>
      <c r="N1">
        <v>34</v>
      </c>
      <c r="O1">
        <v>38</v>
      </c>
      <c r="P1">
        <v>32</v>
      </c>
      <c r="Q1">
        <v>33</v>
      </c>
    </row>
    <row r="2" spans="1:17" ht="39" customHeight="1" x14ac:dyDescent="0.25"/>
    <row r="4" spans="1:17" ht="15.75" thickBot="1" x14ac:dyDescent="0.3"/>
    <row r="5" spans="1:17" x14ac:dyDescent="0.25">
      <c r="D5" s="216" t="s">
        <v>370</v>
      </c>
      <c r="E5" s="234" t="s">
        <v>109</v>
      </c>
      <c r="F5" s="314" t="s">
        <v>110</v>
      </c>
      <c r="G5" s="314"/>
      <c r="H5" s="315" t="s">
        <v>108</v>
      </c>
      <c r="I5" s="315"/>
      <c r="J5" s="315"/>
      <c r="K5" s="235" t="s">
        <v>173</v>
      </c>
      <c r="L5" s="316" t="s">
        <v>180</v>
      </c>
      <c r="M5" s="316"/>
      <c r="N5" s="316"/>
      <c r="O5" s="316"/>
      <c r="P5" s="236" t="s">
        <v>112</v>
      </c>
      <c r="Q5" s="237" t="s">
        <v>113</v>
      </c>
    </row>
    <row r="6" spans="1:17" ht="124.5" customHeight="1" x14ac:dyDescent="0.25">
      <c r="A6" t="s">
        <v>122</v>
      </c>
      <c r="B6" t="s">
        <v>123</v>
      </c>
      <c r="C6" t="s">
        <v>116</v>
      </c>
      <c r="D6" s="217" t="s">
        <v>371</v>
      </c>
      <c r="E6" s="198" t="s">
        <v>72</v>
      </c>
      <c r="F6" s="198" t="s">
        <v>73</v>
      </c>
      <c r="G6" s="198" t="s">
        <v>74</v>
      </c>
      <c r="H6" s="198" t="s">
        <v>75</v>
      </c>
      <c r="I6" s="198" t="s">
        <v>369</v>
      </c>
      <c r="J6" s="198" t="s">
        <v>77</v>
      </c>
      <c r="K6" s="198" t="s">
        <v>78</v>
      </c>
      <c r="L6" s="198" t="s">
        <v>87</v>
      </c>
      <c r="M6" s="198" t="s">
        <v>91</v>
      </c>
      <c r="N6" s="198" t="s">
        <v>97</v>
      </c>
      <c r="O6" s="198" t="s">
        <v>101</v>
      </c>
      <c r="P6" s="198" t="s">
        <v>95</v>
      </c>
      <c r="Q6" s="225" t="s">
        <v>96</v>
      </c>
    </row>
    <row r="7" spans="1:17" x14ac:dyDescent="0.25">
      <c r="A7" t="s">
        <v>125</v>
      </c>
      <c r="B7" t="s">
        <v>124</v>
      </c>
      <c r="C7" t="s">
        <v>115</v>
      </c>
      <c r="D7" s="219" t="str">
        <f>'RAW DATA INPUTS &gt;&gt;&gt;'!D3</f>
        <v>1 Mid</v>
      </c>
      <c r="E7" s="226">
        <f t="shared" ref="E7:N16" ca="1" si="0">INDIRECT(CONCATENATE("_CBIs_!",$A7,E$1))</f>
        <v>2.5204189708619196</v>
      </c>
      <c r="F7" s="226">
        <f t="shared" ca="1" si="0"/>
        <v>2.068401793868182</v>
      </c>
      <c r="G7" s="227">
        <f t="shared" ca="1" si="0"/>
        <v>4849184.796875</v>
      </c>
      <c r="H7" s="228">
        <f t="shared" ca="1" si="0"/>
        <v>14292.374707609415</v>
      </c>
      <c r="I7" s="227">
        <f t="shared" ca="1" si="0"/>
        <v>4065.2409267425528</v>
      </c>
      <c r="J7" s="228">
        <f t="shared" ca="1" si="0"/>
        <v>4155.9632079601288</v>
      </c>
      <c r="K7" s="227">
        <f t="shared" ca="1" si="0"/>
        <v>2327540.5</v>
      </c>
      <c r="L7" s="227">
        <f t="shared" ca="1" si="0"/>
        <v>8258620.5513916016</v>
      </c>
      <c r="M7" s="227">
        <f t="shared" ca="1" si="0"/>
        <v>1215035.6416015625</v>
      </c>
      <c r="N7" s="227">
        <f t="shared" ca="1" si="0"/>
        <v>9771.7213134765625</v>
      </c>
      <c r="O7" s="227">
        <f t="shared" ref="O7:O28" ca="1" si="1">ROUND(INDIRECT(CONCATENATE("_CBIs_!",$A7,O$1)),0)</f>
        <v>1237102</v>
      </c>
      <c r="P7" s="227">
        <f t="shared" ref="P7:Q28" ca="1" si="2">INDIRECT(CONCATENATE("_CBIs_!",$A7,P$1))</f>
        <v>10.049999788403511</v>
      </c>
      <c r="Q7" s="229">
        <f t="shared" ca="1" si="2"/>
        <v>16.090000152587891</v>
      </c>
    </row>
    <row r="8" spans="1:17" x14ac:dyDescent="0.25">
      <c r="A8" t="s">
        <v>130</v>
      </c>
      <c r="B8" t="s">
        <v>131</v>
      </c>
      <c r="C8" t="s">
        <v>119</v>
      </c>
      <c r="D8" s="219" t="str">
        <f>'RAW DATA INPUTS &gt;&gt;&gt;'!D6</f>
        <v>A Renewable Overgeneration</v>
      </c>
      <c r="E8" s="226">
        <f t="shared" ca="1" si="0"/>
        <v>2.6433930666480903</v>
      </c>
      <c r="F8" s="226">
        <f t="shared" ca="1" si="0"/>
        <v>1.841738191929803</v>
      </c>
      <c r="G8" s="227">
        <f t="shared" ca="1" si="0"/>
        <v>3871965.95703125</v>
      </c>
      <c r="H8" s="228">
        <f t="shared" ca="1" si="0"/>
        <v>14283.250361412764</v>
      </c>
      <c r="I8" s="227">
        <f t="shared" ca="1" si="0"/>
        <v>3579.2894115447998</v>
      </c>
      <c r="J8" s="228">
        <f t="shared" ca="1" si="0"/>
        <v>4124.9064856767654</v>
      </c>
      <c r="K8" s="227">
        <f t="shared" ca="1" si="0"/>
        <v>2417682.5</v>
      </c>
      <c r="L8" s="227">
        <f t="shared" ca="1" si="0"/>
        <v>8253028.8599853516</v>
      </c>
      <c r="M8" s="227">
        <f t="shared" ca="1" si="0"/>
        <v>1224029.236328125</v>
      </c>
      <c r="N8" s="227">
        <f t="shared" ca="1" si="0"/>
        <v>9771.72021484375</v>
      </c>
      <c r="O8" s="227">
        <f t="shared" ca="1" si="1"/>
        <v>1231485</v>
      </c>
      <c r="P8" s="227">
        <f t="shared" ca="1" si="2"/>
        <v>16.519999623298645</v>
      </c>
      <c r="Q8" s="229">
        <f t="shared" ca="1" si="2"/>
        <v>16.090000152587891</v>
      </c>
    </row>
    <row r="9" spans="1:17" x14ac:dyDescent="0.25">
      <c r="A9" t="s">
        <v>150</v>
      </c>
      <c r="B9" t="s">
        <v>151</v>
      </c>
      <c r="C9" t="s">
        <v>152</v>
      </c>
      <c r="D9" s="219" t="str">
        <f>'RAW DATA INPUTS &gt;&gt;&gt;'!D8</f>
        <v>C Distributed Transmission</v>
      </c>
      <c r="E9" s="226">
        <f t="shared" ca="1" si="0"/>
        <v>2.5584023946298613</v>
      </c>
      <c r="F9" s="226">
        <f t="shared" ca="1" si="0"/>
        <v>2.0628640609288782</v>
      </c>
      <c r="G9" s="227">
        <f t="shared" ca="1" si="0"/>
        <v>4832602.087890625</v>
      </c>
      <c r="H9" s="228">
        <f t="shared" ca="1" si="0"/>
        <v>14292.170526623726</v>
      </c>
      <c r="I9" s="227">
        <f t="shared" ca="1" si="0"/>
        <v>4044.8782558441162</v>
      </c>
      <c r="J9" s="228">
        <f t="shared" ca="1" si="0"/>
        <v>4155.2560434341431</v>
      </c>
      <c r="K9" s="227">
        <f t="shared" ca="1" si="0"/>
        <v>2184213.25</v>
      </c>
      <c r="L9" s="227">
        <f t="shared" ca="1" si="0"/>
        <v>8571876.7076416016</v>
      </c>
      <c r="M9" s="227">
        <f t="shared" ca="1" si="0"/>
        <v>1224029.314453125</v>
      </c>
      <c r="N9" s="227">
        <f t="shared" ca="1" si="0"/>
        <v>10651.371337890625</v>
      </c>
      <c r="O9" s="227">
        <f t="shared" ca="1" si="1"/>
        <v>1237072</v>
      </c>
      <c r="P9" s="227">
        <f t="shared" ca="1" si="2"/>
        <v>28.169999673962593</v>
      </c>
      <c r="Q9" s="229">
        <f t="shared" ca="1" si="2"/>
        <v>16.090000152587891</v>
      </c>
    </row>
    <row r="10" spans="1:17" x14ac:dyDescent="0.25">
      <c r="A10" t="s">
        <v>153</v>
      </c>
      <c r="B10" t="s">
        <v>154</v>
      </c>
      <c r="C10" t="s">
        <v>155</v>
      </c>
      <c r="D10" s="219" t="str">
        <f>'RAW DATA INPUTS &gt;&gt;&gt;'!D9</f>
        <v>D Transmission/build constraints - time delayed (option 2)</v>
      </c>
      <c r="E10" s="226">
        <f t="shared" ca="1" si="0"/>
        <v>2.5737664831494556</v>
      </c>
      <c r="F10" s="226">
        <f t="shared" ca="1" si="0"/>
        <v>2.0577453084379078</v>
      </c>
      <c r="G10" s="227">
        <f t="shared" ca="1" si="0"/>
        <v>4811994</v>
      </c>
      <c r="H10" s="228">
        <f t="shared" ca="1" si="0"/>
        <v>14291.939790815115</v>
      </c>
      <c r="I10" s="227">
        <f t="shared" ca="1" si="0"/>
        <v>4031.3830947875967</v>
      </c>
      <c r="J10" s="228">
        <f t="shared" ca="1" si="0"/>
        <v>4154.4290531873694</v>
      </c>
      <c r="K10" s="227">
        <f t="shared" ca="1" si="0"/>
        <v>2057660.5</v>
      </c>
      <c r="L10" s="227">
        <f t="shared" ca="1" si="0"/>
        <v>8883954.4283447266</v>
      </c>
      <c r="M10" s="227">
        <f t="shared" ca="1" si="0"/>
        <v>1224029.314453125</v>
      </c>
      <c r="N10" s="227">
        <f t="shared" ca="1" si="0"/>
        <v>9771.7213134765625</v>
      </c>
      <c r="O10" s="227">
        <f t="shared" ca="1" si="1"/>
        <v>1237004</v>
      </c>
      <c r="P10" s="227">
        <f t="shared" ca="1" si="2"/>
        <v>20.009999483823776</v>
      </c>
      <c r="Q10" s="229">
        <f t="shared" ca="1" si="2"/>
        <v>16.090000152587891</v>
      </c>
    </row>
    <row r="11" spans="1:17" x14ac:dyDescent="0.25">
      <c r="A11" t="s">
        <v>208</v>
      </c>
      <c r="B11" t="s">
        <v>209</v>
      </c>
      <c r="C11" t="s">
        <v>210</v>
      </c>
      <c r="D11" s="219" t="str">
        <f>'RAW DATA INPUTS &gt;&gt;&gt;'!D11</f>
        <v>F 6-Yr DSR Ramp</v>
      </c>
      <c r="E11" s="226">
        <f t="shared" ca="1" si="0"/>
        <v>2.7461559551195447</v>
      </c>
      <c r="F11" s="226">
        <f t="shared" ca="1" si="0"/>
        <v>2.0643964962493362</v>
      </c>
      <c r="G11" s="227">
        <f t="shared" ca="1" si="0"/>
        <v>4766594.255859375</v>
      </c>
      <c r="H11" s="228">
        <f t="shared" ca="1" si="0"/>
        <v>14291.465157181025</v>
      </c>
      <c r="I11" s="227">
        <f t="shared" ca="1" si="0"/>
        <v>4007.7306022644043</v>
      </c>
      <c r="J11" s="228">
        <f t="shared" ca="1" si="0"/>
        <v>4152.7169573307028</v>
      </c>
      <c r="K11" s="227">
        <f t="shared" ca="1" si="0"/>
        <v>1791421.375</v>
      </c>
      <c r="L11" s="227">
        <f t="shared" ca="1" si="0"/>
        <v>9194492.7174072266</v>
      </c>
      <c r="M11" s="227">
        <f t="shared" ca="1" si="0"/>
        <v>1546761.01953125</v>
      </c>
      <c r="N11" s="227">
        <f t="shared" ca="1" si="0"/>
        <v>9771.7213134765625</v>
      </c>
      <c r="O11" s="227">
        <f t="shared" ca="1" si="1"/>
        <v>1236898</v>
      </c>
      <c r="P11" s="227">
        <f t="shared" ca="1" si="2"/>
        <v>18.299999445676804</v>
      </c>
      <c r="Q11" s="229">
        <f t="shared" ca="1" si="2"/>
        <v>16.090000152587891</v>
      </c>
    </row>
    <row r="12" spans="1:17" x14ac:dyDescent="0.25">
      <c r="A12" t="s">
        <v>211</v>
      </c>
      <c r="B12" t="s">
        <v>212</v>
      </c>
      <c r="C12" t="s">
        <v>213</v>
      </c>
      <c r="D12" s="219" t="str">
        <f>'RAW DATA INPUTS &gt;&gt;&gt;'!D12</f>
        <v>G NEI DSR</v>
      </c>
      <c r="E12" s="226">
        <f t="shared" ca="1" si="0"/>
        <v>2.4302694078431668</v>
      </c>
      <c r="F12" s="226">
        <f t="shared" ca="1" si="0"/>
        <v>2.0915924552691592</v>
      </c>
      <c r="G12" s="227">
        <f t="shared" ca="1" si="0"/>
        <v>4830968.080078125</v>
      </c>
      <c r="H12" s="228">
        <f t="shared" ca="1" si="0"/>
        <v>14292.148883283138</v>
      </c>
      <c r="I12" s="227">
        <f t="shared" ca="1" si="0"/>
        <v>4044.6074256896973</v>
      </c>
      <c r="J12" s="228">
        <f t="shared" ca="1" si="0"/>
        <v>4155.1718559265137</v>
      </c>
      <c r="K12" s="227">
        <f t="shared" ca="1" si="0"/>
        <v>2198422.75</v>
      </c>
      <c r="L12" s="227">
        <f t="shared" ca="1" si="0"/>
        <v>8571897.7799072266</v>
      </c>
      <c r="M12" s="227">
        <f t="shared" ca="1" si="0"/>
        <v>1195341.8798828125</v>
      </c>
      <c r="N12" s="227">
        <f t="shared" ca="1" si="0"/>
        <v>9771.7213134765625</v>
      </c>
      <c r="O12" s="227">
        <f t="shared" ca="1" si="1"/>
        <v>1237072</v>
      </c>
      <c r="P12" s="227">
        <f t="shared" ca="1" si="2"/>
        <v>29.629999712109566</v>
      </c>
      <c r="Q12" s="229">
        <f t="shared" ca="1" si="2"/>
        <v>16.090000152587891</v>
      </c>
    </row>
    <row r="13" spans="1:17" x14ac:dyDescent="0.25">
      <c r="A13" t="s">
        <v>214</v>
      </c>
      <c r="B13" t="s">
        <v>215</v>
      </c>
      <c r="C13" t="s">
        <v>216</v>
      </c>
      <c r="D13" s="219" t="str">
        <f>'RAW DATA INPUTS &gt;&gt;&gt;'!D13</f>
        <v>H Social Discount DSR</v>
      </c>
      <c r="E13" s="226">
        <f t="shared" ca="1" si="0"/>
        <v>2.4342048957867766</v>
      </c>
      <c r="F13" s="226">
        <f t="shared" ca="1" si="0"/>
        <v>2.0812386854558413</v>
      </c>
      <c r="G13" s="227">
        <f t="shared" ca="1" si="0"/>
        <v>4817561.373046875</v>
      </c>
      <c r="H13" s="228">
        <f t="shared" ca="1" si="0"/>
        <v>14292.00762745738</v>
      </c>
      <c r="I13" s="227">
        <f t="shared" ca="1" si="0"/>
        <v>4033.2885513305664</v>
      </c>
      <c r="J13" s="228">
        <f t="shared" ca="1" si="0"/>
        <v>4154.6566886901855</v>
      </c>
      <c r="K13" s="227">
        <f t="shared" ca="1" si="0"/>
        <v>2018932</v>
      </c>
      <c r="L13" s="227">
        <f t="shared" ca="1" si="0"/>
        <v>8991318.9263916016</v>
      </c>
      <c r="M13" s="227">
        <f t="shared" ca="1" si="0"/>
        <v>1096506.298828125</v>
      </c>
      <c r="N13" s="227">
        <f t="shared" ca="1" si="0"/>
        <v>9771.7213134765625</v>
      </c>
      <c r="O13" s="227">
        <f t="shared" ca="1" si="1"/>
        <v>1237078</v>
      </c>
      <c r="P13" s="227">
        <f t="shared" ca="1" si="2"/>
        <v>7.049999937415123</v>
      </c>
      <c r="Q13" s="229">
        <f t="shared" ca="1" si="2"/>
        <v>16.090000152587891</v>
      </c>
    </row>
    <row r="14" spans="1:17" x14ac:dyDescent="0.25">
      <c r="A14" t="s">
        <v>217</v>
      </c>
      <c r="B14" t="s">
        <v>218</v>
      </c>
      <c r="C14" t="s">
        <v>219</v>
      </c>
      <c r="D14" s="219" t="str">
        <f>'RAW DATA INPUTS &gt;&gt;&gt;'!D14</f>
        <v>I SCGHG Dispatch Cost - LTCE Model</v>
      </c>
      <c r="E14" s="226">
        <f t="shared" ca="1" si="0"/>
        <v>2.5884489593995577</v>
      </c>
      <c r="F14" s="226">
        <f t="shared" ca="1" si="0"/>
        <v>2.0487051802076848</v>
      </c>
      <c r="G14" s="227">
        <f t="shared" ca="1" si="0"/>
        <v>4766724.06640625</v>
      </c>
      <c r="H14" s="228">
        <f t="shared" ca="1" si="0"/>
        <v>14291.447058916092</v>
      </c>
      <c r="I14" s="227">
        <f t="shared" ca="1" si="0"/>
        <v>4016.1094360351563</v>
      </c>
      <c r="J14" s="228">
        <f t="shared" ca="1" si="0"/>
        <v>4152.6557188034058</v>
      </c>
      <c r="K14" s="227">
        <f t="shared" ca="1" si="0"/>
        <v>1853072.375</v>
      </c>
      <c r="L14" s="227">
        <f t="shared" ca="1" si="0"/>
        <v>9504997.9010009766</v>
      </c>
      <c r="M14" s="227">
        <f t="shared" ca="1" si="0"/>
        <v>1215035.6416015625</v>
      </c>
      <c r="N14" s="227">
        <f t="shared" ca="1" si="0"/>
        <v>9771.7213134765625</v>
      </c>
      <c r="O14" s="227">
        <f t="shared" ca="1" si="1"/>
        <v>1236861</v>
      </c>
      <c r="P14" s="227">
        <f t="shared" ca="1" si="2"/>
        <v>11.040000170469284</v>
      </c>
      <c r="Q14" s="229">
        <f t="shared" ca="1" si="2"/>
        <v>16.090000152587891</v>
      </c>
    </row>
    <row r="15" spans="1:17" x14ac:dyDescent="0.25">
      <c r="A15" t="s">
        <v>224</v>
      </c>
      <c r="B15" t="s">
        <v>225</v>
      </c>
      <c r="C15" t="s">
        <v>226</v>
      </c>
      <c r="D15" s="219" t="str">
        <f>'RAW DATA INPUTS &gt;&gt;&gt;'!D16</f>
        <v>K AR5 Upstream Emissions</v>
      </c>
      <c r="E15" s="226">
        <f t="shared" ca="1" si="0"/>
        <v>2.5722994113670739</v>
      </c>
      <c r="F15" s="226">
        <f t="shared" ca="1" si="0"/>
        <v>2.1248441013325561</v>
      </c>
      <c r="G15" s="227">
        <f t="shared" ca="1" si="0"/>
        <v>5121310.861328125</v>
      </c>
      <c r="H15" s="228">
        <f t="shared" ca="1" si="0"/>
        <v>14292.233456909657</v>
      </c>
      <c r="I15" s="227">
        <f t="shared" ca="1" si="0"/>
        <v>4058.1524772644034</v>
      </c>
      <c r="J15" s="228">
        <f t="shared" ca="1" si="0"/>
        <v>4155.3624294996262</v>
      </c>
      <c r="K15" s="227">
        <f t="shared" ca="1" si="0"/>
        <v>2204178.5</v>
      </c>
      <c r="L15" s="227">
        <f t="shared" ca="1" si="0"/>
        <v>8468350.5142822266</v>
      </c>
      <c r="M15" s="227">
        <f t="shared" ca="1" si="0"/>
        <v>1215035.6416015625</v>
      </c>
      <c r="N15" s="227">
        <f t="shared" ca="1" si="0"/>
        <v>9771.7213134765625</v>
      </c>
      <c r="O15" s="227">
        <f t="shared" ca="1" si="1"/>
        <v>1237100</v>
      </c>
      <c r="P15" s="227">
        <f t="shared" ca="1" si="2"/>
        <v>14.269999861717224</v>
      </c>
      <c r="Q15" s="229">
        <f t="shared" ca="1" si="2"/>
        <v>16.090000152587891</v>
      </c>
    </row>
    <row r="16" spans="1:17" x14ac:dyDescent="0.25">
      <c r="A16" t="s">
        <v>232</v>
      </c>
      <c r="B16" t="s">
        <v>233</v>
      </c>
      <c r="C16" t="s">
        <v>234</v>
      </c>
      <c r="D16" s="219" t="str">
        <f>'RAW DATA INPUTS &gt;&gt;&gt;'!D18</f>
        <v>M Alternative Fuel for Peakers - Biodiesel</v>
      </c>
      <c r="E16" s="226">
        <f t="shared" ca="1" si="0"/>
        <v>2.5890161486349523</v>
      </c>
      <c r="F16" s="226">
        <f t="shared" ca="1" si="0"/>
        <v>2.0563552819055122</v>
      </c>
      <c r="G16" s="227">
        <f t="shared" ca="1" si="0"/>
        <v>4834851.330078125</v>
      </c>
      <c r="H16" s="228">
        <f t="shared" ca="1" si="0"/>
        <v>14292.179183185101</v>
      </c>
      <c r="I16" s="227">
        <f t="shared" ca="1" si="0"/>
        <v>4044.5189781188965</v>
      </c>
      <c r="J16" s="228">
        <f t="shared" ca="1" si="0"/>
        <v>4155.2535948753357</v>
      </c>
      <c r="K16" s="227">
        <f t="shared" ca="1" si="0"/>
        <v>2169938.5</v>
      </c>
      <c r="L16" s="227">
        <f t="shared" ca="1" si="0"/>
        <v>8572463.6002197266</v>
      </c>
      <c r="M16" s="227">
        <f t="shared" ca="1" si="0"/>
        <v>1224029.314453125</v>
      </c>
      <c r="N16" s="227">
        <f t="shared" ca="1" si="0"/>
        <v>9771.7213134765625</v>
      </c>
      <c r="O16" s="227">
        <f t="shared" ca="1" si="1"/>
        <v>1237083</v>
      </c>
      <c r="P16" s="227">
        <f t="shared" ca="1" si="2"/>
        <v>28.169999673962593</v>
      </c>
      <c r="Q16" s="229">
        <f t="shared" ca="1" si="2"/>
        <v>91.090000152587891</v>
      </c>
    </row>
    <row r="17" spans="1:20" x14ac:dyDescent="0.25">
      <c r="A17" t="s">
        <v>235</v>
      </c>
      <c r="B17" t="s">
        <v>236</v>
      </c>
      <c r="C17" t="s">
        <v>237</v>
      </c>
      <c r="D17" s="219" t="str">
        <f>'RAW DATA INPUTS &gt;&gt;&gt;'!D19</f>
        <v>N1 100% Renewable by 2030 Batteries</v>
      </c>
      <c r="E17" s="226">
        <f t="shared" ref="E17:N28" ca="1" si="3">INDIRECT(CONCATENATE("_CBIs_!",$A17,E$1))</f>
        <v>2.6531933105726866</v>
      </c>
      <c r="F17" s="226">
        <f t="shared" ca="1" si="3"/>
        <v>1.9766098138499473</v>
      </c>
      <c r="G17" s="227">
        <f t="shared" ca="1" si="3"/>
        <v>4209404.8125</v>
      </c>
      <c r="H17" s="228">
        <f t="shared" ca="1" si="3"/>
        <v>14286.58035197854</v>
      </c>
      <c r="I17" s="227">
        <f t="shared" ca="1" si="3"/>
        <v>3764.7848148345956</v>
      </c>
      <c r="J17" s="228">
        <f t="shared" ca="1" si="3"/>
        <v>4136.3860688209534</v>
      </c>
      <c r="K17" s="227">
        <f t="shared" ca="1" si="3"/>
        <v>1432563.625</v>
      </c>
      <c r="L17" s="227">
        <f t="shared" ca="1" si="3"/>
        <v>12170953.580688477</v>
      </c>
      <c r="M17" s="227">
        <f t="shared" ca="1" si="3"/>
        <v>1106712.5029296875</v>
      </c>
      <c r="N17" s="227">
        <f t="shared" ca="1" si="3"/>
        <v>9771.7213134765625</v>
      </c>
      <c r="O17" s="227">
        <f t="shared" ca="1" si="1"/>
        <v>1233634</v>
      </c>
      <c r="P17" s="227">
        <f t="shared" ca="1" si="2"/>
        <v>5.179999902844429</v>
      </c>
      <c r="Q17" s="229">
        <f t="shared" ca="1" si="2"/>
        <v>16.090000152587891</v>
      </c>
    </row>
    <row r="18" spans="1:20" x14ac:dyDescent="0.25">
      <c r="A18" t="s">
        <v>238</v>
      </c>
      <c r="B18" t="s">
        <v>239</v>
      </c>
      <c r="C18" t="s">
        <v>240</v>
      </c>
      <c r="D18" s="219" t="str">
        <f>'RAW DATA INPUTS &gt;&gt;&gt;'!D20</f>
        <v>N2 100% Renewable by 2030 PSH</v>
      </c>
      <c r="E18" s="226">
        <f t="shared" ca="1" si="3"/>
        <v>2.6224708471118778</v>
      </c>
      <c r="F18" s="226">
        <f t="shared" ca="1" si="3"/>
        <v>2.0222856462127443</v>
      </c>
      <c r="G18" s="227">
        <f t="shared" ca="1" si="3"/>
        <v>4797877.2109375</v>
      </c>
      <c r="H18" s="228">
        <f t="shared" ca="1" si="3"/>
        <v>14291.715723901987</v>
      </c>
      <c r="I18" s="227">
        <f t="shared" ca="1" si="3"/>
        <v>4025.2973766326904</v>
      </c>
      <c r="J18" s="228">
        <f t="shared" ca="1" si="3"/>
        <v>4153.5206943750381</v>
      </c>
      <c r="K18" s="227">
        <f t="shared" ca="1" si="3"/>
        <v>1758327.25</v>
      </c>
      <c r="L18" s="227">
        <f t="shared" ca="1" si="3"/>
        <v>9635500.1646728516</v>
      </c>
      <c r="M18" s="227">
        <f t="shared" ca="1" si="3"/>
        <v>1005321.3046875</v>
      </c>
      <c r="N18" s="227">
        <f t="shared" ca="1" si="3"/>
        <v>9771.7213134765625</v>
      </c>
      <c r="O18" s="227">
        <f t="shared" ca="1" si="1"/>
        <v>1237083</v>
      </c>
      <c r="P18" s="227">
        <f t="shared" ca="1" si="2"/>
        <v>5.179999902844429</v>
      </c>
      <c r="Q18" s="229">
        <f t="shared" ca="1" si="2"/>
        <v>16.090000152587891</v>
      </c>
    </row>
    <row r="19" spans="1:20" x14ac:dyDescent="0.25">
      <c r="A19" t="s">
        <v>241</v>
      </c>
      <c r="B19" t="s">
        <v>242</v>
      </c>
      <c r="C19" t="s">
        <v>243</v>
      </c>
      <c r="D19" s="219" t="str">
        <f>'RAW DATA INPUTS &gt;&gt;&gt;'!D21</f>
        <v>O1 100% Renewable by 2045 Batteries</v>
      </c>
      <c r="E19" s="226">
        <f t="shared" ca="1" si="3"/>
        <v>2.4254608817059431</v>
      </c>
      <c r="F19" s="226">
        <f t="shared" ca="1" si="3"/>
        <v>2.0834807180974018</v>
      </c>
      <c r="G19" s="227">
        <f t="shared" ca="1" si="3"/>
        <v>4812817.73046875</v>
      </c>
      <c r="H19" s="228">
        <f t="shared" ca="1" si="3"/>
        <v>14291.94202286005</v>
      </c>
      <c r="I19" s="227">
        <f t="shared" ca="1" si="3"/>
        <v>4038.8166217803964</v>
      </c>
      <c r="J19" s="228">
        <f t="shared" ca="1" si="3"/>
        <v>4154.4534792900085</v>
      </c>
      <c r="K19" s="227">
        <f t="shared" ca="1" si="3"/>
        <v>2117898</v>
      </c>
      <c r="L19" s="227">
        <f t="shared" ca="1" si="3"/>
        <v>8885502.1842041016</v>
      </c>
      <c r="M19" s="227">
        <f t="shared" ca="1" si="3"/>
        <v>1106741.4599609375</v>
      </c>
      <c r="N19" s="227">
        <f t="shared" ca="1" si="3"/>
        <v>9771.7213134765625</v>
      </c>
      <c r="O19" s="227">
        <f t="shared" ca="1" si="1"/>
        <v>1237046</v>
      </c>
      <c r="P19" s="227">
        <f t="shared" ca="1" si="2"/>
        <v>11.709999827668071</v>
      </c>
      <c r="Q19" s="229">
        <f t="shared" ca="1" si="2"/>
        <v>116.09000015258789</v>
      </c>
    </row>
    <row r="20" spans="1:20" x14ac:dyDescent="0.25">
      <c r="A20" t="s">
        <v>244</v>
      </c>
      <c r="B20" t="s">
        <v>245</v>
      </c>
      <c r="C20" t="s">
        <v>246</v>
      </c>
      <c r="D20" s="219" t="str">
        <f>'RAW DATA INPUTS &gt;&gt;&gt;'!D22</f>
        <v>O2 100% Renewable by 2045 PSH</v>
      </c>
      <c r="E20" s="226">
        <f t="shared" ca="1" si="3"/>
        <v>2.8270792634429207</v>
      </c>
      <c r="F20" s="226">
        <f t="shared" ca="1" si="3"/>
        <v>2.0106657358455657</v>
      </c>
      <c r="G20" s="227">
        <f t="shared" ca="1" si="3"/>
        <v>4094048.443359375</v>
      </c>
      <c r="H20" s="228">
        <f t="shared" ca="1" si="3"/>
        <v>14285.606468081474</v>
      </c>
      <c r="I20" s="227">
        <f t="shared" ca="1" si="3"/>
        <v>3721.1574869155884</v>
      </c>
      <c r="J20" s="228">
        <f t="shared" ca="1" si="3"/>
        <v>4133.2205003499985</v>
      </c>
      <c r="K20" s="227">
        <f t="shared" ca="1" si="3"/>
        <v>1306843.875</v>
      </c>
      <c r="L20" s="227">
        <f t="shared" ca="1" si="3"/>
        <v>12639913.402954102</v>
      </c>
      <c r="M20" s="227">
        <f t="shared" ca="1" si="3"/>
        <v>1223852.64453125</v>
      </c>
      <c r="N20" s="227">
        <f t="shared" ca="1" si="3"/>
        <v>9771.7213134765625</v>
      </c>
      <c r="O20" s="227">
        <f t="shared" ca="1" si="1"/>
        <v>1232590</v>
      </c>
      <c r="P20" s="227">
        <f t="shared" ca="1" si="2"/>
        <v>52.120000198483467</v>
      </c>
      <c r="Q20" s="229">
        <f t="shared" ca="1" si="2"/>
        <v>16.090000152587891</v>
      </c>
    </row>
    <row r="21" spans="1:20" x14ac:dyDescent="0.25">
      <c r="A21" t="s">
        <v>247</v>
      </c>
      <c r="B21" t="s">
        <v>248</v>
      </c>
      <c r="C21" t="s">
        <v>249</v>
      </c>
      <c r="D21" s="219" t="str">
        <f>'RAW DATA INPUTS &gt;&gt;&gt;'!D23</f>
        <v>P1 No Thermal Before 2030, 2Hr LiIon</v>
      </c>
      <c r="E21" s="226">
        <f t="shared" ca="1" si="3"/>
        <v>2.5389929413530812</v>
      </c>
      <c r="F21" s="226">
        <f t="shared" ca="1" si="3"/>
        <v>2.0544723614833376</v>
      </c>
      <c r="G21" s="227">
        <f t="shared" ca="1" si="3"/>
        <v>4794052.82421875</v>
      </c>
      <c r="H21" s="228">
        <f t="shared" ca="1" si="3"/>
        <v>14291.746067106724</v>
      </c>
      <c r="I21" s="227">
        <f t="shared" ca="1" si="3"/>
        <v>4031.9619693756094</v>
      </c>
      <c r="J21" s="228">
        <f t="shared" ca="1" si="3"/>
        <v>4153.7227157354364</v>
      </c>
      <c r="K21" s="227">
        <f t="shared" ca="1" si="3"/>
        <v>1965591</v>
      </c>
      <c r="L21" s="227">
        <f t="shared" ca="1" si="3"/>
        <v>9193719.3756103516</v>
      </c>
      <c r="M21" s="227">
        <f t="shared" ca="1" si="3"/>
        <v>1195342.0224609375</v>
      </c>
      <c r="N21" s="227">
        <f t="shared" ca="1" si="3"/>
        <v>9771.7213134765625</v>
      </c>
      <c r="O21" s="227">
        <f t="shared" ca="1" si="1"/>
        <v>1236913</v>
      </c>
      <c r="P21" s="227">
        <f t="shared" ca="1" si="2"/>
        <v>18.999999418854713</v>
      </c>
      <c r="Q21" s="229">
        <f t="shared" ca="1" si="2"/>
        <v>16.090000152587891</v>
      </c>
    </row>
    <row r="22" spans="1:20" x14ac:dyDescent="0.25">
      <c r="A22" t="s">
        <v>250</v>
      </c>
      <c r="B22" t="s">
        <v>251</v>
      </c>
      <c r="C22" t="s">
        <v>252</v>
      </c>
      <c r="D22" s="219" t="str">
        <f>'RAW DATA INPUTS &gt;&gt;&gt;'!D24</f>
        <v>P2 No Thermal Before 2030, PHES</v>
      </c>
      <c r="E22" s="226">
        <f t="shared" ca="1" si="3"/>
        <v>2.5566160062283179</v>
      </c>
      <c r="F22" s="226">
        <f t="shared" ca="1" si="3"/>
        <v>2.0151011494580353</v>
      </c>
      <c r="G22" s="227">
        <f t="shared" ca="1" si="3"/>
        <v>4437695.1015625</v>
      </c>
      <c r="H22" s="228">
        <f t="shared" ca="1" si="3"/>
        <v>14288.511480003595</v>
      </c>
      <c r="I22" s="227">
        <f t="shared" ca="1" si="3"/>
        <v>3856.9611511230469</v>
      </c>
      <c r="J22" s="228">
        <f t="shared" ca="1" si="3"/>
        <v>4142.9870352745056</v>
      </c>
      <c r="K22" s="227">
        <f t="shared" ca="1" si="3"/>
        <v>1479167.625</v>
      </c>
      <c r="L22" s="227">
        <f t="shared" ca="1" si="3"/>
        <v>11423416.680297852</v>
      </c>
      <c r="M22" s="227">
        <f t="shared" ca="1" si="3"/>
        <v>1106741.4443359375</v>
      </c>
      <c r="N22" s="227">
        <f t="shared" ca="1" si="3"/>
        <v>9771.7213134765625</v>
      </c>
      <c r="O22" s="227">
        <f t="shared" ca="1" si="1"/>
        <v>1234982</v>
      </c>
      <c r="P22" s="227">
        <f t="shared" ca="1" si="2"/>
        <v>5.179999902844429</v>
      </c>
      <c r="Q22" s="229">
        <f t="shared" ca="1" si="2"/>
        <v>16.090000152587891</v>
      </c>
    </row>
    <row r="23" spans="1:20" x14ac:dyDescent="0.25">
      <c r="A23" t="s">
        <v>256</v>
      </c>
      <c r="B23" t="s">
        <v>257</v>
      </c>
      <c r="C23" t="s">
        <v>258</v>
      </c>
      <c r="D23" s="219" t="str">
        <f>'RAW DATA INPUTS &gt;&gt;&gt;'!D25</f>
        <v>P3 No Thermal Before 2030, 4Hr LiIon</v>
      </c>
      <c r="E23" s="226">
        <f t="shared" ca="1" si="3"/>
        <v>2.5887873839536897</v>
      </c>
      <c r="F23" s="226">
        <f t="shared" ca="1" si="3"/>
        <v>2.0400344993850101</v>
      </c>
      <c r="G23" s="227">
        <f t="shared" ca="1" si="3"/>
        <v>4702560.298828125</v>
      </c>
      <c r="H23" s="228">
        <f t="shared" ca="1" si="3"/>
        <v>14290.853075236082</v>
      </c>
      <c r="I23" s="227">
        <f t="shared" ca="1" si="3"/>
        <v>3990.0186347961435</v>
      </c>
      <c r="J23" s="228">
        <f t="shared" ca="1" si="3"/>
        <v>4150.7037771940231</v>
      </c>
      <c r="K23" s="227">
        <f t="shared" ca="1" si="3"/>
        <v>1696266.125</v>
      </c>
      <c r="L23" s="227">
        <f t="shared" ca="1" si="3"/>
        <v>10120572.086547852</v>
      </c>
      <c r="M23" s="227">
        <f t="shared" ca="1" si="3"/>
        <v>1195342.0068359375</v>
      </c>
      <c r="N23" s="227">
        <f t="shared" ca="1" si="3"/>
        <v>9771.7213134765625</v>
      </c>
      <c r="O23" s="227">
        <f t="shared" ca="1" si="1"/>
        <v>1236398</v>
      </c>
      <c r="P23" s="227">
        <f t="shared" ca="1" si="2"/>
        <v>7.0299999415874481</v>
      </c>
      <c r="Q23" s="229">
        <f t="shared" ca="1" si="2"/>
        <v>16.090000152587891</v>
      </c>
    </row>
    <row r="24" spans="1:20" x14ac:dyDescent="0.25">
      <c r="A24" t="s">
        <v>287</v>
      </c>
      <c r="B24" t="s">
        <v>288</v>
      </c>
      <c r="C24" t="s">
        <v>289</v>
      </c>
      <c r="D24" s="219" t="str">
        <f>'RAW DATA INPUTS &gt;&gt;&gt;'!D31</f>
        <v>V1 Balanced portfolio</v>
      </c>
      <c r="E24" s="226">
        <f t="shared" ca="1" si="3"/>
        <v>2.5520568501184093</v>
      </c>
      <c r="F24" s="226">
        <f t="shared" ca="1" si="3"/>
        <v>2.0663074398927339</v>
      </c>
      <c r="G24" s="227">
        <f t="shared" ca="1" si="3"/>
        <v>4852842.185546875</v>
      </c>
      <c r="H24" s="228">
        <f t="shared" ca="1" si="3"/>
        <v>14292.39784231782</v>
      </c>
      <c r="I24" s="227">
        <f t="shared" ca="1" si="3"/>
        <v>4063.2374649047852</v>
      </c>
      <c r="J24" s="228">
        <f t="shared" ca="1" si="3"/>
        <v>4156.0189608335486</v>
      </c>
      <c r="K24" s="227">
        <f t="shared" ca="1" si="3"/>
        <v>2249813</v>
      </c>
      <c r="L24" s="227">
        <f t="shared" ca="1" si="3"/>
        <v>7944447.5572509766</v>
      </c>
      <c r="M24" s="227">
        <f t="shared" ca="1" si="3"/>
        <v>1215035.6416015625</v>
      </c>
      <c r="N24" s="227">
        <f t="shared" ca="1" si="3"/>
        <v>121377.73852539063</v>
      </c>
      <c r="O24" s="227">
        <f t="shared" ca="1" si="1"/>
        <v>1551360</v>
      </c>
      <c r="P24" s="227">
        <f t="shared" ca="1" si="2"/>
        <v>28.669999688863754</v>
      </c>
      <c r="Q24" s="229">
        <f t="shared" ca="1" si="2"/>
        <v>41.090000152587891</v>
      </c>
    </row>
    <row r="25" spans="1:20" x14ac:dyDescent="0.25">
      <c r="A25" t="s">
        <v>290</v>
      </c>
      <c r="B25" t="s">
        <v>291</v>
      </c>
      <c r="C25" t="s">
        <v>292</v>
      </c>
      <c r="D25" s="219" t="str">
        <f>'RAW DATA INPUTS &gt;&gt;&gt;'!D32</f>
        <v>V2 Balanced portfolio + MT Wind and PSH</v>
      </c>
      <c r="E25" s="226">
        <f t="shared" ca="1" si="3"/>
        <v>2.5696624521730924</v>
      </c>
      <c r="F25" s="226">
        <f t="shared" ca="1" si="3"/>
        <v>2.0716444373881591</v>
      </c>
      <c r="G25" s="227">
        <f t="shared" ca="1" si="3"/>
        <v>4949238.55078125</v>
      </c>
      <c r="H25" s="228">
        <f t="shared" ca="1" si="3"/>
        <v>14293.611328691244</v>
      </c>
      <c r="I25" s="227">
        <f t="shared" ca="1" si="3"/>
        <v>4151.1549091339111</v>
      </c>
      <c r="J25" s="228">
        <f t="shared" ca="1" si="3"/>
        <v>4159.9250569343567</v>
      </c>
      <c r="K25" s="227">
        <f t="shared" ca="1" si="3"/>
        <v>2228447.5</v>
      </c>
      <c r="L25" s="227">
        <f t="shared" ca="1" si="3"/>
        <v>7943991.7779541016</v>
      </c>
      <c r="M25" s="227">
        <f t="shared" ca="1" si="3"/>
        <v>1215035.6416015625</v>
      </c>
      <c r="N25" s="227">
        <f t="shared" ca="1" si="3"/>
        <v>121377.73852539063</v>
      </c>
      <c r="O25" s="227">
        <f t="shared" ca="1" si="1"/>
        <v>1551312</v>
      </c>
      <c r="P25" s="227">
        <f t="shared" ca="1" si="2"/>
        <v>28.669999688863754</v>
      </c>
      <c r="Q25" s="229">
        <f t="shared" ca="1" si="2"/>
        <v>41.090000152587891</v>
      </c>
    </row>
    <row r="26" spans="1:20" x14ac:dyDescent="0.25">
      <c r="A26" t="s">
        <v>293</v>
      </c>
      <c r="B26" t="s">
        <v>294</v>
      </c>
      <c r="C26" t="s">
        <v>295</v>
      </c>
      <c r="D26" s="219" t="str">
        <f>'RAW DATA INPUTS &gt;&gt;&gt;'!D33</f>
        <v>V3 Balanced portfolio + 6 Year DSR</v>
      </c>
      <c r="E26" s="226">
        <f t="shared" ca="1" si="3"/>
        <v>2.7064147575669275</v>
      </c>
      <c r="F26" s="226">
        <f t="shared" ca="1" si="3"/>
        <v>2.0547270501012158</v>
      </c>
      <c r="G26" s="227">
        <f t="shared" ca="1" si="3"/>
        <v>4856207.103515625</v>
      </c>
      <c r="H26" s="228">
        <f t="shared" ca="1" si="3"/>
        <v>14292.428626328707</v>
      </c>
      <c r="I26" s="227">
        <f t="shared" ca="1" si="3"/>
        <v>4067.327606201171</v>
      </c>
      <c r="J26" s="228">
        <f t="shared" ca="1" si="3"/>
        <v>4156.0895941257477</v>
      </c>
      <c r="K26" s="227">
        <f t="shared" ca="1" si="3"/>
        <v>2192642.75</v>
      </c>
      <c r="L26" s="227">
        <f t="shared" ca="1" si="3"/>
        <v>7630443.3326416016</v>
      </c>
      <c r="M26" s="227">
        <f t="shared" ca="1" si="3"/>
        <v>1546761.01953125</v>
      </c>
      <c r="N26" s="227">
        <f t="shared" ca="1" si="3"/>
        <v>121377.73852539063</v>
      </c>
      <c r="O26" s="227">
        <f t="shared" ca="1" si="1"/>
        <v>1551363</v>
      </c>
      <c r="P26" s="227">
        <f t="shared" ca="1" si="2"/>
        <v>28.669999688863754</v>
      </c>
      <c r="Q26" s="229">
        <f t="shared" ca="1" si="2"/>
        <v>41.090000152587891</v>
      </c>
    </row>
    <row r="27" spans="1:20" x14ac:dyDescent="0.25">
      <c r="A27" t="s">
        <v>296</v>
      </c>
      <c r="B27" t="s">
        <v>297</v>
      </c>
      <c r="C27" t="s">
        <v>298</v>
      </c>
      <c r="D27" s="219" t="str">
        <f>'RAW DATA INPUTS &gt;&gt;&gt;'!D34</f>
        <v>W Preferred Portfolio (BP with Biodiesel)</v>
      </c>
      <c r="E27" s="226">
        <f t="shared" ca="1" si="3"/>
        <v>2.5520568501184093</v>
      </c>
      <c r="F27" s="226">
        <f t="shared" ca="1" si="3"/>
        <v>2.0663074398927339</v>
      </c>
      <c r="G27" s="227">
        <f t="shared" ca="1" si="3"/>
        <v>4852842.185546875</v>
      </c>
      <c r="H27" s="228">
        <f t="shared" ca="1" si="3"/>
        <v>14292.39784231782</v>
      </c>
      <c r="I27" s="227">
        <f t="shared" ca="1" si="3"/>
        <v>4063.2374649047852</v>
      </c>
      <c r="J27" s="228">
        <f t="shared" ca="1" si="3"/>
        <v>4156.0189608335486</v>
      </c>
      <c r="K27" s="227">
        <f t="shared" ca="1" si="3"/>
        <v>2249813</v>
      </c>
      <c r="L27" s="227">
        <f t="shared" ca="1" si="3"/>
        <v>8258694.4947509766</v>
      </c>
      <c r="M27" s="227">
        <f t="shared" ca="1" si="3"/>
        <v>1215035.6416015625</v>
      </c>
      <c r="N27" s="227">
        <f t="shared" ca="1" si="3"/>
        <v>121377.73852539063</v>
      </c>
      <c r="O27" s="227">
        <f t="shared" ca="1" si="1"/>
        <v>1237113</v>
      </c>
      <c r="P27" s="227">
        <f t="shared" ca="1" si="2"/>
        <v>28.669999688863754</v>
      </c>
      <c r="Q27" s="229">
        <f t="shared" ca="1" si="2"/>
        <v>41.090000152587891</v>
      </c>
    </row>
    <row r="28" spans="1:20" ht="15.75" thickBot="1" x14ac:dyDescent="0.3">
      <c r="A28" t="s">
        <v>305</v>
      </c>
      <c r="B28" t="s">
        <v>306</v>
      </c>
      <c r="C28" t="s">
        <v>307</v>
      </c>
      <c r="D28" s="222" t="str">
        <f>'RAW DATA INPUTS &gt;&gt;&gt;'!D38</f>
        <v>AA MT Wind + PHSE</v>
      </c>
      <c r="E28" s="226">
        <f t="shared" ca="1" si="3"/>
        <v>2.5283288011009359</v>
      </c>
      <c r="F28" s="226">
        <f t="shared" ca="1" si="3"/>
        <v>2.0684543248441853</v>
      </c>
      <c r="G28" s="227">
        <f t="shared" ca="1" si="3"/>
        <v>4853595.712890625</v>
      </c>
      <c r="H28" s="228">
        <f t="shared" ca="1" si="3"/>
        <v>14292.412368625402</v>
      </c>
      <c r="I28" s="227">
        <f t="shared" ca="1" si="3"/>
        <v>4066.9874706268301</v>
      </c>
      <c r="J28" s="228">
        <f t="shared" ca="1" si="3"/>
        <v>4156.0838586091995</v>
      </c>
      <c r="K28" s="227">
        <f t="shared" ca="1" si="3"/>
        <v>2321610.75</v>
      </c>
      <c r="L28" s="227">
        <f t="shared" ca="1" si="3"/>
        <v>8258712.2545166016</v>
      </c>
      <c r="M28" s="227">
        <f t="shared" ca="1" si="3"/>
        <v>1215035.6416015625</v>
      </c>
      <c r="N28" s="227">
        <f t="shared" ca="1" si="3"/>
        <v>9771.7213134765625</v>
      </c>
      <c r="O28" s="227">
        <f t="shared" ca="1" si="1"/>
        <v>1237115</v>
      </c>
      <c r="P28" s="227">
        <f t="shared" ca="1" si="2"/>
        <v>28.529999688267708</v>
      </c>
      <c r="Q28" s="229">
        <f t="shared" ca="1" si="2"/>
        <v>41.090000152587891</v>
      </c>
    </row>
    <row r="29" spans="1:20" ht="15.75" thickBot="1" x14ac:dyDescent="0.3"/>
    <row r="30" spans="1:20" x14ac:dyDescent="0.25">
      <c r="D30" s="216" t="s">
        <v>370</v>
      </c>
      <c r="E30" s="234" t="s">
        <v>109</v>
      </c>
      <c r="F30" s="314" t="s">
        <v>110</v>
      </c>
      <c r="G30" s="314"/>
      <c r="H30" s="315" t="s">
        <v>108</v>
      </c>
      <c r="I30" s="315"/>
      <c r="J30" s="315"/>
      <c r="K30" s="235" t="s">
        <v>173</v>
      </c>
      <c r="L30" s="316" t="s">
        <v>180</v>
      </c>
      <c r="M30" s="316"/>
      <c r="N30" s="316"/>
      <c r="O30" s="316"/>
      <c r="P30" s="236" t="s">
        <v>112</v>
      </c>
      <c r="Q30" s="237" t="s">
        <v>113</v>
      </c>
    </row>
    <row r="31" spans="1:20" ht="75" x14ac:dyDescent="0.25">
      <c r="D31" s="217" t="s">
        <v>371</v>
      </c>
      <c r="E31" s="245" t="s">
        <v>72</v>
      </c>
      <c r="F31" s="245" t="s">
        <v>73</v>
      </c>
      <c r="G31" s="245" t="s">
        <v>74</v>
      </c>
      <c r="H31" s="245" t="s">
        <v>75</v>
      </c>
      <c r="I31" s="245" t="s">
        <v>369</v>
      </c>
      <c r="J31" s="245" t="s">
        <v>77</v>
      </c>
      <c r="K31" s="245" t="s">
        <v>78</v>
      </c>
      <c r="L31" s="245" t="s">
        <v>87</v>
      </c>
      <c r="M31" s="245" t="s">
        <v>91</v>
      </c>
      <c r="N31" s="245" t="s">
        <v>97</v>
      </c>
      <c r="O31" s="245" t="s">
        <v>101</v>
      </c>
      <c r="P31" s="245" t="s">
        <v>95</v>
      </c>
      <c r="Q31" s="218" t="s">
        <v>96</v>
      </c>
      <c r="S31" s="71" t="s">
        <v>137</v>
      </c>
      <c r="T31" s="71" t="s">
        <v>138</v>
      </c>
    </row>
    <row r="32" spans="1:20" x14ac:dyDescent="0.25">
      <c r="D32" s="219" t="str">
        <f t="shared" ref="D32:D53" si="4">D7</f>
        <v>1 Mid</v>
      </c>
      <c r="E32" s="220">
        <f t="shared" ref="E32:Q47" ca="1" si="5">RANK(E7,E$7:E$28,E$55)</f>
        <v>4</v>
      </c>
      <c r="F32" s="220">
        <f t="shared" ca="1" si="5"/>
        <v>16</v>
      </c>
      <c r="G32" s="220">
        <f t="shared" ca="1" si="5"/>
        <v>16</v>
      </c>
      <c r="H32" s="220">
        <f t="shared" ca="1" si="5"/>
        <v>17</v>
      </c>
      <c r="I32" s="220">
        <f t="shared" ca="1" si="5"/>
        <v>19</v>
      </c>
      <c r="J32" s="220">
        <f t="shared" ca="1" si="5"/>
        <v>17</v>
      </c>
      <c r="K32" s="220">
        <f t="shared" ca="1" si="5"/>
        <v>21</v>
      </c>
      <c r="L32" s="220">
        <f t="shared" ca="1" si="5"/>
        <v>18</v>
      </c>
      <c r="M32" s="220">
        <f t="shared" ca="1" si="5"/>
        <v>8</v>
      </c>
      <c r="N32" s="220">
        <f t="shared" ca="1" si="5"/>
        <v>6</v>
      </c>
      <c r="O32" s="220">
        <f t="shared" ca="1" si="5"/>
        <v>6</v>
      </c>
      <c r="P32" s="220">
        <f t="shared" ca="1" si="5"/>
        <v>17</v>
      </c>
      <c r="Q32" s="221">
        <f t="shared" ca="1" si="5"/>
        <v>8</v>
      </c>
      <c r="S32">
        <f t="shared" ref="S32:S53" ca="1" si="6">AVERAGE(E32:Q32)</f>
        <v>13.307692307692308</v>
      </c>
      <c r="T32">
        <f t="shared" ref="T32:T53" ca="1" si="7">RANK(S32,$S$32:$S$53,1)</f>
        <v>21</v>
      </c>
    </row>
    <row r="33" spans="4:20" x14ac:dyDescent="0.25">
      <c r="D33" s="219" t="str">
        <f t="shared" si="4"/>
        <v>A Renewable Overgeneration</v>
      </c>
      <c r="E33" s="220">
        <f t="shared" ca="1" si="5"/>
        <v>18</v>
      </c>
      <c r="F33" s="220">
        <f t="shared" ca="1" si="5"/>
        <v>1</v>
      </c>
      <c r="G33" s="220">
        <f t="shared" ca="1" si="5"/>
        <v>1</v>
      </c>
      <c r="H33" s="220">
        <f t="shared" ca="1" si="5"/>
        <v>1</v>
      </c>
      <c r="I33" s="220">
        <f t="shared" ca="1" si="5"/>
        <v>1</v>
      </c>
      <c r="J33" s="220">
        <f t="shared" ca="1" si="5"/>
        <v>1</v>
      </c>
      <c r="K33" s="220">
        <f t="shared" ca="1" si="5"/>
        <v>22</v>
      </c>
      <c r="L33" s="220">
        <f t="shared" ca="1" si="5"/>
        <v>19</v>
      </c>
      <c r="M33" s="220">
        <f t="shared" ca="1" si="5"/>
        <v>6</v>
      </c>
      <c r="N33" s="220">
        <f t="shared" ca="1" si="5"/>
        <v>22</v>
      </c>
      <c r="O33" s="220">
        <f t="shared" ca="1" si="5"/>
        <v>22</v>
      </c>
      <c r="P33" s="220">
        <f t="shared" ca="1" si="5"/>
        <v>13</v>
      </c>
      <c r="Q33" s="221">
        <f t="shared" ca="1" si="5"/>
        <v>8</v>
      </c>
      <c r="S33">
        <f t="shared" ca="1" si="6"/>
        <v>10.384615384615385</v>
      </c>
      <c r="T33">
        <f t="shared" ca="1" si="7"/>
        <v>11</v>
      </c>
    </row>
    <row r="34" spans="4:20" x14ac:dyDescent="0.25">
      <c r="D34" s="219" t="str">
        <f t="shared" si="4"/>
        <v>C Distributed Transmission</v>
      </c>
      <c r="E34" s="220">
        <f t="shared" ca="1" si="5"/>
        <v>10</v>
      </c>
      <c r="F34" s="220">
        <f t="shared" ca="1" si="5"/>
        <v>12</v>
      </c>
      <c r="G34" s="220">
        <f t="shared" ca="1" si="5"/>
        <v>14</v>
      </c>
      <c r="H34" s="220">
        <f t="shared" ca="1" si="5"/>
        <v>14</v>
      </c>
      <c r="I34" s="220">
        <f t="shared" ca="1" si="5"/>
        <v>15</v>
      </c>
      <c r="J34" s="220">
        <f t="shared" ca="1" si="5"/>
        <v>15</v>
      </c>
      <c r="K34" s="220">
        <f t="shared" ca="1" si="5"/>
        <v>13</v>
      </c>
      <c r="L34" s="220">
        <f t="shared" ca="1" si="5"/>
        <v>14</v>
      </c>
      <c r="M34" s="220">
        <f t="shared" ca="1" si="5"/>
        <v>3</v>
      </c>
      <c r="N34" s="220">
        <f t="shared" ca="1" si="5"/>
        <v>5</v>
      </c>
      <c r="O34" s="220">
        <f t="shared" ca="1" si="5"/>
        <v>11</v>
      </c>
      <c r="P34" s="220">
        <f t="shared" ca="1" si="5"/>
        <v>8</v>
      </c>
      <c r="Q34" s="221">
        <f t="shared" ca="1" si="5"/>
        <v>8</v>
      </c>
      <c r="S34">
        <f t="shared" ca="1" si="6"/>
        <v>10.923076923076923</v>
      </c>
      <c r="T34">
        <f t="shared" ca="1" si="7"/>
        <v>13</v>
      </c>
    </row>
    <row r="35" spans="4:20" x14ac:dyDescent="0.25">
      <c r="D35" s="219" t="str">
        <f t="shared" si="4"/>
        <v>D Transmission/build constraints - time delayed (option 2)</v>
      </c>
      <c r="E35" s="220">
        <f t="shared" ca="1" si="5"/>
        <v>13</v>
      </c>
      <c r="F35" s="220">
        <f t="shared" ca="1" si="5"/>
        <v>11</v>
      </c>
      <c r="G35" s="220">
        <f t="shared" ca="1" si="5"/>
        <v>10</v>
      </c>
      <c r="H35" s="220">
        <f t="shared" ca="1" si="5"/>
        <v>10</v>
      </c>
      <c r="I35" s="220">
        <f t="shared" ca="1" si="5"/>
        <v>9</v>
      </c>
      <c r="J35" s="220">
        <f t="shared" ca="1" si="5"/>
        <v>10</v>
      </c>
      <c r="K35" s="220">
        <f t="shared" ca="1" si="5"/>
        <v>10</v>
      </c>
      <c r="L35" s="220">
        <f t="shared" ca="1" si="5"/>
        <v>11</v>
      </c>
      <c r="M35" s="220">
        <f t="shared" ca="1" si="5"/>
        <v>3</v>
      </c>
      <c r="N35" s="220">
        <f t="shared" ca="1" si="5"/>
        <v>6</v>
      </c>
      <c r="O35" s="220">
        <f t="shared" ca="1" si="5"/>
        <v>14</v>
      </c>
      <c r="P35" s="220">
        <f t="shared" ca="1" si="5"/>
        <v>10</v>
      </c>
      <c r="Q35" s="221">
        <f t="shared" ca="1" si="5"/>
        <v>8</v>
      </c>
      <c r="S35">
        <f t="shared" ca="1" si="6"/>
        <v>9.615384615384615</v>
      </c>
      <c r="T35">
        <f t="shared" ca="1" si="7"/>
        <v>8</v>
      </c>
    </row>
    <row r="36" spans="4:20" x14ac:dyDescent="0.25">
      <c r="D36" s="219" t="str">
        <f t="shared" si="4"/>
        <v>F 6-Yr DSR Ramp</v>
      </c>
      <c r="E36" s="220">
        <f t="shared" ca="1" si="5"/>
        <v>21</v>
      </c>
      <c r="F36" s="220">
        <f t="shared" ca="1" si="5"/>
        <v>13</v>
      </c>
      <c r="G36" s="220">
        <f t="shared" ca="1" si="5"/>
        <v>6</v>
      </c>
      <c r="H36" s="220">
        <f t="shared" ca="1" si="5"/>
        <v>7</v>
      </c>
      <c r="I36" s="220">
        <f t="shared" ca="1" si="5"/>
        <v>6</v>
      </c>
      <c r="J36" s="220">
        <f t="shared" ca="1" si="5"/>
        <v>7</v>
      </c>
      <c r="K36" s="220">
        <f t="shared" ca="1" si="5"/>
        <v>6</v>
      </c>
      <c r="L36" s="220">
        <f t="shared" ca="1" si="5"/>
        <v>7</v>
      </c>
      <c r="M36" s="220">
        <f t="shared" ca="1" si="5"/>
        <v>1</v>
      </c>
      <c r="N36" s="220">
        <f t="shared" ca="1" si="5"/>
        <v>6</v>
      </c>
      <c r="O36" s="220">
        <f t="shared" ca="1" si="5"/>
        <v>16</v>
      </c>
      <c r="P36" s="220">
        <f t="shared" ca="1" si="5"/>
        <v>12</v>
      </c>
      <c r="Q36" s="221">
        <f t="shared" ca="1" si="5"/>
        <v>8</v>
      </c>
      <c r="S36">
        <f t="shared" ca="1" si="6"/>
        <v>8.9230769230769234</v>
      </c>
      <c r="T36">
        <f t="shared" ca="1" si="7"/>
        <v>5</v>
      </c>
    </row>
    <row r="37" spans="4:20" x14ac:dyDescent="0.25">
      <c r="D37" s="219" t="str">
        <f t="shared" si="4"/>
        <v>G NEI DSR</v>
      </c>
      <c r="E37" s="220">
        <f t="shared" ca="1" si="5"/>
        <v>2</v>
      </c>
      <c r="F37" s="220">
        <f t="shared" ca="1" si="5"/>
        <v>21</v>
      </c>
      <c r="G37" s="220">
        <f t="shared" ca="1" si="5"/>
        <v>13</v>
      </c>
      <c r="H37" s="220">
        <f t="shared" ca="1" si="5"/>
        <v>13</v>
      </c>
      <c r="I37" s="220">
        <f t="shared" ca="1" si="5"/>
        <v>14</v>
      </c>
      <c r="J37" s="220">
        <f t="shared" ca="1" si="5"/>
        <v>13</v>
      </c>
      <c r="K37" s="220">
        <f t="shared" ca="1" si="5"/>
        <v>15</v>
      </c>
      <c r="L37" s="220">
        <f t="shared" ca="1" si="5"/>
        <v>13</v>
      </c>
      <c r="M37" s="220">
        <f t="shared" ca="1" si="5"/>
        <v>17</v>
      </c>
      <c r="N37" s="220">
        <f t="shared" ca="1" si="5"/>
        <v>6</v>
      </c>
      <c r="O37" s="220">
        <f t="shared" ca="1" si="5"/>
        <v>11</v>
      </c>
      <c r="P37" s="220">
        <f t="shared" ca="1" si="5"/>
        <v>2</v>
      </c>
      <c r="Q37" s="221">
        <f t="shared" ca="1" si="5"/>
        <v>8</v>
      </c>
      <c r="S37">
        <f t="shared" ca="1" si="6"/>
        <v>11.384615384615385</v>
      </c>
      <c r="T37">
        <f t="shared" ca="1" si="7"/>
        <v>16</v>
      </c>
    </row>
    <row r="38" spans="4:20" x14ac:dyDescent="0.25">
      <c r="D38" s="219" t="str">
        <f t="shared" si="4"/>
        <v>H Social Discount DSR</v>
      </c>
      <c r="E38" s="220">
        <f t="shared" ca="1" si="5"/>
        <v>3</v>
      </c>
      <c r="F38" s="220">
        <f t="shared" ca="1" si="5"/>
        <v>19</v>
      </c>
      <c r="G38" s="220">
        <f t="shared" ca="1" si="5"/>
        <v>12</v>
      </c>
      <c r="H38" s="220">
        <f t="shared" ca="1" si="5"/>
        <v>12</v>
      </c>
      <c r="I38" s="220">
        <f t="shared" ca="1" si="5"/>
        <v>11</v>
      </c>
      <c r="J38" s="220">
        <f t="shared" ca="1" si="5"/>
        <v>12</v>
      </c>
      <c r="K38" s="220">
        <f t="shared" ca="1" si="5"/>
        <v>9</v>
      </c>
      <c r="L38" s="220">
        <f t="shared" ca="1" si="5"/>
        <v>9</v>
      </c>
      <c r="M38" s="220">
        <f t="shared" ca="1" si="5"/>
        <v>21</v>
      </c>
      <c r="N38" s="220">
        <f t="shared" ca="1" si="5"/>
        <v>6</v>
      </c>
      <c r="O38" s="220">
        <f t="shared" ca="1" si="5"/>
        <v>10</v>
      </c>
      <c r="P38" s="220">
        <f t="shared" ca="1" si="5"/>
        <v>18</v>
      </c>
      <c r="Q38" s="221">
        <f t="shared" ca="1" si="5"/>
        <v>8</v>
      </c>
      <c r="S38">
        <f t="shared" ca="1" si="6"/>
        <v>11.538461538461538</v>
      </c>
      <c r="T38">
        <f t="shared" ca="1" si="7"/>
        <v>17</v>
      </c>
    </row>
    <row r="39" spans="4:20" x14ac:dyDescent="0.25">
      <c r="D39" s="219" t="str">
        <f t="shared" si="4"/>
        <v>I SCGHG Dispatch Cost - LTCE Model</v>
      </c>
      <c r="E39" s="220">
        <f t="shared" ca="1" si="5"/>
        <v>14</v>
      </c>
      <c r="F39" s="220">
        <f t="shared" ca="1" si="5"/>
        <v>7</v>
      </c>
      <c r="G39" s="220">
        <f t="shared" ca="1" si="5"/>
        <v>7</v>
      </c>
      <c r="H39" s="220">
        <f t="shared" ca="1" si="5"/>
        <v>6</v>
      </c>
      <c r="I39" s="220">
        <f t="shared" ca="1" si="5"/>
        <v>7</v>
      </c>
      <c r="J39" s="220">
        <f t="shared" ca="1" si="5"/>
        <v>6</v>
      </c>
      <c r="K39" s="220">
        <f t="shared" ca="1" si="5"/>
        <v>7</v>
      </c>
      <c r="L39" s="220">
        <f t="shared" ca="1" si="5"/>
        <v>6</v>
      </c>
      <c r="M39" s="220">
        <f t="shared" ca="1" si="5"/>
        <v>8</v>
      </c>
      <c r="N39" s="220">
        <f t="shared" ca="1" si="5"/>
        <v>6</v>
      </c>
      <c r="O39" s="220">
        <f t="shared" ca="1" si="5"/>
        <v>17</v>
      </c>
      <c r="P39" s="220">
        <f t="shared" ca="1" si="5"/>
        <v>16</v>
      </c>
      <c r="Q39" s="221">
        <f t="shared" ca="1" si="5"/>
        <v>8</v>
      </c>
      <c r="S39">
        <f t="shared" ca="1" si="6"/>
        <v>8.8461538461538467</v>
      </c>
      <c r="T39">
        <f t="shared" ca="1" si="7"/>
        <v>4</v>
      </c>
    </row>
    <row r="40" spans="4:20" x14ac:dyDescent="0.25">
      <c r="D40" s="219" t="str">
        <f t="shared" si="4"/>
        <v>K AR5 Upstream Emissions</v>
      </c>
      <c r="E40" s="220">
        <f t="shared" ca="1" si="5"/>
        <v>12</v>
      </c>
      <c r="F40" s="220">
        <f t="shared" ca="1" si="5"/>
        <v>22</v>
      </c>
      <c r="G40" s="220">
        <f t="shared" ca="1" si="5"/>
        <v>22</v>
      </c>
      <c r="H40" s="220">
        <f t="shared" ca="1" si="5"/>
        <v>16</v>
      </c>
      <c r="I40" s="220">
        <f t="shared" ca="1" si="5"/>
        <v>16</v>
      </c>
      <c r="J40" s="220">
        <f t="shared" ca="1" si="5"/>
        <v>16</v>
      </c>
      <c r="K40" s="220">
        <f t="shared" ca="1" si="5"/>
        <v>16</v>
      </c>
      <c r="L40" s="220">
        <f t="shared" ca="1" si="5"/>
        <v>15</v>
      </c>
      <c r="M40" s="220">
        <f t="shared" ca="1" si="5"/>
        <v>8</v>
      </c>
      <c r="N40" s="220">
        <f t="shared" ca="1" si="5"/>
        <v>6</v>
      </c>
      <c r="O40" s="220">
        <f t="shared" ca="1" si="5"/>
        <v>7</v>
      </c>
      <c r="P40" s="220">
        <f t="shared" ca="1" si="5"/>
        <v>14</v>
      </c>
      <c r="Q40" s="221">
        <f t="shared" ca="1" si="5"/>
        <v>8</v>
      </c>
      <c r="S40">
        <f t="shared" ca="1" si="6"/>
        <v>13.692307692307692</v>
      </c>
      <c r="T40">
        <f t="shared" ca="1" si="7"/>
        <v>22</v>
      </c>
    </row>
    <row r="41" spans="4:20" x14ac:dyDescent="0.25">
      <c r="D41" s="219" t="str">
        <f t="shared" si="4"/>
        <v>M Alternative Fuel for Peakers - Biodiesel</v>
      </c>
      <c r="E41" s="220">
        <f t="shared" ca="1" si="5"/>
        <v>16</v>
      </c>
      <c r="F41" s="220">
        <f t="shared" ca="1" si="5"/>
        <v>10</v>
      </c>
      <c r="G41" s="220">
        <f t="shared" ca="1" si="5"/>
        <v>15</v>
      </c>
      <c r="H41" s="220">
        <f t="shared" ca="1" si="5"/>
        <v>15</v>
      </c>
      <c r="I41" s="220">
        <f t="shared" ca="1" si="5"/>
        <v>13</v>
      </c>
      <c r="J41" s="220">
        <f t="shared" ca="1" si="5"/>
        <v>14</v>
      </c>
      <c r="K41" s="220">
        <f t="shared" ca="1" si="5"/>
        <v>12</v>
      </c>
      <c r="L41" s="220">
        <f t="shared" ca="1" si="5"/>
        <v>12</v>
      </c>
      <c r="M41" s="220">
        <f t="shared" ca="1" si="5"/>
        <v>3</v>
      </c>
      <c r="N41" s="220">
        <f t="shared" ca="1" si="5"/>
        <v>6</v>
      </c>
      <c r="O41" s="220">
        <f t="shared" ca="1" si="5"/>
        <v>8</v>
      </c>
      <c r="P41" s="220">
        <f t="shared" ca="1" si="5"/>
        <v>8</v>
      </c>
      <c r="Q41" s="221">
        <f t="shared" ca="1" si="5"/>
        <v>2</v>
      </c>
      <c r="S41">
        <f t="shared" ca="1" si="6"/>
        <v>10.307692307692308</v>
      </c>
      <c r="T41">
        <f t="shared" ca="1" si="7"/>
        <v>10</v>
      </c>
    </row>
    <row r="42" spans="4:20" x14ac:dyDescent="0.25">
      <c r="D42" s="219" t="str">
        <f t="shared" si="4"/>
        <v>N1 100% Renewable by 2030 Batteries</v>
      </c>
      <c r="E42" s="220">
        <f t="shared" ca="1" si="5"/>
        <v>19</v>
      </c>
      <c r="F42" s="220">
        <f t="shared" ca="1" si="5"/>
        <v>2</v>
      </c>
      <c r="G42" s="220">
        <f t="shared" ca="1" si="5"/>
        <v>3</v>
      </c>
      <c r="H42" s="220">
        <f t="shared" ca="1" si="5"/>
        <v>3</v>
      </c>
      <c r="I42" s="220">
        <f t="shared" ca="1" si="5"/>
        <v>3</v>
      </c>
      <c r="J42" s="220">
        <f t="shared" ca="1" si="5"/>
        <v>3</v>
      </c>
      <c r="K42" s="220">
        <f t="shared" ca="1" si="5"/>
        <v>2</v>
      </c>
      <c r="L42" s="220">
        <f t="shared" ca="1" si="5"/>
        <v>2</v>
      </c>
      <c r="M42" s="220">
        <f t="shared" ca="1" si="5"/>
        <v>20</v>
      </c>
      <c r="N42" s="220">
        <f t="shared" ca="1" si="5"/>
        <v>6</v>
      </c>
      <c r="O42" s="220">
        <f t="shared" ca="1" si="5"/>
        <v>20</v>
      </c>
      <c r="P42" s="220">
        <f t="shared" ca="1" si="5"/>
        <v>20</v>
      </c>
      <c r="Q42" s="221">
        <f t="shared" ca="1" si="5"/>
        <v>8</v>
      </c>
      <c r="S42">
        <f t="shared" ca="1" si="6"/>
        <v>8.5384615384615383</v>
      </c>
      <c r="T42">
        <f t="shared" ca="1" si="7"/>
        <v>3</v>
      </c>
    </row>
    <row r="43" spans="4:20" x14ac:dyDescent="0.25">
      <c r="D43" s="219" t="str">
        <f t="shared" si="4"/>
        <v>N2 100% Renewable by 2030 PSH</v>
      </c>
      <c r="E43" s="220">
        <f t="shared" ca="1" si="5"/>
        <v>17</v>
      </c>
      <c r="F43" s="220">
        <f t="shared" ca="1" si="5"/>
        <v>5</v>
      </c>
      <c r="G43" s="220">
        <f t="shared" ca="1" si="5"/>
        <v>9</v>
      </c>
      <c r="H43" s="220">
        <f t="shared" ca="1" si="5"/>
        <v>8</v>
      </c>
      <c r="I43" s="220">
        <f t="shared" ca="1" si="5"/>
        <v>8</v>
      </c>
      <c r="J43" s="220">
        <f t="shared" ca="1" si="5"/>
        <v>8</v>
      </c>
      <c r="K43" s="220">
        <f t="shared" ca="1" si="5"/>
        <v>5</v>
      </c>
      <c r="L43" s="220">
        <f t="shared" ca="1" si="5"/>
        <v>5</v>
      </c>
      <c r="M43" s="220">
        <f t="shared" ca="1" si="5"/>
        <v>22</v>
      </c>
      <c r="N43" s="220">
        <f t="shared" ca="1" si="5"/>
        <v>6</v>
      </c>
      <c r="O43" s="220">
        <f t="shared" ca="1" si="5"/>
        <v>8</v>
      </c>
      <c r="P43" s="220">
        <f t="shared" ca="1" si="5"/>
        <v>20</v>
      </c>
      <c r="Q43" s="221">
        <f t="shared" ca="1" si="5"/>
        <v>8</v>
      </c>
      <c r="S43">
        <f t="shared" ca="1" si="6"/>
        <v>9.9230769230769234</v>
      </c>
      <c r="T43">
        <f t="shared" ca="1" si="7"/>
        <v>9</v>
      </c>
    </row>
    <row r="44" spans="4:20" x14ac:dyDescent="0.25">
      <c r="D44" s="219" t="str">
        <f t="shared" si="4"/>
        <v>O1 100% Renewable by 2045 Batteries</v>
      </c>
      <c r="E44" s="220">
        <f t="shared" ca="1" si="5"/>
        <v>1</v>
      </c>
      <c r="F44" s="220">
        <f t="shared" ca="1" si="5"/>
        <v>20</v>
      </c>
      <c r="G44" s="220">
        <f t="shared" ca="1" si="5"/>
        <v>11</v>
      </c>
      <c r="H44" s="220">
        <f t="shared" ca="1" si="5"/>
        <v>11</v>
      </c>
      <c r="I44" s="220">
        <f t="shared" ca="1" si="5"/>
        <v>12</v>
      </c>
      <c r="J44" s="220">
        <f t="shared" ca="1" si="5"/>
        <v>11</v>
      </c>
      <c r="K44" s="220">
        <f t="shared" ca="1" si="5"/>
        <v>11</v>
      </c>
      <c r="L44" s="220">
        <f t="shared" ca="1" si="5"/>
        <v>10</v>
      </c>
      <c r="M44" s="220">
        <f t="shared" ca="1" si="5"/>
        <v>18</v>
      </c>
      <c r="N44" s="220">
        <f t="shared" ca="1" si="5"/>
        <v>6</v>
      </c>
      <c r="O44" s="220">
        <f t="shared" ca="1" si="5"/>
        <v>13</v>
      </c>
      <c r="P44" s="220">
        <f t="shared" ca="1" si="5"/>
        <v>15</v>
      </c>
      <c r="Q44" s="221">
        <f t="shared" ca="1" si="5"/>
        <v>1</v>
      </c>
      <c r="S44">
        <f t="shared" ca="1" si="6"/>
        <v>10.76923076923077</v>
      </c>
      <c r="T44">
        <f t="shared" ca="1" si="7"/>
        <v>12</v>
      </c>
    </row>
    <row r="45" spans="4:20" x14ac:dyDescent="0.25">
      <c r="D45" s="219" t="str">
        <f t="shared" si="4"/>
        <v>O2 100% Renewable by 2045 PSH</v>
      </c>
      <c r="E45" s="220">
        <f t="shared" ca="1" si="5"/>
        <v>22</v>
      </c>
      <c r="F45" s="220">
        <f t="shared" ca="1" si="5"/>
        <v>3</v>
      </c>
      <c r="G45" s="220">
        <f t="shared" ca="1" si="5"/>
        <v>2</v>
      </c>
      <c r="H45" s="220">
        <f t="shared" ca="1" si="5"/>
        <v>2</v>
      </c>
      <c r="I45" s="220">
        <f t="shared" ca="1" si="5"/>
        <v>2</v>
      </c>
      <c r="J45" s="220">
        <f t="shared" ca="1" si="5"/>
        <v>2</v>
      </c>
      <c r="K45" s="220">
        <f t="shared" ca="1" si="5"/>
        <v>1</v>
      </c>
      <c r="L45" s="220">
        <f t="shared" ca="1" si="5"/>
        <v>1</v>
      </c>
      <c r="M45" s="220">
        <f t="shared" ca="1" si="5"/>
        <v>7</v>
      </c>
      <c r="N45" s="220">
        <f t="shared" ca="1" si="5"/>
        <v>6</v>
      </c>
      <c r="O45" s="220">
        <f t="shared" ca="1" si="5"/>
        <v>21</v>
      </c>
      <c r="P45" s="220">
        <f t="shared" ca="1" si="5"/>
        <v>1</v>
      </c>
      <c r="Q45" s="221">
        <f t="shared" ca="1" si="5"/>
        <v>8</v>
      </c>
      <c r="S45">
        <f t="shared" ca="1" si="6"/>
        <v>6</v>
      </c>
      <c r="T45">
        <f t="shared" ca="1" si="7"/>
        <v>1</v>
      </c>
    </row>
    <row r="46" spans="4:20" x14ac:dyDescent="0.25">
      <c r="D46" s="219" t="str">
        <f t="shared" si="4"/>
        <v>P1 No Thermal Before 2030, 2Hr LiIon</v>
      </c>
      <c r="E46" s="220">
        <f t="shared" ca="1" si="5"/>
        <v>6</v>
      </c>
      <c r="F46" s="220">
        <f t="shared" ca="1" si="5"/>
        <v>8</v>
      </c>
      <c r="G46" s="220">
        <f t="shared" ca="1" si="5"/>
        <v>8</v>
      </c>
      <c r="H46" s="220">
        <f t="shared" ca="1" si="5"/>
        <v>9</v>
      </c>
      <c r="I46" s="220">
        <f t="shared" ca="1" si="5"/>
        <v>10</v>
      </c>
      <c r="J46" s="220">
        <f t="shared" ca="1" si="5"/>
        <v>9</v>
      </c>
      <c r="K46" s="220">
        <f t="shared" ca="1" si="5"/>
        <v>8</v>
      </c>
      <c r="L46" s="220">
        <f t="shared" ca="1" si="5"/>
        <v>8</v>
      </c>
      <c r="M46" s="220">
        <f t="shared" ca="1" si="5"/>
        <v>15</v>
      </c>
      <c r="N46" s="220">
        <f t="shared" ca="1" si="5"/>
        <v>6</v>
      </c>
      <c r="O46" s="220">
        <f t="shared" ca="1" si="5"/>
        <v>15</v>
      </c>
      <c r="P46" s="220">
        <f t="shared" ca="1" si="5"/>
        <v>11</v>
      </c>
      <c r="Q46" s="221">
        <f t="shared" ca="1" si="5"/>
        <v>8</v>
      </c>
      <c r="S46">
        <f t="shared" ca="1" si="6"/>
        <v>9.3076923076923084</v>
      </c>
      <c r="T46">
        <f t="shared" ca="1" si="7"/>
        <v>7</v>
      </c>
    </row>
    <row r="47" spans="4:20" x14ac:dyDescent="0.25">
      <c r="D47" s="219" t="str">
        <f t="shared" si="4"/>
        <v>P2 No Thermal Before 2030, PHES</v>
      </c>
      <c r="E47" s="220">
        <f t="shared" ca="1" si="5"/>
        <v>9</v>
      </c>
      <c r="F47" s="220">
        <f t="shared" ca="1" si="5"/>
        <v>4</v>
      </c>
      <c r="G47" s="220">
        <f t="shared" ca="1" si="5"/>
        <v>4</v>
      </c>
      <c r="H47" s="220">
        <f t="shared" ca="1" si="5"/>
        <v>4</v>
      </c>
      <c r="I47" s="220">
        <f t="shared" ca="1" si="5"/>
        <v>4</v>
      </c>
      <c r="J47" s="220">
        <f t="shared" ca="1" si="5"/>
        <v>4</v>
      </c>
      <c r="K47" s="220">
        <f t="shared" ca="1" si="5"/>
        <v>3</v>
      </c>
      <c r="L47" s="220">
        <f t="shared" ca="1" si="5"/>
        <v>3</v>
      </c>
      <c r="M47" s="220">
        <f t="shared" ca="1" si="5"/>
        <v>19</v>
      </c>
      <c r="N47" s="220">
        <f t="shared" ca="1" si="5"/>
        <v>6</v>
      </c>
      <c r="O47" s="220">
        <f t="shared" ca="1" si="5"/>
        <v>19</v>
      </c>
      <c r="P47" s="220">
        <f t="shared" ca="1" si="5"/>
        <v>20</v>
      </c>
      <c r="Q47" s="221">
        <f t="shared" ca="1" si="5"/>
        <v>8</v>
      </c>
      <c r="S47">
        <f t="shared" ca="1" si="6"/>
        <v>8.2307692307692299</v>
      </c>
      <c r="T47">
        <f t="shared" ca="1" si="7"/>
        <v>2</v>
      </c>
    </row>
    <row r="48" spans="4:20" x14ac:dyDescent="0.25">
      <c r="D48" s="219" t="str">
        <f t="shared" si="4"/>
        <v>P3 No Thermal Before 2030, 4Hr LiIon</v>
      </c>
      <c r="E48" s="220">
        <f t="shared" ref="E48:Q53" ca="1" si="8">RANK(E23,E$7:E$28,E$55)</f>
        <v>15</v>
      </c>
      <c r="F48" s="220">
        <f t="shared" ca="1" si="8"/>
        <v>6</v>
      </c>
      <c r="G48" s="220">
        <f t="shared" ca="1" si="8"/>
        <v>5</v>
      </c>
      <c r="H48" s="220">
        <f t="shared" ca="1" si="8"/>
        <v>5</v>
      </c>
      <c r="I48" s="220">
        <f t="shared" ca="1" si="8"/>
        <v>5</v>
      </c>
      <c r="J48" s="220">
        <f t="shared" ca="1" si="8"/>
        <v>5</v>
      </c>
      <c r="K48" s="220">
        <f t="shared" ca="1" si="8"/>
        <v>4</v>
      </c>
      <c r="L48" s="220">
        <f t="shared" ca="1" si="8"/>
        <v>4</v>
      </c>
      <c r="M48" s="220">
        <f t="shared" ca="1" si="8"/>
        <v>16</v>
      </c>
      <c r="N48" s="220">
        <f t="shared" ca="1" si="8"/>
        <v>6</v>
      </c>
      <c r="O48" s="220">
        <f t="shared" ca="1" si="8"/>
        <v>18</v>
      </c>
      <c r="P48" s="220">
        <f t="shared" ca="1" si="8"/>
        <v>19</v>
      </c>
      <c r="Q48" s="221">
        <f t="shared" ca="1" si="8"/>
        <v>8</v>
      </c>
      <c r="S48">
        <f t="shared" ca="1" si="6"/>
        <v>8.9230769230769234</v>
      </c>
      <c r="T48">
        <f t="shared" ca="1" si="7"/>
        <v>5</v>
      </c>
    </row>
    <row r="49" spans="3:20" x14ac:dyDescent="0.25">
      <c r="D49" s="219" t="str">
        <f t="shared" si="4"/>
        <v>V1 Balanced portfolio</v>
      </c>
      <c r="E49" s="220">
        <f t="shared" ca="1" si="8"/>
        <v>7</v>
      </c>
      <c r="F49" s="220">
        <f t="shared" ca="1" si="8"/>
        <v>14</v>
      </c>
      <c r="G49" s="220">
        <f t="shared" ca="1" si="8"/>
        <v>17</v>
      </c>
      <c r="H49" s="220">
        <f t="shared" ca="1" si="8"/>
        <v>18</v>
      </c>
      <c r="I49" s="220">
        <f t="shared" ca="1" si="8"/>
        <v>17</v>
      </c>
      <c r="J49" s="220">
        <f t="shared" ca="1" si="8"/>
        <v>18</v>
      </c>
      <c r="K49" s="220">
        <f t="shared" ca="1" si="8"/>
        <v>18</v>
      </c>
      <c r="L49" s="220">
        <f t="shared" ca="1" si="8"/>
        <v>20</v>
      </c>
      <c r="M49" s="220">
        <f t="shared" ca="1" si="8"/>
        <v>8</v>
      </c>
      <c r="N49" s="220">
        <f t="shared" ca="1" si="8"/>
        <v>1</v>
      </c>
      <c r="O49" s="220">
        <f t="shared" ca="1" si="8"/>
        <v>2</v>
      </c>
      <c r="P49" s="220">
        <f t="shared" ca="1" si="8"/>
        <v>3</v>
      </c>
      <c r="Q49" s="221">
        <f t="shared" ca="1" si="8"/>
        <v>3</v>
      </c>
      <c r="S49">
        <f t="shared" ca="1" si="6"/>
        <v>11.23076923076923</v>
      </c>
      <c r="T49">
        <f t="shared" ca="1" si="7"/>
        <v>14</v>
      </c>
    </row>
    <row r="50" spans="3:20" x14ac:dyDescent="0.25">
      <c r="D50" s="219" t="str">
        <f t="shared" si="4"/>
        <v>V2 Balanced portfolio + MT Wind and PSH</v>
      </c>
      <c r="E50" s="220">
        <f t="shared" ca="1" si="8"/>
        <v>11</v>
      </c>
      <c r="F50" s="220">
        <f t="shared" ca="1" si="8"/>
        <v>18</v>
      </c>
      <c r="G50" s="220">
        <f t="shared" ca="1" si="8"/>
        <v>21</v>
      </c>
      <c r="H50" s="220">
        <f t="shared" ca="1" si="8"/>
        <v>22</v>
      </c>
      <c r="I50" s="220">
        <f t="shared" ca="1" si="8"/>
        <v>22</v>
      </c>
      <c r="J50" s="220">
        <f t="shared" ca="1" si="8"/>
        <v>22</v>
      </c>
      <c r="K50" s="220">
        <f t="shared" ca="1" si="8"/>
        <v>17</v>
      </c>
      <c r="L50" s="220">
        <f t="shared" ca="1" si="8"/>
        <v>21</v>
      </c>
      <c r="M50" s="220">
        <f t="shared" ca="1" si="8"/>
        <v>8</v>
      </c>
      <c r="N50" s="220">
        <f t="shared" ca="1" si="8"/>
        <v>1</v>
      </c>
      <c r="O50" s="220">
        <f t="shared" ca="1" si="8"/>
        <v>3</v>
      </c>
      <c r="P50" s="220">
        <f t="shared" ca="1" si="8"/>
        <v>3</v>
      </c>
      <c r="Q50" s="221">
        <f t="shared" ca="1" si="8"/>
        <v>3</v>
      </c>
      <c r="S50">
        <f t="shared" ca="1" si="6"/>
        <v>13.23076923076923</v>
      </c>
      <c r="T50">
        <f t="shared" ca="1" si="7"/>
        <v>20</v>
      </c>
    </row>
    <row r="51" spans="3:20" x14ac:dyDescent="0.25">
      <c r="D51" s="219" t="str">
        <f t="shared" si="4"/>
        <v>V3 Balanced portfolio + 6 Year DSR</v>
      </c>
      <c r="E51" s="220">
        <f t="shared" ca="1" si="8"/>
        <v>20</v>
      </c>
      <c r="F51" s="220">
        <f t="shared" ca="1" si="8"/>
        <v>9</v>
      </c>
      <c r="G51" s="220">
        <f t="shared" ca="1" si="8"/>
        <v>20</v>
      </c>
      <c r="H51" s="220">
        <f t="shared" ca="1" si="8"/>
        <v>21</v>
      </c>
      <c r="I51" s="220">
        <f t="shared" ca="1" si="8"/>
        <v>21</v>
      </c>
      <c r="J51" s="220">
        <f t="shared" ca="1" si="8"/>
        <v>21</v>
      </c>
      <c r="K51" s="220">
        <f t="shared" ca="1" si="8"/>
        <v>14</v>
      </c>
      <c r="L51" s="220">
        <f t="shared" ca="1" si="8"/>
        <v>22</v>
      </c>
      <c r="M51" s="220">
        <f t="shared" ca="1" si="8"/>
        <v>1</v>
      </c>
      <c r="N51" s="220">
        <f t="shared" ca="1" si="8"/>
        <v>1</v>
      </c>
      <c r="O51" s="220">
        <f t="shared" ca="1" si="8"/>
        <v>1</v>
      </c>
      <c r="P51" s="220">
        <f t="shared" ca="1" si="8"/>
        <v>3</v>
      </c>
      <c r="Q51" s="221">
        <f t="shared" ca="1" si="8"/>
        <v>3</v>
      </c>
      <c r="S51">
        <f t="shared" ca="1" si="6"/>
        <v>12.076923076923077</v>
      </c>
      <c r="T51">
        <f t="shared" ca="1" si="7"/>
        <v>18</v>
      </c>
    </row>
    <row r="52" spans="3:20" x14ac:dyDescent="0.25">
      <c r="D52" s="219" t="str">
        <f t="shared" si="4"/>
        <v>W Preferred Portfolio (BP with Biodiesel)</v>
      </c>
      <c r="E52" s="220">
        <f t="shared" ca="1" si="8"/>
        <v>7</v>
      </c>
      <c r="F52" s="220">
        <f t="shared" ca="1" si="8"/>
        <v>14</v>
      </c>
      <c r="G52" s="220">
        <f t="shared" ca="1" si="8"/>
        <v>17</v>
      </c>
      <c r="H52" s="220">
        <f t="shared" ca="1" si="8"/>
        <v>18</v>
      </c>
      <c r="I52" s="220">
        <f t="shared" ca="1" si="8"/>
        <v>17</v>
      </c>
      <c r="J52" s="220">
        <f t="shared" ca="1" si="8"/>
        <v>18</v>
      </c>
      <c r="K52" s="220">
        <f t="shared" ca="1" si="8"/>
        <v>18</v>
      </c>
      <c r="L52" s="220">
        <f t="shared" ca="1" si="8"/>
        <v>17</v>
      </c>
      <c r="M52" s="220">
        <f t="shared" ca="1" si="8"/>
        <v>8</v>
      </c>
      <c r="N52" s="220">
        <f t="shared" ca="1" si="8"/>
        <v>1</v>
      </c>
      <c r="O52" s="220">
        <f t="shared" ca="1" si="8"/>
        <v>5</v>
      </c>
      <c r="P52" s="220">
        <f t="shared" ca="1" si="8"/>
        <v>3</v>
      </c>
      <c r="Q52" s="221">
        <f t="shared" ca="1" si="8"/>
        <v>3</v>
      </c>
      <c r="S52">
        <f t="shared" ca="1" si="6"/>
        <v>11.23076923076923</v>
      </c>
      <c r="T52">
        <f t="shared" ca="1" si="7"/>
        <v>14</v>
      </c>
    </row>
    <row r="53" spans="3:20" ht="15.75" thickBot="1" x14ac:dyDescent="0.3">
      <c r="D53" s="222" t="str">
        <f t="shared" si="4"/>
        <v>AA MT Wind + PHSE</v>
      </c>
      <c r="E53" s="223">
        <f t="shared" ca="1" si="8"/>
        <v>5</v>
      </c>
      <c r="F53" s="223">
        <f t="shared" ca="1" si="8"/>
        <v>17</v>
      </c>
      <c r="G53" s="223">
        <f t="shared" ca="1" si="8"/>
        <v>19</v>
      </c>
      <c r="H53" s="223">
        <f t="shared" ca="1" si="8"/>
        <v>20</v>
      </c>
      <c r="I53" s="223">
        <f t="shared" ca="1" si="8"/>
        <v>20</v>
      </c>
      <c r="J53" s="223">
        <f t="shared" ca="1" si="8"/>
        <v>20</v>
      </c>
      <c r="K53" s="223">
        <f t="shared" ca="1" si="8"/>
        <v>20</v>
      </c>
      <c r="L53" s="223">
        <f t="shared" ca="1" si="8"/>
        <v>16</v>
      </c>
      <c r="M53" s="223">
        <f t="shared" ca="1" si="8"/>
        <v>8</v>
      </c>
      <c r="N53" s="223">
        <f t="shared" ca="1" si="8"/>
        <v>6</v>
      </c>
      <c r="O53" s="223">
        <f t="shared" ca="1" si="8"/>
        <v>4</v>
      </c>
      <c r="P53" s="223">
        <f t="shared" ca="1" si="8"/>
        <v>7</v>
      </c>
      <c r="Q53" s="224">
        <f t="shared" ca="1" si="8"/>
        <v>3</v>
      </c>
      <c r="S53">
        <f t="shared" ca="1" si="6"/>
        <v>12.692307692307692</v>
      </c>
      <c r="T53">
        <f t="shared" ca="1" si="7"/>
        <v>19</v>
      </c>
    </row>
    <row r="55" spans="3:20" x14ac:dyDescent="0.25">
      <c r="E55">
        <v>1</v>
      </c>
      <c r="F55">
        <v>1</v>
      </c>
      <c r="G55">
        <v>1</v>
      </c>
      <c r="H55">
        <v>1</v>
      </c>
      <c r="I55">
        <v>1</v>
      </c>
      <c r="J55">
        <v>1</v>
      </c>
      <c r="K55">
        <v>1</v>
      </c>
      <c r="L55">
        <v>0</v>
      </c>
      <c r="M55">
        <v>0</v>
      </c>
      <c r="N55">
        <v>0</v>
      </c>
      <c r="O55">
        <v>0</v>
      </c>
      <c r="P55">
        <v>0</v>
      </c>
      <c r="Q55">
        <v>0</v>
      </c>
    </row>
    <row r="57" spans="3:20" x14ac:dyDescent="0.25">
      <c r="E57" t="s">
        <v>175</v>
      </c>
      <c r="F57" t="s">
        <v>176</v>
      </c>
      <c r="G57" t="s">
        <v>176</v>
      </c>
      <c r="H57" t="s">
        <v>177</v>
      </c>
      <c r="I57" t="s">
        <v>176</v>
      </c>
      <c r="J57" t="s">
        <v>176</v>
      </c>
      <c r="K57" t="s">
        <v>178</v>
      </c>
    </row>
    <row r="59" spans="3:20" ht="15.75" thickBot="1" x14ac:dyDescent="0.3"/>
    <row r="60" spans="3:20" x14ac:dyDescent="0.25">
      <c r="C60" s="199" t="s">
        <v>181</v>
      </c>
      <c r="D60" s="200" t="s">
        <v>372</v>
      </c>
      <c r="E60" s="201" t="s">
        <v>109</v>
      </c>
      <c r="F60" s="202" t="s">
        <v>110</v>
      </c>
      <c r="G60" s="203" t="s">
        <v>108</v>
      </c>
      <c r="H60" s="204" t="s">
        <v>173</v>
      </c>
      <c r="I60" s="205" t="s">
        <v>180</v>
      </c>
      <c r="J60" s="206" t="s">
        <v>112</v>
      </c>
      <c r="K60" s="207" t="s">
        <v>113</v>
      </c>
      <c r="L60" s="208" t="s">
        <v>182</v>
      </c>
    </row>
    <row r="61" spans="3:20" x14ac:dyDescent="0.25">
      <c r="C61" s="209">
        <f t="shared" ref="C61:C82" ca="1" si="9">_xlfn.NUMBERVALUE(RANK(L61,$L$61:$L$82,1))</f>
        <v>21</v>
      </c>
      <c r="D61" s="197" t="str">
        <f t="shared" ref="D61:E82" si="10">D32</f>
        <v>1 Mid</v>
      </c>
      <c r="E61" s="210">
        <f t="shared" ca="1" si="10"/>
        <v>4</v>
      </c>
      <c r="F61" s="210">
        <f t="shared" ref="F61:F82" ca="1" si="11">AVERAGE(F32:G32)</f>
        <v>16</v>
      </c>
      <c r="G61" s="210">
        <f t="shared" ref="G61:G82" ca="1" si="12">AVERAGE(H32:J32)</f>
        <v>17.666666666666668</v>
      </c>
      <c r="H61" s="210">
        <f t="shared" ref="H61:H82" ca="1" si="13">K32</f>
        <v>21</v>
      </c>
      <c r="I61" s="210">
        <f t="shared" ref="I61:I82" ca="1" si="14">AVERAGE(L32:O32)</f>
        <v>9.5</v>
      </c>
      <c r="J61" s="210">
        <f t="shared" ref="J61:J82" ca="1" si="15">P32</f>
        <v>17</v>
      </c>
      <c r="K61" s="210">
        <f t="shared" ref="K61:K82" ca="1" si="16">Q32</f>
        <v>8</v>
      </c>
      <c r="L61" s="211">
        <f t="shared" ref="L61:L82" ca="1" si="17">AVERAGE(E61:K61)</f>
        <v>13.30952380952381</v>
      </c>
    </row>
    <row r="62" spans="3:20" x14ac:dyDescent="0.25">
      <c r="C62" s="209">
        <f t="shared" ca="1" si="9"/>
        <v>17</v>
      </c>
      <c r="D62" s="197" t="str">
        <f t="shared" si="10"/>
        <v>A Renewable Overgeneration</v>
      </c>
      <c r="E62" s="210">
        <f t="shared" ca="1" si="10"/>
        <v>18</v>
      </c>
      <c r="F62" s="210">
        <f t="shared" ca="1" si="11"/>
        <v>1</v>
      </c>
      <c r="G62" s="210">
        <f t="shared" ca="1" si="12"/>
        <v>1</v>
      </c>
      <c r="H62" s="210">
        <f t="shared" ca="1" si="13"/>
        <v>22</v>
      </c>
      <c r="I62" s="210">
        <f t="shared" ca="1" si="14"/>
        <v>17.25</v>
      </c>
      <c r="J62" s="210">
        <f t="shared" ca="1" si="15"/>
        <v>13</v>
      </c>
      <c r="K62" s="210">
        <f t="shared" ca="1" si="16"/>
        <v>8</v>
      </c>
      <c r="L62" s="211">
        <f t="shared" ca="1" si="17"/>
        <v>11.464285714285714</v>
      </c>
    </row>
    <row r="63" spans="3:20" x14ac:dyDescent="0.25">
      <c r="C63" s="209">
        <f t="shared" ca="1" si="9"/>
        <v>14</v>
      </c>
      <c r="D63" s="197" t="str">
        <f t="shared" si="10"/>
        <v>C Distributed Transmission</v>
      </c>
      <c r="E63" s="210">
        <f t="shared" ca="1" si="10"/>
        <v>10</v>
      </c>
      <c r="F63" s="210">
        <f t="shared" ca="1" si="11"/>
        <v>13</v>
      </c>
      <c r="G63" s="210">
        <f t="shared" ca="1" si="12"/>
        <v>14.666666666666666</v>
      </c>
      <c r="H63" s="210">
        <f t="shared" ca="1" si="13"/>
        <v>13</v>
      </c>
      <c r="I63" s="210">
        <f t="shared" ca="1" si="14"/>
        <v>8.25</v>
      </c>
      <c r="J63" s="210">
        <f t="shared" ca="1" si="15"/>
        <v>8</v>
      </c>
      <c r="K63" s="210">
        <f t="shared" ca="1" si="16"/>
        <v>8</v>
      </c>
      <c r="L63" s="211">
        <f t="shared" ca="1" si="17"/>
        <v>10.702380952380951</v>
      </c>
    </row>
    <row r="64" spans="3:20" x14ac:dyDescent="0.25">
      <c r="C64" s="209">
        <f t="shared" ca="1" si="9"/>
        <v>9</v>
      </c>
      <c r="D64" s="197" t="str">
        <f t="shared" si="10"/>
        <v>D Transmission/build constraints - time delayed (option 2)</v>
      </c>
      <c r="E64" s="210">
        <f t="shared" ca="1" si="10"/>
        <v>13</v>
      </c>
      <c r="F64" s="210">
        <f t="shared" ca="1" si="11"/>
        <v>10.5</v>
      </c>
      <c r="G64" s="210">
        <f t="shared" ca="1" si="12"/>
        <v>9.6666666666666661</v>
      </c>
      <c r="H64" s="210">
        <f t="shared" ca="1" si="13"/>
        <v>10</v>
      </c>
      <c r="I64" s="210">
        <f t="shared" ca="1" si="14"/>
        <v>8.5</v>
      </c>
      <c r="J64" s="210">
        <f t="shared" ca="1" si="15"/>
        <v>10</v>
      </c>
      <c r="K64" s="210">
        <f t="shared" ca="1" si="16"/>
        <v>8</v>
      </c>
      <c r="L64" s="211">
        <f t="shared" ca="1" si="17"/>
        <v>9.9523809523809508</v>
      </c>
    </row>
    <row r="65" spans="3:12" x14ac:dyDescent="0.25">
      <c r="C65" s="209">
        <f t="shared" ca="1" si="9"/>
        <v>10</v>
      </c>
      <c r="D65" s="197" t="str">
        <f t="shared" si="10"/>
        <v>F 6-Yr DSR Ramp</v>
      </c>
      <c r="E65" s="210">
        <f t="shared" ca="1" si="10"/>
        <v>21</v>
      </c>
      <c r="F65" s="210">
        <f t="shared" ca="1" si="11"/>
        <v>9.5</v>
      </c>
      <c r="G65" s="210">
        <f t="shared" ca="1" si="12"/>
        <v>6.666666666666667</v>
      </c>
      <c r="H65" s="210">
        <f t="shared" ca="1" si="13"/>
        <v>6</v>
      </c>
      <c r="I65" s="210">
        <f t="shared" ca="1" si="14"/>
        <v>7.5</v>
      </c>
      <c r="J65" s="210">
        <f t="shared" ca="1" si="15"/>
        <v>12</v>
      </c>
      <c r="K65" s="210">
        <f t="shared" ca="1" si="16"/>
        <v>8</v>
      </c>
      <c r="L65" s="211">
        <f t="shared" ca="1" si="17"/>
        <v>10.095238095238093</v>
      </c>
    </row>
    <row r="66" spans="3:12" x14ac:dyDescent="0.25">
      <c r="C66" s="209">
        <f t="shared" ca="1" si="9"/>
        <v>8</v>
      </c>
      <c r="D66" s="197" t="str">
        <f t="shared" si="10"/>
        <v>G NEI DSR</v>
      </c>
      <c r="E66" s="210">
        <f t="shared" ca="1" si="10"/>
        <v>2</v>
      </c>
      <c r="F66" s="210">
        <f t="shared" ca="1" si="11"/>
        <v>17</v>
      </c>
      <c r="G66" s="210">
        <f t="shared" ca="1" si="12"/>
        <v>13.333333333333334</v>
      </c>
      <c r="H66" s="210">
        <f t="shared" ca="1" si="13"/>
        <v>15</v>
      </c>
      <c r="I66" s="210">
        <f t="shared" ca="1" si="14"/>
        <v>11.75</v>
      </c>
      <c r="J66" s="210">
        <f t="shared" ca="1" si="15"/>
        <v>2</v>
      </c>
      <c r="K66" s="210">
        <f t="shared" ca="1" si="16"/>
        <v>8</v>
      </c>
      <c r="L66" s="211">
        <f t="shared" ca="1" si="17"/>
        <v>9.8690476190476204</v>
      </c>
    </row>
    <row r="67" spans="3:12" x14ac:dyDescent="0.25">
      <c r="C67" s="209">
        <f t="shared" ca="1" si="9"/>
        <v>16</v>
      </c>
      <c r="D67" s="197" t="str">
        <f t="shared" si="10"/>
        <v>H Social Discount DSR</v>
      </c>
      <c r="E67" s="210">
        <f t="shared" ca="1" si="10"/>
        <v>3</v>
      </c>
      <c r="F67" s="210">
        <f t="shared" ca="1" si="11"/>
        <v>15.5</v>
      </c>
      <c r="G67" s="210">
        <f t="shared" ca="1" si="12"/>
        <v>11.666666666666666</v>
      </c>
      <c r="H67" s="210">
        <f t="shared" ca="1" si="13"/>
        <v>9</v>
      </c>
      <c r="I67" s="210">
        <f t="shared" ca="1" si="14"/>
        <v>11.5</v>
      </c>
      <c r="J67" s="210">
        <f t="shared" ca="1" si="15"/>
        <v>18</v>
      </c>
      <c r="K67" s="210">
        <f t="shared" ca="1" si="16"/>
        <v>8</v>
      </c>
      <c r="L67" s="211">
        <f t="shared" ca="1" si="17"/>
        <v>10.952380952380951</v>
      </c>
    </row>
    <row r="68" spans="3:12" x14ac:dyDescent="0.25">
      <c r="C68" s="209">
        <f t="shared" ca="1" si="9"/>
        <v>7</v>
      </c>
      <c r="D68" s="197" t="str">
        <f t="shared" si="10"/>
        <v>I SCGHG Dispatch Cost - LTCE Model</v>
      </c>
      <c r="E68" s="210">
        <f t="shared" ca="1" si="10"/>
        <v>14</v>
      </c>
      <c r="F68" s="210">
        <f t="shared" ca="1" si="11"/>
        <v>7</v>
      </c>
      <c r="G68" s="210">
        <f t="shared" ca="1" si="12"/>
        <v>6.333333333333333</v>
      </c>
      <c r="H68" s="210">
        <f t="shared" ca="1" si="13"/>
        <v>7</v>
      </c>
      <c r="I68" s="210">
        <f t="shared" ca="1" si="14"/>
        <v>9.25</v>
      </c>
      <c r="J68" s="210">
        <f t="shared" ca="1" si="15"/>
        <v>16</v>
      </c>
      <c r="K68" s="210">
        <f t="shared" ca="1" si="16"/>
        <v>8</v>
      </c>
      <c r="L68" s="211">
        <f t="shared" ca="1" si="17"/>
        <v>9.6547619047619033</v>
      </c>
    </row>
    <row r="69" spans="3:12" x14ac:dyDescent="0.25">
      <c r="C69" s="209">
        <f t="shared" ca="1" si="9"/>
        <v>22</v>
      </c>
      <c r="D69" s="197" t="str">
        <f t="shared" si="10"/>
        <v>K AR5 Upstream Emissions</v>
      </c>
      <c r="E69" s="210">
        <f t="shared" ca="1" si="10"/>
        <v>12</v>
      </c>
      <c r="F69" s="210">
        <f t="shared" ca="1" si="11"/>
        <v>22</v>
      </c>
      <c r="G69" s="210">
        <f t="shared" ca="1" si="12"/>
        <v>16</v>
      </c>
      <c r="H69" s="210">
        <f t="shared" ca="1" si="13"/>
        <v>16</v>
      </c>
      <c r="I69" s="210">
        <f t="shared" ca="1" si="14"/>
        <v>9</v>
      </c>
      <c r="J69" s="210">
        <f t="shared" ca="1" si="15"/>
        <v>14</v>
      </c>
      <c r="K69" s="210">
        <f t="shared" ca="1" si="16"/>
        <v>8</v>
      </c>
      <c r="L69" s="211">
        <f t="shared" ca="1" si="17"/>
        <v>13.857142857142858</v>
      </c>
    </row>
    <row r="70" spans="3:12" x14ac:dyDescent="0.25">
      <c r="C70" s="209">
        <f t="shared" ca="1" si="9"/>
        <v>11</v>
      </c>
      <c r="D70" s="197" t="str">
        <f t="shared" si="10"/>
        <v>M Alternative Fuel for Peakers - Biodiesel</v>
      </c>
      <c r="E70" s="210">
        <f t="shared" ca="1" si="10"/>
        <v>16</v>
      </c>
      <c r="F70" s="210">
        <f t="shared" ca="1" si="11"/>
        <v>12.5</v>
      </c>
      <c r="G70" s="210">
        <f t="shared" ca="1" si="12"/>
        <v>14</v>
      </c>
      <c r="H70" s="210">
        <f t="shared" ca="1" si="13"/>
        <v>12</v>
      </c>
      <c r="I70" s="210">
        <f t="shared" ca="1" si="14"/>
        <v>7.25</v>
      </c>
      <c r="J70" s="210">
        <f t="shared" ca="1" si="15"/>
        <v>8</v>
      </c>
      <c r="K70" s="210">
        <f t="shared" ca="1" si="16"/>
        <v>2</v>
      </c>
      <c r="L70" s="211">
        <f t="shared" ca="1" si="17"/>
        <v>10.25</v>
      </c>
    </row>
    <row r="71" spans="3:12" x14ac:dyDescent="0.25">
      <c r="C71" s="209">
        <f t="shared" ca="1" si="9"/>
        <v>4</v>
      </c>
      <c r="D71" s="197" t="str">
        <f t="shared" si="10"/>
        <v>N1 100% Renewable by 2030 Batteries</v>
      </c>
      <c r="E71" s="210">
        <f t="shared" ca="1" si="10"/>
        <v>19</v>
      </c>
      <c r="F71" s="210">
        <f t="shared" ca="1" si="11"/>
        <v>2.5</v>
      </c>
      <c r="G71" s="210">
        <f t="shared" ca="1" si="12"/>
        <v>3</v>
      </c>
      <c r="H71" s="210">
        <f t="shared" ca="1" si="13"/>
        <v>2</v>
      </c>
      <c r="I71" s="210">
        <f t="shared" ca="1" si="14"/>
        <v>12</v>
      </c>
      <c r="J71" s="210">
        <f t="shared" ca="1" si="15"/>
        <v>20</v>
      </c>
      <c r="K71" s="210">
        <f t="shared" ca="1" si="16"/>
        <v>8</v>
      </c>
      <c r="L71" s="211">
        <f t="shared" ca="1" si="17"/>
        <v>9.5</v>
      </c>
    </row>
    <row r="72" spans="3:12" x14ac:dyDescent="0.25">
      <c r="C72" s="209">
        <f t="shared" ca="1" si="9"/>
        <v>15</v>
      </c>
      <c r="D72" s="197" t="str">
        <f t="shared" si="10"/>
        <v>N2 100% Renewable by 2030 PSH</v>
      </c>
      <c r="E72" s="210">
        <f t="shared" ca="1" si="10"/>
        <v>17</v>
      </c>
      <c r="F72" s="210">
        <f t="shared" ca="1" si="11"/>
        <v>7</v>
      </c>
      <c r="G72" s="210">
        <f t="shared" ca="1" si="12"/>
        <v>8</v>
      </c>
      <c r="H72" s="210">
        <f t="shared" ca="1" si="13"/>
        <v>5</v>
      </c>
      <c r="I72" s="210">
        <f t="shared" ca="1" si="14"/>
        <v>10.25</v>
      </c>
      <c r="J72" s="210">
        <f t="shared" ca="1" si="15"/>
        <v>20</v>
      </c>
      <c r="K72" s="210">
        <f t="shared" ca="1" si="16"/>
        <v>8</v>
      </c>
      <c r="L72" s="211">
        <f t="shared" ca="1" si="17"/>
        <v>10.75</v>
      </c>
    </row>
    <row r="73" spans="3:12" x14ac:dyDescent="0.25">
      <c r="C73" s="209">
        <f t="shared" ca="1" si="9"/>
        <v>5</v>
      </c>
      <c r="D73" s="197" t="str">
        <f t="shared" si="10"/>
        <v>O1 100% Renewable by 2045 Batteries</v>
      </c>
      <c r="E73" s="210">
        <f t="shared" ca="1" si="10"/>
        <v>1</v>
      </c>
      <c r="F73" s="210">
        <f t="shared" ca="1" si="11"/>
        <v>15.5</v>
      </c>
      <c r="G73" s="210">
        <f t="shared" ca="1" si="12"/>
        <v>11.333333333333334</v>
      </c>
      <c r="H73" s="210">
        <f t="shared" ca="1" si="13"/>
        <v>11</v>
      </c>
      <c r="I73" s="210">
        <f t="shared" ca="1" si="14"/>
        <v>11.75</v>
      </c>
      <c r="J73" s="210">
        <f t="shared" ca="1" si="15"/>
        <v>15</v>
      </c>
      <c r="K73" s="210">
        <f t="shared" ca="1" si="16"/>
        <v>1</v>
      </c>
      <c r="L73" s="211">
        <f t="shared" ca="1" si="17"/>
        <v>9.5119047619047628</v>
      </c>
    </row>
    <row r="74" spans="3:12" x14ac:dyDescent="0.25">
      <c r="C74" s="209">
        <f t="shared" ca="1" si="9"/>
        <v>1</v>
      </c>
      <c r="D74" s="197" t="str">
        <f t="shared" si="10"/>
        <v>O2 100% Renewable by 2045 PSH</v>
      </c>
      <c r="E74" s="210">
        <f t="shared" ca="1" si="10"/>
        <v>22</v>
      </c>
      <c r="F74" s="210">
        <f t="shared" ca="1" si="11"/>
        <v>2.5</v>
      </c>
      <c r="G74" s="210">
        <f t="shared" ca="1" si="12"/>
        <v>2</v>
      </c>
      <c r="H74" s="210">
        <f t="shared" ca="1" si="13"/>
        <v>1</v>
      </c>
      <c r="I74" s="210">
        <f t="shared" ca="1" si="14"/>
        <v>8.75</v>
      </c>
      <c r="J74" s="210">
        <f t="shared" ca="1" si="15"/>
        <v>1</v>
      </c>
      <c r="K74" s="210">
        <f t="shared" ca="1" si="16"/>
        <v>8</v>
      </c>
      <c r="L74" s="211">
        <f t="shared" ca="1" si="17"/>
        <v>6.4642857142857144</v>
      </c>
    </row>
    <row r="75" spans="3:12" x14ac:dyDescent="0.25">
      <c r="C75" s="209">
        <f t="shared" ca="1" si="9"/>
        <v>3</v>
      </c>
      <c r="D75" s="197" t="str">
        <f t="shared" si="10"/>
        <v>P1 No Thermal Before 2030, 2Hr LiIon</v>
      </c>
      <c r="E75" s="210">
        <f t="shared" ca="1" si="10"/>
        <v>6</v>
      </c>
      <c r="F75" s="210">
        <f t="shared" ca="1" si="11"/>
        <v>8</v>
      </c>
      <c r="G75" s="210">
        <f t="shared" ca="1" si="12"/>
        <v>9.3333333333333339</v>
      </c>
      <c r="H75" s="210">
        <f t="shared" ca="1" si="13"/>
        <v>8</v>
      </c>
      <c r="I75" s="210">
        <f t="shared" ca="1" si="14"/>
        <v>11</v>
      </c>
      <c r="J75" s="210">
        <f t="shared" ca="1" si="15"/>
        <v>11</v>
      </c>
      <c r="K75" s="210">
        <f t="shared" ca="1" si="16"/>
        <v>8</v>
      </c>
      <c r="L75" s="211">
        <f t="shared" ca="1" si="17"/>
        <v>8.7619047619047628</v>
      </c>
    </row>
    <row r="76" spans="3:12" x14ac:dyDescent="0.25">
      <c r="C76" s="209">
        <f t="shared" ca="1" si="9"/>
        <v>2</v>
      </c>
      <c r="D76" s="197" t="str">
        <f t="shared" si="10"/>
        <v>P2 No Thermal Before 2030, PHES</v>
      </c>
      <c r="E76" s="210">
        <f t="shared" ca="1" si="10"/>
        <v>9</v>
      </c>
      <c r="F76" s="210">
        <f t="shared" ca="1" si="11"/>
        <v>4</v>
      </c>
      <c r="G76" s="210">
        <f t="shared" ca="1" si="12"/>
        <v>4</v>
      </c>
      <c r="H76" s="210">
        <f t="shared" ca="1" si="13"/>
        <v>3</v>
      </c>
      <c r="I76" s="210">
        <f t="shared" ca="1" si="14"/>
        <v>11.75</v>
      </c>
      <c r="J76" s="210">
        <f t="shared" ca="1" si="15"/>
        <v>20</v>
      </c>
      <c r="K76" s="210">
        <f t="shared" ca="1" si="16"/>
        <v>8</v>
      </c>
      <c r="L76" s="211">
        <f t="shared" ca="1" si="17"/>
        <v>8.5357142857142865</v>
      </c>
    </row>
    <row r="77" spans="3:12" x14ac:dyDescent="0.25">
      <c r="C77" s="209">
        <f t="shared" ca="1" si="9"/>
        <v>6</v>
      </c>
      <c r="D77" s="197" t="str">
        <f t="shared" si="10"/>
        <v>P3 No Thermal Before 2030, 4Hr LiIon</v>
      </c>
      <c r="E77" s="210">
        <f t="shared" ca="1" si="10"/>
        <v>15</v>
      </c>
      <c r="F77" s="210">
        <f t="shared" ca="1" si="11"/>
        <v>5.5</v>
      </c>
      <c r="G77" s="210">
        <f t="shared" ca="1" si="12"/>
        <v>5</v>
      </c>
      <c r="H77" s="210">
        <f t="shared" ca="1" si="13"/>
        <v>4</v>
      </c>
      <c r="I77" s="210">
        <f t="shared" ca="1" si="14"/>
        <v>11</v>
      </c>
      <c r="J77" s="210">
        <f t="shared" ca="1" si="15"/>
        <v>19</v>
      </c>
      <c r="K77" s="210">
        <f t="shared" ca="1" si="16"/>
        <v>8</v>
      </c>
      <c r="L77" s="211">
        <f t="shared" ca="1" si="17"/>
        <v>9.6428571428571423</v>
      </c>
    </row>
    <row r="78" spans="3:12" x14ac:dyDescent="0.25">
      <c r="C78" s="209">
        <f t="shared" ca="1" si="9"/>
        <v>12</v>
      </c>
      <c r="D78" s="197" t="str">
        <f t="shared" si="10"/>
        <v>V1 Balanced portfolio</v>
      </c>
      <c r="E78" s="210">
        <f t="shared" ca="1" si="10"/>
        <v>7</v>
      </c>
      <c r="F78" s="210">
        <f t="shared" ca="1" si="11"/>
        <v>15.5</v>
      </c>
      <c r="G78" s="210">
        <f t="shared" ca="1" si="12"/>
        <v>17.666666666666668</v>
      </c>
      <c r="H78" s="210">
        <f t="shared" ca="1" si="13"/>
        <v>18</v>
      </c>
      <c r="I78" s="210">
        <f t="shared" ca="1" si="14"/>
        <v>7.75</v>
      </c>
      <c r="J78" s="210">
        <f t="shared" ca="1" si="15"/>
        <v>3</v>
      </c>
      <c r="K78" s="210">
        <f t="shared" ca="1" si="16"/>
        <v>3</v>
      </c>
      <c r="L78" s="211">
        <f t="shared" ca="1" si="17"/>
        <v>10.273809523809524</v>
      </c>
    </row>
    <row r="79" spans="3:12" x14ac:dyDescent="0.25">
      <c r="C79" s="209">
        <f t="shared" ca="1" si="9"/>
        <v>20</v>
      </c>
      <c r="D79" s="197" t="str">
        <f t="shared" si="10"/>
        <v>V2 Balanced portfolio + MT Wind and PSH</v>
      </c>
      <c r="E79" s="210">
        <f t="shared" ca="1" si="10"/>
        <v>11</v>
      </c>
      <c r="F79" s="210">
        <f t="shared" ca="1" si="11"/>
        <v>19.5</v>
      </c>
      <c r="G79" s="210">
        <f t="shared" ca="1" si="12"/>
        <v>22</v>
      </c>
      <c r="H79" s="210">
        <f t="shared" ca="1" si="13"/>
        <v>17</v>
      </c>
      <c r="I79" s="210">
        <f t="shared" ca="1" si="14"/>
        <v>8.25</v>
      </c>
      <c r="J79" s="210">
        <f t="shared" ca="1" si="15"/>
        <v>3</v>
      </c>
      <c r="K79" s="210">
        <f t="shared" ca="1" si="16"/>
        <v>3</v>
      </c>
      <c r="L79" s="211">
        <f t="shared" ca="1" si="17"/>
        <v>11.964285714285714</v>
      </c>
    </row>
    <row r="80" spans="3:12" x14ac:dyDescent="0.25">
      <c r="C80" s="209">
        <f t="shared" ca="1" si="9"/>
        <v>19</v>
      </c>
      <c r="D80" s="197" t="str">
        <f t="shared" si="10"/>
        <v>V3 Balanced portfolio + 6 Year DSR</v>
      </c>
      <c r="E80" s="210">
        <f t="shared" ca="1" si="10"/>
        <v>20</v>
      </c>
      <c r="F80" s="210">
        <f t="shared" ca="1" si="11"/>
        <v>14.5</v>
      </c>
      <c r="G80" s="210">
        <f t="shared" ca="1" si="12"/>
        <v>21</v>
      </c>
      <c r="H80" s="210">
        <f t="shared" ca="1" si="13"/>
        <v>14</v>
      </c>
      <c r="I80" s="210">
        <f t="shared" ca="1" si="14"/>
        <v>6.25</v>
      </c>
      <c r="J80" s="210">
        <f t="shared" ca="1" si="15"/>
        <v>3</v>
      </c>
      <c r="K80" s="210">
        <f t="shared" ca="1" si="16"/>
        <v>3</v>
      </c>
      <c r="L80" s="211">
        <f t="shared" ca="1" si="17"/>
        <v>11.678571428571429</v>
      </c>
    </row>
    <row r="81" spans="3:12" x14ac:dyDescent="0.25">
      <c r="C81" s="209">
        <f t="shared" ca="1" si="9"/>
        <v>12</v>
      </c>
      <c r="D81" s="197" t="str">
        <f t="shared" si="10"/>
        <v>W Preferred Portfolio (BP with Biodiesel)</v>
      </c>
      <c r="E81" s="210">
        <f t="shared" ca="1" si="10"/>
        <v>7</v>
      </c>
      <c r="F81" s="210">
        <f t="shared" ca="1" si="11"/>
        <v>15.5</v>
      </c>
      <c r="G81" s="210">
        <f t="shared" ca="1" si="12"/>
        <v>17.666666666666668</v>
      </c>
      <c r="H81" s="210">
        <f t="shared" ca="1" si="13"/>
        <v>18</v>
      </c>
      <c r="I81" s="210">
        <f t="shared" ca="1" si="14"/>
        <v>7.75</v>
      </c>
      <c r="J81" s="210">
        <f t="shared" ca="1" si="15"/>
        <v>3</v>
      </c>
      <c r="K81" s="210">
        <f t="shared" ca="1" si="16"/>
        <v>3</v>
      </c>
      <c r="L81" s="211">
        <f t="shared" ca="1" si="17"/>
        <v>10.273809523809524</v>
      </c>
    </row>
    <row r="82" spans="3:12" ht="15.75" thickBot="1" x14ac:dyDescent="0.3">
      <c r="C82" s="212">
        <f t="shared" ca="1" si="9"/>
        <v>18</v>
      </c>
      <c r="D82" s="213" t="str">
        <f t="shared" si="10"/>
        <v>AA MT Wind + PHSE</v>
      </c>
      <c r="E82" s="214">
        <f t="shared" ca="1" si="10"/>
        <v>5</v>
      </c>
      <c r="F82" s="214">
        <f t="shared" ca="1" si="11"/>
        <v>18</v>
      </c>
      <c r="G82" s="214">
        <f t="shared" ca="1" si="12"/>
        <v>20</v>
      </c>
      <c r="H82" s="214">
        <f t="shared" ca="1" si="13"/>
        <v>20</v>
      </c>
      <c r="I82" s="214">
        <f t="shared" ca="1" si="14"/>
        <v>8.5</v>
      </c>
      <c r="J82" s="214">
        <f t="shared" ca="1" si="15"/>
        <v>7</v>
      </c>
      <c r="K82" s="214">
        <f t="shared" ca="1" si="16"/>
        <v>3</v>
      </c>
      <c r="L82" s="215">
        <f t="shared" ca="1" si="17"/>
        <v>11.642857142857142</v>
      </c>
    </row>
    <row r="83" spans="3:12" x14ac:dyDescent="0.25">
      <c r="E83" s="81"/>
      <c r="F83" s="81"/>
      <c r="G83" s="81"/>
      <c r="H83" s="81"/>
      <c r="I83" s="81"/>
      <c r="J83" s="81"/>
      <c r="K83" s="81"/>
      <c r="L83" s="81"/>
    </row>
  </sheetData>
  <mergeCells count="6">
    <mergeCell ref="F5:G5"/>
    <mergeCell ref="H5:J5"/>
    <mergeCell ref="L5:O5"/>
    <mergeCell ref="F30:G30"/>
    <mergeCell ref="H30:J30"/>
    <mergeCell ref="L30:O30"/>
  </mergeCells>
  <conditionalFormatting sqref="E7:E28">
    <cfRule type="colorScale" priority="8">
      <colorScale>
        <cfvo type="min"/>
        <cfvo type="percentile" val="50"/>
        <cfvo type="max"/>
        <color rgb="FF63BE7B"/>
        <color rgb="FFFFEB84"/>
        <color rgb="FFF8696B"/>
      </colorScale>
    </cfRule>
  </conditionalFormatting>
  <conditionalFormatting sqref="F7:F28">
    <cfRule type="colorScale" priority="9">
      <colorScale>
        <cfvo type="min"/>
        <cfvo type="percentile" val="50"/>
        <cfvo type="max"/>
        <color rgb="FF63BE7B"/>
        <color rgb="FFFFEB84"/>
        <color rgb="FFF8696B"/>
      </colorScale>
    </cfRule>
  </conditionalFormatting>
  <conditionalFormatting sqref="G7:G28">
    <cfRule type="colorScale" priority="10">
      <colorScale>
        <cfvo type="min"/>
        <cfvo type="percentile" val="50"/>
        <cfvo type="max"/>
        <color rgb="FF63BE7B"/>
        <color rgb="FFFFEB84"/>
        <color rgb="FFF8696B"/>
      </colorScale>
    </cfRule>
  </conditionalFormatting>
  <conditionalFormatting sqref="H7:H28">
    <cfRule type="colorScale" priority="11">
      <colorScale>
        <cfvo type="min"/>
        <cfvo type="percentile" val="50"/>
        <cfvo type="max"/>
        <color rgb="FF63BE7B"/>
        <color rgb="FFFFEB84"/>
        <color rgb="FFF8696B"/>
      </colorScale>
    </cfRule>
  </conditionalFormatting>
  <conditionalFormatting sqref="I7:I28">
    <cfRule type="colorScale" priority="12">
      <colorScale>
        <cfvo type="min"/>
        <cfvo type="percentile" val="50"/>
        <cfvo type="max"/>
        <color rgb="FF63BE7B"/>
        <color rgb="FFFFEB84"/>
        <color rgb="FFF8696B"/>
      </colorScale>
    </cfRule>
  </conditionalFormatting>
  <conditionalFormatting sqref="J7:J28">
    <cfRule type="colorScale" priority="13">
      <colorScale>
        <cfvo type="min"/>
        <cfvo type="percentile" val="50"/>
        <cfvo type="max"/>
        <color rgb="FF63BE7B"/>
        <color rgb="FFFFEB84"/>
        <color rgb="FFF8696B"/>
      </colorScale>
    </cfRule>
  </conditionalFormatting>
  <conditionalFormatting sqref="K7:K28">
    <cfRule type="colorScale" priority="14">
      <colorScale>
        <cfvo type="min"/>
        <cfvo type="percentile" val="50"/>
        <cfvo type="max"/>
        <color rgb="FF63BE7B"/>
        <color rgb="FFFFEB84"/>
        <color rgb="FFF8696B"/>
      </colorScale>
    </cfRule>
  </conditionalFormatting>
  <conditionalFormatting sqref="L7:L28">
    <cfRule type="colorScale" priority="15">
      <colorScale>
        <cfvo type="min"/>
        <cfvo type="percentile" val="50"/>
        <cfvo type="max"/>
        <color rgb="FFF8696B"/>
        <color rgb="FFFFEB84"/>
        <color rgb="FF63BE7B"/>
      </colorScale>
    </cfRule>
  </conditionalFormatting>
  <conditionalFormatting sqref="M7:M28">
    <cfRule type="colorScale" priority="16">
      <colorScale>
        <cfvo type="min"/>
        <cfvo type="percentile" val="50"/>
        <cfvo type="max"/>
        <color rgb="FFF8696B"/>
        <color rgb="FFFFEB84"/>
        <color rgb="FF63BE7B"/>
      </colorScale>
    </cfRule>
  </conditionalFormatting>
  <conditionalFormatting sqref="N7:N28">
    <cfRule type="colorScale" priority="17">
      <colorScale>
        <cfvo type="min"/>
        <cfvo type="percentile" val="50"/>
        <cfvo type="max"/>
        <color rgb="FFF8696B"/>
        <color rgb="FFFFEB84"/>
        <color rgb="FF63BE7B"/>
      </colorScale>
    </cfRule>
  </conditionalFormatting>
  <conditionalFormatting sqref="O7:O28">
    <cfRule type="colorScale" priority="18">
      <colorScale>
        <cfvo type="min"/>
        <cfvo type="percentile" val="50"/>
        <cfvo type="max"/>
        <color rgb="FFF8696B"/>
        <color rgb="FFFFEB84"/>
        <color rgb="FF63BE7B"/>
      </colorScale>
    </cfRule>
  </conditionalFormatting>
  <conditionalFormatting sqref="P7:P28">
    <cfRule type="colorScale" priority="7">
      <colorScale>
        <cfvo type="min"/>
        <cfvo type="percentile" val="50"/>
        <cfvo type="max"/>
        <color rgb="FFF8696B"/>
        <color rgb="FFFFEB84"/>
        <color rgb="FF63BE7B"/>
      </colorScale>
    </cfRule>
  </conditionalFormatting>
  <conditionalFormatting sqref="Q7:Q28">
    <cfRule type="colorScale" priority="6">
      <colorScale>
        <cfvo type="min"/>
        <cfvo type="percentile" val="50"/>
        <cfvo type="max"/>
        <color rgb="FFF8696B"/>
        <color rgb="FFFFEB84"/>
        <color rgb="FF63BE7B"/>
      </colorScale>
    </cfRule>
  </conditionalFormatting>
  <conditionalFormatting sqref="E32:Q53">
    <cfRule type="colorScale" priority="5">
      <colorScale>
        <cfvo type="min"/>
        <cfvo type="percentile" val="50"/>
        <cfvo type="max"/>
        <color rgb="FF63BE7B"/>
        <color rgb="FFFFEB84"/>
        <color rgb="FFF8696B"/>
      </colorScale>
    </cfRule>
  </conditionalFormatting>
  <conditionalFormatting sqref="S32:S53">
    <cfRule type="colorScale" priority="4">
      <colorScale>
        <cfvo type="min"/>
        <cfvo type="percentile" val="50"/>
        <cfvo type="max"/>
        <color rgb="FF63BE7B"/>
        <color rgb="FFFFEB84"/>
        <color rgb="FFF8696B"/>
      </colorScale>
    </cfRule>
  </conditionalFormatting>
  <conditionalFormatting sqref="T32:T53">
    <cfRule type="colorScale" priority="3">
      <colorScale>
        <cfvo type="min"/>
        <cfvo type="percentile" val="50"/>
        <cfvo type="max"/>
        <color rgb="FF63BE7B"/>
        <color rgb="FFFFEB84"/>
        <color rgb="FFF8696B"/>
      </colorScale>
    </cfRule>
  </conditionalFormatting>
  <conditionalFormatting sqref="C61:C82 E61:K82">
    <cfRule type="colorScale" priority="2">
      <colorScale>
        <cfvo type="min"/>
        <cfvo type="percentile" val="50"/>
        <cfvo type="max"/>
        <color rgb="FF63BE7B"/>
        <color rgb="FFFFEB84"/>
        <color rgb="FFF8696B"/>
      </colorScale>
    </cfRule>
  </conditionalFormatting>
  <conditionalFormatting sqref="L61:L82">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sheetPr>
  <dimension ref="B1:AR39"/>
  <sheetViews>
    <sheetView workbookViewId="0"/>
  </sheetViews>
  <sheetFormatPr defaultRowHeight="15" x14ac:dyDescent="0.25"/>
  <cols>
    <col min="3" max="3" width="84.140625" bestFit="1" customWidth="1"/>
    <col min="5" max="5" width="45.85546875" customWidth="1"/>
  </cols>
  <sheetData>
    <row r="1" spans="2:44" x14ac:dyDescent="0.25">
      <c r="E1" s="131" t="s">
        <v>324</v>
      </c>
      <c r="F1" s="131" t="str">
        <f>D3</f>
        <v>1 Mid</v>
      </c>
      <c r="G1" s="131" t="str">
        <f>D4</f>
        <v>2 Low</v>
      </c>
      <c r="H1" s="131" t="str">
        <f>D5</f>
        <v>3 High</v>
      </c>
      <c r="I1" s="131" t="str">
        <f>D6</f>
        <v>A Renewable Overgeneration</v>
      </c>
      <c r="J1" s="131" t="str">
        <f>D7</f>
        <v>B Market Reliance</v>
      </c>
      <c r="K1" s="131" t="e">
        <f>#REF!</f>
        <v>#REF!</v>
      </c>
      <c r="L1" s="131" t="str">
        <f>D8</f>
        <v>C Distributed Transmission</v>
      </c>
      <c r="M1" s="131" t="str">
        <f>D9</f>
        <v>D Transmission/build constraints - time delayed (option 2)</v>
      </c>
      <c r="N1" s="131" t="str">
        <f>D10</f>
        <v>E Firm transmission as a % of nameplate</v>
      </c>
      <c r="O1" s="131" t="str">
        <f>D11</f>
        <v>F 6-Yr DSR Ramp</v>
      </c>
      <c r="P1" s="131" t="str">
        <f>D12</f>
        <v>G NEI DSR</v>
      </c>
      <c r="Q1" s="131" t="str">
        <f>D13</f>
        <v>H Social Discount DSR</v>
      </c>
      <c r="R1" s="131" t="str">
        <f>D14</f>
        <v>I SCGHG Dispatch Cost - LTCE Model</v>
      </c>
      <c r="S1" s="131" t="str">
        <f>D15</f>
        <v>J SCGHG Dispatch Cost - LTCE and Hourly Models</v>
      </c>
      <c r="T1" s="131" t="str">
        <f>D16</f>
        <v>K AR5 Upstream Emissions</v>
      </c>
      <c r="U1" s="131" t="str">
        <f>D17</f>
        <v>L SCGHG Federal CO2 Tax as Fixed Cost</v>
      </c>
      <c r="V1" s="131" t="str">
        <f>D18</f>
        <v>M Alternative Fuel for Peakers - Biodiesel</v>
      </c>
      <c r="W1" s="131" t="str">
        <f>D19</f>
        <v>N1 100% Renewable by 2030 Batteries</v>
      </c>
      <c r="X1" s="131" t="str">
        <f>D20</f>
        <v>N2 100% Renewable by 2030 PSH</v>
      </c>
      <c r="Y1" s="131" t="str">
        <f>D21</f>
        <v>O1 100% Renewable by 2045 Batteries</v>
      </c>
      <c r="Z1" s="131" t="str">
        <f>D22</f>
        <v>O2 100% Renewable by 2045 PSH</v>
      </c>
      <c r="AA1" s="131" t="str">
        <f>D23</f>
        <v>P1 No Thermal Before 2030, 2Hr LiIon</v>
      </c>
      <c r="AB1" s="131" t="str">
        <f>D24</f>
        <v>P2 No Thermal Before 2030, PHES</v>
      </c>
      <c r="AC1" s="131" t="str">
        <f>D25</f>
        <v>P3 No Thermal Before 2030, 4Hr LiIon</v>
      </c>
      <c r="AD1" s="131" t="str">
        <f>D26</f>
        <v>Q Fuel switching, gas to electric</v>
      </c>
      <c r="AE1" s="131" t="str">
        <f>D27</f>
        <v>R Temperature sensitivity on load</v>
      </c>
      <c r="AF1" s="131" t="str">
        <f>D28</f>
        <v>S SCGHG Only, No CETA</v>
      </c>
      <c r="AG1" s="131" t="str">
        <f>D29</f>
        <v>T No CETA</v>
      </c>
      <c r="AH1" s="131" t="str">
        <f>D30</f>
        <v>U 2% Cost threshold</v>
      </c>
      <c r="AI1" s="131" t="str">
        <f>D31</f>
        <v>V1 Balanced portfolio</v>
      </c>
      <c r="AJ1" s="131" t="str">
        <f>D32</f>
        <v>V2 Balanced portfolio + MT Wind and PSH</v>
      </c>
      <c r="AK1" s="131" t="str">
        <f>D33</f>
        <v>V3 Balanced portfolio + 6 Year DSR</v>
      </c>
      <c r="AL1" s="131" t="str">
        <f>D34</f>
        <v>W Preferred Portfolio (BP with Biodiesel)</v>
      </c>
      <c r="AM1" s="131" t="str">
        <f>D35</f>
        <v>X Balanced Portfolio with Reduced Market Reliance</v>
      </c>
      <c r="AN1" s="131" t="str">
        <f>D36</f>
        <v>Y Maximum Customer Benefit</v>
      </c>
      <c r="AO1" s="131" t="str">
        <f>D37</f>
        <v>Z No DSR</v>
      </c>
      <c r="AP1" s="131" t="str">
        <f>D38</f>
        <v>AA MT Wind + PHSE</v>
      </c>
      <c r="AQ1" s="131"/>
      <c r="AR1" s="131" t="str">
        <f>D39</f>
        <v>WX BP, Market Reliance, Biodiesel</v>
      </c>
    </row>
    <row r="2" spans="2:44" s="31" customFormat="1" ht="30" x14ac:dyDescent="0.25">
      <c r="B2" s="130" t="s">
        <v>324</v>
      </c>
      <c r="C2" s="128" t="s">
        <v>325</v>
      </c>
      <c r="D2" s="130" t="s">
        <v>324</v>
      </c>
    </row>
    <row r="3" spans="2:44" x14ac:dyDescent="0.25">
      <c r="B3" s="132">
        <v>1</v>
      </c>
      <c r="C3" s="129" t="s">
        <v>0</v>
      </c>
      <c r="D3" s="131" t="str">
        <f>CONCATENATE(B3," ",C3)</f>
        <v>1 Mid</v>
      </c>
    </row>
    <row r="4" spans="2:44" x14ac:dyDescent="0.25">
      <c r="B4" s="132">
        <v>2</v>
      </c>
      <c r="C4" s="129" t="s">
        <v>142</v>
      </c>
      <c r="D4" s="131" t="str">
        <f t="shared" ref="D4:D39" si="0">CONCATENATE(B4," ",C4)</f>
        <v>2 Low</v>
      </c>
    </row>
    <row r="5" spans="2:44" x14ac:dyDescent="0.25">
      <c r="B5" s="132">
        <v>3</v>
      </c>
      <c r="C5" s="129" t="s">
        <v>141</v>
      </c>
      <c r="D5" s="131" t="str">
        <f t="shared" si="0"/>
        <v>3 High</v>
      </c>
    </row>
    <row r="6" spans="2:44" x14ac:dyDescent="0.25">
      <c r="B6" s="132" t="s">
        <v>143</v>
      </c>
      <c r="C6" s="129" t="s">
        <v>198</v>
      </c>
      <c r="D6" s="131" t="str">
        <f t="shared" si="0"/>
        <v>A Renewable Overgeneration</v>
      </c>
    </row>
    <row r="7" spans="2:44" x14ac:dyDescent="0.25">
      <c r="B7" s="132" t="s">
        <v>125</v>
      </c>
      <c r="C7" s="129" t="s">
        <v>183</v>
      </c>
      <c r="D7" s="131" t="str">
        <f t="shared" si="0"/>
        <v>B Market Reliance</v>
      </c>
    </row>
    <row r="8" spans="2:44" x14ac:dyDescent="0.25">
      <c r="B8" s="132" t="s">
        <v>124</v>
      </c>
      <c r="C8" s="129" t="s">
        <v>199</v>
      </c>
      <c r="D8" s="131" t="str">
        <f t="shared" si="0"/>
        <v>C Distributed Transmission</v>
      </c>
    </row>
    <row r="9" spans="2:44" x14ac:dyDescent="0.25">
      <c r="B9" s="132" t="s">
        <v>115</v>
      </c>
      <c r="C9" s="129" t="s">
        <v>191</v>
      </c>
      <c r="D9" s="131" t="str">
        <f t="shared" si="0"/>
        <v>D Transmission/build constraints - time delayed (option 2)</v>
      </c>
    </row>
    <row r="10" spans="2:44" x14ac:dyDescent="0.25">
      <c r="B10" s="132" t="s">
        <v>126</v>
      </c>
      <c r="C10" s="129" t="s">
        <v>192</v>
      </c>
      <c r="D10" s="131" t="str">
        <f t="shared" si="0"/>
        <v>E Firm transmission as a % of nameplate</v>
      </c>
    </row>
    <row r="11" spans="2:44" x14ac:dyDescent="0.25">
      <c r="B11" s="132" t="s">
        <v>127</v>
      </c>
      <c r="C11" s="129" t="s">
        <v>200</v>
      </c>
      <c r="D11" s="131" t="str">
        <f t="shared" si="0"/>
        <v>F 6-Yr DSR Ramp</v>
      </c>
    </row>
    <row r="12" spans="2:44" x14ac:dyDescent="0.25">
      <c r="B12" s="132" t="s">
        <v>117</v>
      </c>
      <c r="C12" s="129" t="s">
        <v>188</v>
      </c>
      <c r="D12" s="131" t="str">
        <f t="shared" si="0"/>
        <v>G NEI DSR</v>
      </c>
    </row>
    <row r="13" spans="2:44" x14ac:dyDescent="0.25">
      <c r="B13" s="132" t="s">
        <v>128</v>
      </c>
      <c r="C13" s="129" t="s">
        <v>201</v>
      </c>
      <c r="D13" s="131" t="str">
        <f t="shared" si="0"/>
        <v>H Social Discount DSR</v>
      </c>
    </row>
    <row r="14" spans="2:44" x14ac:dyDescent="0.25">
      <c r="B14" s="132" t="s">
        <v>129</v>
      </c>
      <c r="C14" s="129" t="s">
        <v>202</v>
      </c>
      <c r="D14" s="131" t="str">
        <f t="shared" si="0"/>
        <v>I SCGHG Dispatch Cost - LTCE Model</v>
      </c>
    </row>
    <row r="15" spans="2:44" x14ac:dyDescent="0.25">
      <c r="B15" s="132" t="s">
        <v>118</v>
      </c>
      <c r="C15" s="129" t="s">
        <v>203</v>
      </c>
      <c r="D15" s="131" t="str">
        <f t="shared" si="0"/>
        <v>J SCGHG Dispatch Cost - LTCE and Hourly Models</v>
      </c>
    </row>
    <row r="16" spans="2:44" x14ac:dyDescent="0.25">
      <c r="B16" s="132" t="s">
        <v>130</v>
      </c>
      <c r="C16" s="129" t="s">
        <v>204</v>
      </c>
      <c r="D16" s="131" t="str">
        <f t="shared" si="0"/>
        <v>K AR5 Upstream Emissions</v>
      </c>
    </row>
    <row r="17" spans="2:4" x14ac:dyDescent="0.25">
      <c r="B17" s="132" t="s">
        <v>131</v>
      </c>
      <c r="C17" s="129" t="s">
        <v>205</v>
      </c>
      <c r="D17" s="131" t="str">
        <f t="shared" si="0"/>
        <v>L SCGHG Federal CO2 Tax as Fixed Cost</v>
      </c>
    </row>
    <row r="18" spans="2:4" x14ac:dyDescent="0.25">
      <c r="B18" s="132" t="s">
        <v>119</v>
      </c>
      <c r="C18" s="129" t="s">
        <v>230</v>
      </c>
      <c r="D18" s="131" t="str">
        <f t="shared" si="0"/>
        <v>M Alternative Fuel for Peakers - Biodiesel</v>
      </c>
    </row>
    <row r="19" spans="2:4" x14ac:dyDescent="0.25">
      <c r="B19" s="132" t="s">
        <v>231</v>
      </c>
      <c r="C19" s="129" t="s">
        <v>253</v>
      </c>
      <c r="D19" s="131" t="str">
        <f t="shared" si="0"/>
        <v>N1 100% Renewable by 2030 Batteries</v>
      </c>
    </row>
    <row r="20" spans="2:4" x14ac:dyDescent="0.25">
      <c r="B20" s="132" t="s">
        <v>269</v>
      </c>
      <c r="C20" s="129" t="s">
        <v>270</v>
      </c>
      <c r="D20" s="131" t="str">
        <f t="shared" si="0"/>
        <v>N2 100% Renewable by 2030 PSH</v>
      </c>
    </row>
    <row r="21" spans="2:4" x14ac:dyDescent="0.25">
      <c r="B21" s="132" t="s">
        <v>254</v>
      </c>
      <c r="C21" s="129" t="s">
        <v>255</v>
      </c>
      <c r="D21" s="131" t="str">
        <f t="shared" si="0"/>
        <v>O1 100% Renewable by 2045 Batteries</v>
      </c>
    </row>
    <row r="22" spans="2:4" x14ac:dyDescent="0.25">
      <c r="B22" s="132" t="s">
        <v>271</v>
      </c>
      <c r="C22" s="129" t="s">
        <v>272</v>
      </c>
      <c r="D22" s="131" t="str">
        <f t="shared" si="0"/>
        <v>O2 100% Renewable by 2045 PSH</v>
      </c>
    </row>
    <row r="23" spans="2:4" x14ac:dyDescent="0.25">
      <c r="B23" s="132" t="s">
        <v>259</v>
      </c>
      <c r="C23" s="129" t="s">
        <v>262</v>
      </c>
      <c r="D23" s="131" t="str">
        <f t="shared" si="0"/>
        <v>P1 No Thermal Before 2030, 2Hr LiIon</v>
      </c>
    </row>
    <row r="24" spans="2:4" x14ac:dyDescent="0.25">
      <c r="B24" s="132" t="s">
        <v>260</v>
      </c>
      <c r="C24" s="129" t="s">
        <v>263</v>
      </c>
      <c r="D24" s="131" t="str">
        <f t="shared" si="0"/>
        <v>P2 No Thermal Before 2030, PHES</v>
      </c>
    </row>
    <row r="25" spans="2:4" x14ac:dyDescent="0.25">
      <c r="B25" s="132" t="s">
        <v>261</v>
      </c>
      <c r="C25" s="129" t="s">
        <v>264</v>
      </c>
      <c r="D25" s="131" t="str">
        <f t="shared" si="0"/>
        <v>P3 No Thermal Before 2030, 4Hr LiIon</v>
      </c>
    </row>
    <row r="26" spans="2:4" x14ac:dyDescent="0.25">
      <c r="B26" s="132" t="s">
        <v>134</v>
      </c>
      <c r="C26" s="129" t="s">
        <v>206</v>
      </c>
      <c r="D26" s="131" t="str">
        <f t="shared" si="0"/>
        <v>Q Fuel switching, gas to electric</v>
      </c>
    </row>
    <row r="27" spans="2:4" x14ac:dyDescent="0.25">
      <c r="B27" s="132" t="s">
        <v>135</v>
      </c>
      <c r="C27" s="129" t="s">
        <v>193</v>
      </c>
      <c r="D27" s="131" t="str">
        <f t="shared" si="0"/>
        <v>R Temperature sensitivity on load</v>
      </c>
    </row>
    <row r="28" spans="2:4" x14ac:dyDescent="0.25">
      <c r="B28" s="132" t="s">
        <v>121</v>
      </c>
      <c r="C28" s="129" t="s">
        <v>207</v>
      </c>
      <c r="D28" s="131" t="str">
        <f t="shared" si="0"/>
        <v>S SCGHG Only, No CETA</v>
      </c>
    </row>
    <row r="29" spans="2:4" x14ac:dyDescent="0.25">
      <c r="B29" s="132" t="s">
        <v>150</v>
      </c>
      <c r="C29" s="129" t="s">
        <v>51</v>
      </c>
      <c r="D29" s="131" t="str">
        <f t="shared" si="0"/>
        <v>T No CETA</v>
      </c>
    </row>
    <row r="30" spans="2:4" x14ac:dyDescent="0.25">
      <c r="B30" s="132" t="s">
        <v>151</v>
      </c>
      <c r="C30" s="129" t="s">
        <v>194</v>
      </c>
      <c r="D30" s="131" t="str">
        <f t="shared" si="0"/>
        <v>U 2% Cost threshold</v>
      </c>
    </row>
    <row r="31" spans="2:4" x14ac:dyDescent="0.25">
      <c r="B31" s="132" t="s">
        <v>169</v>
      </c>
      <c r="C31" s="129" t="s">
        <v>195</v>
      </c>
      <c r="D31" s="131" t="str">
        <f t="shared" si="0"/>
        <v>V1 Balanced portfolio</v>
      </c>
    </row>
    <row r="32" spans="2:4" x14ac:dyDescent="0.25">
      <c r="B32" s="132" t="s">
        <v>170</v>
      </c>
      <c r="C32" s="129" t="s">
        <v>265</v>
      </c>
      <c r="D32" s="131" t="str">
        <f t="shared" si="0"/>
        <v>V2 Balanced portfolio + MT Wind and PSH</v>
      </c>
    </row>
    <row r="33" spans="2:4" x14ac:dyDescent="0.25">
      <c r="B33" s="132" t="s">
        <v>171</v>
      </c>
      <c r="C33" s="129" t="s">
        <v>266</v>
      </c>
      <c r="D33" s="131" t="str">
        <f t="shared" si="0"/>
        <v>V3 Balanced portfolio + 6 Year DSR</v>
      </c>
    </row>
    <row r="34" spans="2:4" x14ac:dyDescent="0.25">
      <c r="B34" s="132" t="s">
        <v>153</v>
      </c>
      <c r="C34" s="129" t="s">
        <v>267</v>
      </c>
      <c r="D34" s="131" t="str">
        <f t="shared" si="0"/>
        <v>W Preferred Portfolio (BP with Biodiesel)</v>
      </c>
    </row>
    <row r="35" spans="2:4" x14ac:dyDescent="0.25">
      <c r="B35" s="132" t="s">
        <v>154</v>
      </c>
      <c r="C35" s="129" t="s">
        <v>268</v>
      </c>
      <c r="D35" s="131" t="str">
        <f t="shared" si="0"/>
        <v>X Balanced Portfolio with Reduced Market Reliance</v>
      </c>
    </row>
    <row r="36" spans="2:4" x14ac:dyDescent="0.25">
      <c r="B36" s="132" t="s">
        <v>155</v>
      </c>
      <c r="C36" s="129" t="s">
        <v>196</v>
      </c>
      <c r="D36" s="131" t="str">
        <f t="shared" si="0"/>
        <v>Y Maximum Customer Benefit</v>
      </c>
    </row>
    <row r="37" spans="2:4" x14ac:dyDescent="0.25">
      <c r="B37" s="132" t="s">
        <v>156</v>
      </c>
      <c r="C37" s="129" t="s">
        <v>197</v>
      </c>
      <c r="D37" s="131" t="str">
        <f t="shared" si="0"/>
        <v>Z No DSR</v>
      </c>
    </row>
    <row r="38" spans="2:4" x14ac:dyDescent="0.25">
      <c r="B38" s="132" t="s">
        <v>157</v>
      </c>
      <c r="C38" s="129" t="s">
        <v>37</v>
      </c>
      <c r="D38" s="131" t="str">
        <f t="shared" si="0"/>
        <v>AA MT Wind + PHSE</v>
      </c>
    </row>
    <row r="39" spans="2:4" x14ac:dyDescent="0.25">
      <c r="B39" s="132" t="s">
        <v>359</v>
      </c>
      <c r="C39" t="s">
        <v>358</v>
      </c>
      <c r="D39" s="131" t="str">
        <f t="shared" si="0"/>
        <v>WX BP, Market Reliance, Biodiesel</v>
      </c>
    </row>
  </sheetData>
  <conditionalFormatting sqref="F2:L1048576">
    <cfRule type="cellIs" dxfId="39" priority="2" operator="equal">
      <formula>"x"</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C3:Y77"/>
  <sheetViews>
    <sheetView workbookViewId="0"/>
  </sheetViews>
  <sheetFormatPr defaultRowHeight="15" x14ac:dyDescent="0.25"/>
  <cols>
    <col min="3" max="3" width="3" bestFit="1" customWidth="1"/>
    <col min="4" max="4" width="53.7109375" bestFit="1" customWidth="1"/>
    <col min="5" max="5" width="4.85546875" bestFit="1" customWidth="1"/>
    <col min="6" max="6" width="15" bestFit="1" customWidth="1"/>
    <col min="7" max="7" width="10.42578125" bestFit="1" customWidth="1"/>
    <col min="8" max="8" width="15.28515625" bestFit="1" customWidth="1"/>
    <col min="9" max="9" width="12.42578125" bestFit="1" customWidth="1"/>
    <col min="10" max="10" width="18.5703125" bestFit="1" customWidth="1"/>
    <col min="11" max="11" width="10" bestFit="1" customWidth="1"/>
    <col min="12" max="12" width="12.140625" bestFit="1" customWidth="1"/>
    <col min="14" max="14" width="11.140625" bestFit="1" customWidth="1"/>
    <col min="22" max="22" width="53.7109375" bestFit="1" customWidth="1"/>
  </cols>
  <sheetData>
    <row r="3" spans="3:25" ht="26.25" x14ac:dyDescent="0.4">
      <c r="C3" s="317">
        <v>2025</v>
      </c>
      <c r="D3" s="317"/>
      <c r="E3" s="317"/>
      <c r="F3" s="317"/>
      <c r="G3" s="317"/>
      <c r="H3" s="317"/>
      <c r="I3" s="317"/>
      <c r="J3" s="317"/>
      <c r="K3" s="317"/>
      <c r="L3" s="317"/>
      <c r="M3" s="317"/>
      <c r="N3" s="317"/>
    </row>
    <row r="4" spans="3:25" ht="15.75" thickBot="1" x14ac:dyDescent="0.3">
      <c r="W4">
        <v>2025</v>
      </c>
      <c r="X4">
        <v>2031</v>
      </c>
      <c r="Y4">
        <v>2045</v>
      </c>
    </row>
    <row r="5" spans="3:25" ht="15.75" thickBot="1" x14ac:dyDescent="0.3">
      <c r="C5" s="100"/>
      <c r="D5" s="104" t="s">
        <v>179</v>
      </c>
      <c r="E5" s="105" t="s">
        <v>109</v>
      </c>
      <c r="F5" s="105" t="s">
        <v>110</v>
      </c>
      <c r="G5" s="105" t="s">
        <v>108</v>
      </c>
      <c r="H5" s="105" t="s">
        <v>173</v>
      </c>
      <c r="I5" s="105" t="s">
        <v>180</v>
      </c>
      <c r="J5" s="105" t="s">
        <v>112</v>
      </c>
      <c r="K5" s="105" t="s">
        <v>113</v>
      </c>
      <c r="L5" s="106" t="s">
        <v>181</v>
      </c>
      <c r="M5" s="169"/>
      <c r="N5" s="162" t="s">
        <v>182</v>
      </c>
      <c r="V5" s="107" t="str">
        <f>D6</f>
        <v>1 Mid</v>
      </c>
      <c r="W5" s="253">
        <f ca="1">L6</f>
        <v>21</v>
      </c>
      <c r="X5" s="253">
        <f ca="1">L31</f>
        <v>12</v>
      </c>
      <c r="Y5" s="253">
        <f ca="1">L56</f>
        <v>14</v>
      </c>
    </row>
    <row r="6" spans="3:25" x14ac:dyDescent="0.25">
      <c r="C6" s="253">
        <f ca="1">L6</f>
        <v>21</v>
      </c>
      <c r="D6" s="3" t="str">
        <f>'Metric Summary Select_2025'!D61</f>
        <v>1 Mid</v>
      </c>
      <c r="E6" s="163">
        <f ca="1">'Metric Summary Select_2025'!E61</f>
        <v>4</v>
      </c>
      <c r="F6" s="163">
        <f ca="1">'Metric Summary Select_2025'!F61</f>
        <v>16</v>
      </c>
      <c r="G6" s="163">
        <f ca="1">'Metric Summary Select_2025'!G61</f>
        <v>17.666666666666668</v>
      </c>
      <c r="H6" s="163">
        <f ca="1">'Metric Summary Select_2025'!H61</f>
        <v>21</v>
      </c>
      <c r="I6" s="163">
        <f ca="1">'Metric Summary Select_2025'!I61</f>
        <v>9.5</v>
      </c>
      <c r="J6" s="163">
        <f ca="1">'Metric Summary Select_2025'!J61</f>
        <v>17</v>
      </c>
      <c r="K6" s="163">
        <f ca="1">'Metric Summary Select_2025'!K61</f>
        <v>8</v>
      </c>
      <c r="L6" s="253">
        <f ca="1">'Metric Summary Select_2025'!C61</f>
        <v>21</v>
      </c>
      <c r="M6" s="170"/>
      <c r="N6" s="165">
        <f ca="1">'Metric Summary Select_2025'!L61</f>
        <v>13.30952380952381</v>
      </c>
      <c r="V6" s="101" t="str">
        <f t="shared" ref="V6:V26" si="0">D7</f>
        <v>A Renewable Overgeneration</v>
      </c>
      <c r="W6" s="167">
        <f t="shared" ref="W6:W26" ca="1" si="1">L7</f>
        <v>17</v>
      </c>
      <c r="X6" s="167">
        <f t="shared" ref="X6:X26" ca="1" si="2">L32</f>
        <v>9</v>
      </c>
      <c r="Y6" s="167">
        <f t="shared" ref="Y6:Y26" ca="1" si="3">L57</f>
        <v>13</v>
      </c>
    </row>
    <row r="7" spans="3:25" x14ac:dyDescent="0.25">
      <c r="C7" s="167">
        <f t="shared" ref="C7:C27" ca="1" si="4">L7</f>
        <v>17</v>
      </c>
      <c r="D7" s="3" t="str">
        <f>'Metric Summary Select_2025'!D62</f>
        <v>A Renewable Overgeneration</v>
      </c>
      <c r="E7" s="166">
        <f ca="1">'Metric Summary Select_2025'!E62</f>
        <v>18</v>
      </c>
      <c r="F7" s="166">
        <f ca="1">'Metric Summary Select_2025'!F62</f>
        <v>1</v>
      </c>
      <c r="G7" s="166">
        <f ca="1">'Metric Summary Select_2025'!G62</f>
        <v>1</v>
      </c>
      <c r="H7" s="166">
        <f ca="1">'Metric Summary Select_2025'!H62</f>
        <v>22</v>
      </c>
      <c r="I7" s="166">
        <f ca="1">'Metric Summary Select_2025'!I62</f>
        <v>17.25</v>
      </c>
      <c r="J7" s="166">
        <f ca="1">'Metric Summary Select_2025'!J62</f>
        <v>13</v>
      </c>
      <c r="K7" s="166">
        <f ca="1">'Metric Summary Select_2025'!K62</f>
        <v>8</v>
      </c>
      <c r="L7" s="167">
        <f ca="1">'Metric Summary Select_2025'!C62</f>
        <v>17</v>
      </c>
      <c r="M7" s="170"/>
      <c r="N7" s="168">
        <f ca="1">'Metric Summary Select_2025'!L62</f>
        <v>11.464285714285714</v>
      </c>
      <c r="V7" s="101" t="str">
        <f t="shared" si="0"/>
        <v>C Distributed Transmission</v>
      </c>
      <c r="W7" s="167">
        <f t="shared" ca="1" si="1"/>
        <v>14</v>
      </c>
      <c r="X7" s="167">
        <f t="shared" ca="1" si="2"/>
        <v>20</v>
      </c>
      <c r="Y7" s="167">
        <f t="shared" ca="1" si="3"/>
        <v>20</v>
      </c>
    </row>
    <row r="8" spans="3:25" x14ac:dyDescent="0.25">
      <c r="C8" s="167">
        <f t="shared" ca="1" si="4"/>
        <v>14</v>
      </c>
      <c r="D8" s="3" t="str">
        <f>'Metric Summary Select_2025'!D63</f>
        <v>C Distributed Transmission</v>
      </c>
      <c r="E8" s="166">
        <f ca="1">'Metric Summary Select_2025'!E63</f>
        <v>10</v>
      </c>
      <c r="F8" s="166">
        <f ca="1">'Metric Summary Select_2025'!F63</f>
        <v>13</v>
      </c>
      <c r="G8" s="166">
        <f ca="1">'Metric Summary Select_2025'!G63</f>
        <v>14.666666666666666</v>
      </c>
      <c r="H8" s="166">
        <f ca="1">'Metric Summary Select_2025'!H63</f>
        <v>13</v>
      </c>
      <c r="I8" s="166">
        <f ca="1">'Metric Summary Select_2025'!I63</f>
        <v>8.25</v>
      </c>
      <c r="J8" s="166">
        <f ca="1">'Metric Summary Select_2025'!J63</f>
        <v>8</v>
      </c>
      <c r="K8" s="166">
        <f ca="1">'Metric Summary Select_2025'!K63</f>
        <v>8</v>
      </c>
      <c r="L8" s="167">
        <f ca="1">'Metric Summary Select_2025'!C63</f>
        <v>14</v>
      </c>
      <c r="M8" s="170"/>
      <c r="N8" s="168">
        <f ca="1">'Metric Summary Select_2025'!L63</f>
        <v>10.702380952380951</v>
      </c>
      <c r="V8" s="101" t="str">
        <f t="shared" si="0"/>
        <v>D Transmission/build constraints - time delayed (option 2)</v>
      </c>
      <c r="W8" s="167">
        <f t="shared" ca="1" si="1"/>
        <v>9</v>
      </c>
      <c r="X8" s="167">
        <f t="shared" ca="1" si="2"/>
        <v>15</v>
      </c>
      <c r="Y8" s="167">
        <f t="shared" ca="1" si="3"/>
        <v>11</v>
      </c>
    </row>
    <row r="9" spans="3:25" x14ac:dyDescent="0.25">
      <c r="C9" s="167">
        <f t="shared" ca="1" si="4"/>
        <v>9</v>
      </c>
      <c r="D9" s="3" t="str">
        <f>'Metric Summary Select_2025'!D64</f>
        <v>D Transmission/build constraints - time delayed (option 2)</v>
      </c>
      <c r="E9" s="166">
        <f ca="1">'Metric Summary Select_2025'!E64</f>
        <v>13</v>
      </c>
      <c r="F9" s="166">
        <f ca="1">'Metric Summary Select_2025'!F64</f>
        <v>10.5</v>
      </c>
      <c r="G9" s="166">
        <f ca="1">'Metric Summary Select_2025'!G64</f>
        <v>9.6666666666666661</v>
      </c>
      <c r="H9" s="166">
        <f ca="1">'Metric Summary Select_2025'!H64</f>
        <v>10</v>
      </c>
      <c r="I9" s="166">
        <f ca="1">'Metric Summary Select_2025'!I64</f>
        <v>8.5</v>
      </c>
      <c r="J9" s="166">
        <f ca="1">'Metric Summary Select_2025'!J64</f>
        <v>10</v>
      </c>
      <c r="K9" s="166">
        <f ca="1">'Metric Summary Select_2025'!K64</f>
        <v>8</v>
      </c>
      <c r="L9" s="167">
        <f ca="1">'Metric Summary Select_2025'!C64</f>
        <v>9</v>
      </c>
      <c r="M9" s="170"/>
      <c r="N9" s="168">
        <f ca="1">'Metric Summary Select_2025'!L64</f>
        <v>9.9523809523809508</v>
      </c>
      <c r="V9" s="101" t="str">
        <f t="shared" si="0"/>
        <v>F 6-Yr DSR Ramp</v>
      </c>
      <c r="W9" s="167">
        <f t="shared" ca="1" si="1"/>
        <v>10</v>
      </c>
      <c r="X9" s="167">
        <f t="shared" ca="1" si="2"/>
        <v>11</v>
      </c>
      <c r="Y9" s="167">
        <f t="shared" ca="1" si="3"/>
        <v>17</v>
      </c>
    </row>
    <row r="10" spans="3:25" x14ac:dyDescent="0.25">
      <c r="C10" s="167">
        <f t="shared" ca="1" si="4"/>
        <v>10</v>
      </c>
      <c r="D10" s="3" t="str">
        <f>'Metric Summary Select_2025'!D65</f>
        <v>F 6-Yr DSR Ramp</v>
      </c>
      <c r="E10" s="166">
        <f ca="1">'Metric Summary Select_2025'!E65</f>
        <v>21</v>
      </c>
      <c r="F10" s="166">
        <f ca="1">'Metric Summary Select_2025'!F65</f>
        <v>9.5</v>
      </c>
      <c r="G10" s="166">
        <f ca="1">'Metric Summary Select_2025'!G65</f>
        <v>6.666666666666667</v>
      </c>
      <c r="H10" s="166">
        <f ca="1">'Metric Summary Select_2025'!H65</f>
        <v>6</v>
      </c>
      <c r="I10" s="166">
        <f ca="1">'Metric Summary Select_2025'!I65</f>
        <v>7.5</v>
      </c>
      <c r="J10" s="166">
        <f ca="1">'Metric Summary Select_2025'!J65</f>
        <v>12</v>
      </c>
      <c r="K10" s="166">
        <f ca="1">'Metric Summary Select_2025'!K65</f>
        <v>8</v>
      </c>
      <c r="L10" s="167">
        <f ca="1">'Metric Summary Select_2025'!C65</f>
        <v>10</v>
      </c>
      <c r="M10" s="170"/>
      <c r="N10" s="168">
        <f ca="1">'Metric Summary Select_2025'!L65</f>
        <v>10.095238095238093</v>
      </c>
      <c r="V10" s="101" t="str">
        <f t="shared" si="0"/>
        <v>G NEI DSR</v>
      </c>
      <c r="W10" s="167">
        <f t="shared" ca="1" si="1"/>
        <v>8</v>
      </c>
      <c r="X10" s="167">
        <f t="shared" ca="1" si="2"/>
        <v>16</v>
      </c>
      <c r="Y10" s="167">
        <f t="shared" ca="1" si="3"/>
        <v>10</v>
      </c>
    </row>
    <row r="11" spans="3:25" x14ac:dyDescent="0.25">
      <c r="C11" s="167">
        <f t="shared" ca="1" si="4"/>
        <v>8</v>
      </c>
      <c r="D11" s="3" t="str">
        <f>'Metric Summary Select_2025'!D66</f>
        <v>G NEI DSR</v>
      </c>
      <c r="E11" s="166">
        <f ca="1">'Metric Summary Select_2025'!E66</f>
        <v>2</v>
      </c>
      <c r="F11" s="166">
        <f ca="1">'Metric Summary Select_2025'!F66</f>
        <v>17</v>
      </c>
      <c r="G11" s="166">
        <f ca="1">'Metric Summary Select_2025'!G66</f>
        <v>13.333333333333334</v>
      </c>
      <c r="H11" s="166">
        <f ca="1">'Metric Summary Select_2025'!H66</f>
        <v>15</v>
      </c>
      <c r="I11" s="166">
        <f ca="1">'Metric Summary Select_2025'!I66</f>
        <v>11.75</v>
      </c>
      <c r="J11" s="166">
        <f ca="1">'Metric Summary Select_2025'!J66</f>
        <v>2</v>
      </c>
      <c r="K11" s="166">
        <f ca="1">'Metric Summary Select_2025'!K66</f>
        <v>8</v>
      </c>
      <c r="L11" s="167">
        <f ca="1">'Metric Summary Select_2025'!C66</f>
        <v>8</v>
      </c>
      <c r="M11" s="170"/>
      <c r="N11" s="168">
        <f ca="1">'Metric Summary Select_2025'!L66</f>
        <v>9.8690476190476204</v>
      </c>
      <c r="V11" s="101" t="str">
        <f t="shared" si="0"/>
        <v>H Social Discount DSR</v>
      </c>
      <c r="W11" s="167">
        <f t="shared" ca="1" si="1"/>
        <v>16</v>
      </c>
      <c r="X11" s="167">
        <f t="shared" ca="1" si="2"/>
        <v>18</v>
      </c>
      <c r="Y11" s="167">
        <f t="shared" ca="1" si="3"/>
        <v>8</v>
      </c>
    </row>
    <row r="12" spans="3:25" x14ac:dyDescent="0.25">
      <c r="C12" s="167">
        <f t="shared" ca="1" si="4"/>
        <v>16</v>
      </c>
      <c r="D12" s="3" t="str">
        <f>'Metric Summary Select_2025'!D67</f>
        <v>H Social Discount DSR</v>
      </c>
      <c r="E12" s="166">
        <f ca="1">'Metric Summary Select_2025'!E67</f>
        <v>3</v>
      </c>
      <c r="F12" s="166">
        <f ca="1">'Metric Summary Select_2025'!F67</f>
        <v>15.5</v>
      </c>
      <c r="G12" s="166">
        <f ca="1">'Metric Summary Select_2025'!G67</f>
        <v>11.666666666666666</v>
      </c>
      <c r="H12" s="166">
        <f ca="1">'Metric Summary Select_2025'!H67</f>
        <v>9</v>
      </c>
      <c r="I12" s="166">
        <f ca="1">'Metric Summary Select_2025'!I67</f>
        <v>11.5</v>
      </c>
      <c r="J12" s="166">
        <f ca="1">'Metric Summary Select_2025'!J67</f>
        <v>18</v>
      </c>
      <c r="K12" s="166">
        <f ca="1">'Metric Summary Select_2025'!K67</f>
        <v>8</v>
      </c>
      <c r="L12" s="167">
        <f ca="1">'Metric Summary Select_2025'!C67</f>
        <v>16</v>
      </c>
      <c r="M12" s="170"/>
      <c r="N12" s="168">
        <f ca="1">'Metric Summary Select_2025'!L67</f>
        <v>10.952380952380951</v>
      </c>
      <c r="V12" s="101" t="str">
        <f t="shared" si="0"/>
        <v>I SCGHG Dispatch Cost - LTCE Model</v>
      </c>
      <c r="W12" s="167">
        <f t="shared" ca="1" si="1"/>
        <v>7</v>
      </c>
      <c r="X12" s="167">
        <f t="shared" ca="1" si="2"/>
        <v>17</v>
      </c>
      <c r="Y12" s="167">
        <f t="shared" ca="1" si="3"/>
        <v>3</v>
      </c>
    </row>
    <row r="13" spans="3:25" x14ac:dyDescent="0.25">
      <c r="C13" s="167">
        <f t="shared" ca="1" si="4"/>
        <v>7</v>
      </c>
      <c r="D13" s="3" t="str">
        <f>'Metric Summary Select_2025'!D68</f>
        <v>I SCGHG Dispatch Cost - LTCE Model</v>
      </c>
      <c r="E13" s="166">
        <f ca="1">'Metric Summary Select_2025'!E68</f>
        <v>14</v>
      </c>
      <c r="F13" s="166">
        <f ca="1">'Metric Summary Select_2025'!F68</f>
        <v>7</v>
      </c>
      <c r="G13" s="166">
        <f ca="1">'Metric Summary Select_2025'!G68</f>
        <v>6.333333333333333</v>
      </c>
      <c r="H13" s="166">
        <f ca="1">'Metric Summary Select_2025'!H68</f>
        <v>7</v>
      </c>
      <c r="I13" s="166">
        <f ca="1">'Metric Summary Select_2025'!I68</f>
        <v>9.25</v>
      </c>
      <c r="J13" s="166">
        <f ca="1">'Metric Summary Select_2025'!J68</f>
        <v>16</v>
      </c>
      <c r="K13" s="166">
        <f ca="1">'Metric Summary Select_2025'!K68</f>
        <v>8</v>
      </c>
      <c r="L13" s="167">
        <f ca="1">'Metric Summary Select_2025'!C68</f>
        <v>7</v>
      </c>
      <c r="M13" s="170"/>
      <c r="N13" s="168">
        <f ca="1">'Metric Summary Select_2025'!L68</f>
        <v>9.6547619047619033</v>
      </c>
      <c r="V13" s="101" t="str">
        <f t="shared" si="0"/>
        <v>K AR5 Upstream Emissions</v>
      </c>
      <c r="W13" s="167">
        <f t="shared" ca="1" si="1"/>
        <v>22</v>
      </c>
      <c r="X13" s="167">
        <f t="shared" ca="1" si="2"/>
        <v>19</v>
      </c>
      <c r="Y13" s="167">
        <f t="shared" ca="1" si="3"/>
        <v>12</v>
      </c>
    </row>
    <row r="14" spans="3:25" x14ac:dyDescent="0.25">
      <c r="C14" s="167">
        <f t="shared" ca="1" si="4"/>
        <v>22</v>
      </c>
      <c r="D14" s="3" t="str">
        <f>'Metric Summary Select_2025'!D69</f>
        <v>K AR5 Upstream Emissions</v>
      </c>
      <c r="E14" s="166">
        <f ca="1">'Metric Summary Select_2025'!E69</f>
        <v>12</v>
      </c>
      <c r="F14" s="166">
        <f ca="1">'Metric Summary Select_2025'!F69</f>
        <v>22</v>
      </c>
      <c r="G14" s="166">
        <f ca="1">'Metric Summary Select_2025'!G69</f>
        <v>16</v>
      </c>
      <c r="H14" s="166">
        <f ca="1">'Metric Summary Select_2025'!H69</f>
        <v>16</v>
      </c>
      <c r="I14" s="166">
        <f ca="1">'Metric Summary Select_2025'!I69</f>
        <v>9</v>
      </c>
      <c r="J14" s="166">
        <f ca="1">'Metric Summary Select_2025'!J69</f>
        <v>14</v>
      </c>
      <c r="K14" s="166">
        <f ca="1">'Metric Summary Select_2025'!K69</f>
        <v>8</v>
      </c>
      <c r="L14" s="167">
        <f ca="1">'Metric Summary Select_2025'!C69</f>
        <v>22</v>
      </c>
      <c r="M14" s="170"/>
      <c r="N14" s="168">
        <f ca="1">'Metric Summary Select_2025'!L69</f>
        <v>13.857142857142858</v>
      </c>
      <c r="V14" s="101" t="str">
        <f t="shared" si="0"/>
        <v>M Alternative Fuel for Peakers - Biodiesel</v>
      </c>
      <c r="W14" s="167">
        <f t="shared" ca="1" si="1"/>
        <v>11</v>
      </c>
      <c r="X14" s="167">
        <f t="shared" ca="1" si="2"/>
        <v>8</v>
      </c>
      <c r="Y14" s="167">
        <f t="shared" ca="1" si="3"/>
        <v>1</v>
      </c>
    </row>
    <row r="15" spans="3:25" x14ac:dyDescent="0.25">
      <c r="C15" s="167">
        <f t="shared" ca="1" si="4"/>
        <v>11</v>
      </c>
      <c r="D15" s="3" t="str">
        <f>'Metric Summary Select_2025'!D70</f>
        <v>M Alternative Fuel for Peakers - Biodiesel</v>
      </c>
      <c r="E15" s="166">
        <f ca="1">'Metric Summary Select_2025'!E70</f>
        <v>16</v>
      </c>
      <c r="F15" s="166">
        <f ca="1">'Metric Summary Select_2025'!F70</f>
        <v>12.5</v>
      </c>
      <c r="G15" s="166">
        <f ca="1">'Metric Summary Select_2025'!G70</f>
        <v>14</v>
      </c>
      <c r="H15" s="166">
        <f ca="1">'Metric Summary Select_2025'!H70</f>
        <v>12</v>
      </c>
      <c r="I15" s="166">
        <f ca="1">'Metric Summary Select_2025'!I70</f>
        <v>7.25</v>
      </c>
      <c r="J15" s="166">
        <f ca="1">'Metric Summary Select_2025'!J70</f>
        <v>8</v>
      </c>
      <c r="K15" s="166">
        <f ca="1">'Metric Summary Select_2025'!K70</f>
        <v>2</v>
      </c>
      <c r="L15" s="167">
        <f ca="1">'Metric Summary Select_2025'!C70</f>
        <v>11</v>
      </c>
      <c r="M15" s="170"/>
      <c r="N15" s="168">
        <f ca="1">'Metric Summary Select_2025'!L70</f>
        <v>10.25</v>
      </c>
      <c r="V15" s="101" t="str">
        <f t="shared" si="0"/>
        <v>N1 100% Renewable by 2030 Batteries</v>
      </c>
      <c r="W15" s="167">
        <f t="shared" ca="1" si="1"/>
        <v>4</v>
      </c>
      <c r="X15" s="167">
        <f t="shared" ca="1" si="2"/>
        <v>5</v>
      </c>
      <c r="Y15" s="167">
        <f t="shared" ca="1" si="3"/>
        <v>6</v>
      </c>
    </row>
    <row r="16" spans="3:25" x14ac:dyDescent="0.25">
      <c r="C16" s="167">
        <f t="shared" ca="1" si="4"/>
        <v>4</v>
      </c>
      <c r="D16" s="3" t="str">
        <f>'Metric Summary Select_2025'!D71</f>
        <v>N1 100% Renewable by 2030 Batteries</v>
      </c>
      <c r="E16" s="166">
        <f ca="1">'Metric Summary Select_2025'!E71</f>
        <v>19</v>
      </c>
      <c r="F16" s="166">
        <f ca="1">'Metric Summary Select_2025'!F71</f>
        <v>2.5</v>
      </c>
      <c r="G16" s="166">
        <f ca="1">'Metric Summary Select_2025'!G71</f>
        <v>3</v>
      </c>
      <c r="H16" s="166">
        <f ca="1">'Metric Summary Select_2025'!H71</f>
        <v>2</v>
      </c>
      <c r="I16" s="166">
        <f ca="1">'Metric Summary Select_2025'!I71</f>
        <v>12</v>
      </c>
      <c r="J16" s="166">
        <f ca="1">'Metric Summary Select_2025'!J71</f>
        <v>20</v>
      </c>
      <c r="K16" s="166">
        <f ca="1">'Metric Summary Select_2025'!K71</f>
        <v>8</v>
      </c>
      <c r="L16" s="167">
        <f ca="1">'Metric Summary Select_2025'!C71</f>
        <v>4</v>
      </c>
      <c r="M16" s="170"/>
      <c r="N16" s="168">
        <f ca="1">'Metric Summary Select_2025'!L71</f>
        <v>9.5</v>
      </c>
      <c r="V16" s="101" t="str">
        <f t="shared" si="0"/>
        <v>N2 100% Renewable by 2030 PSH</v>
      </c>
      <c r="W16" s="167">
        <f t="shared" ca="1" si="1"/>
        <v>15</v>
      </c>
      <c r="X16" s="167">
        <f t="shared" ca="1" si="2"/>
        <v>14</v>
      </c>
      <c r="Y16" s="167">
        <f t="shared" ca="1" si="3"/>
        <v>15</v>
      </c>
    </row>
    <row r="17" spans="3:25" x14ac:dyDescent="0.25">
      <c r="C17" s="167">
        <f t="shared" ca="1" si="4"/>
        <v>15</v>
      </c>
      <c r="D17" s="3" t="str">
        <f>'Metric Summary Select_2025'!D72</f>
        <v>N2 100% Renewable by 2030 PSH</v>
      </c>
      <c r="E17" s="166">
        <f ca="1">'Metric Summary Select_2025'!E72</f>
        <v>17</v>
      </c>
      <c r="F17" s="166">
        <f ca="1">'Metric Summary Select_2025'!F72</f>
        <v>7</v>
      </c>
      <c r="G17" s="166">
        <f ca="1">'Metric Summary Select_2025'!G72</f>
        <v>8</v>
      </c>
      <c r="H17" s="166">
        <f ca="1">'Metric Summary Select_2025'!H72</f>
        <v>5</v>
      </c>
      <c r="I17" s="166">
        <f ca="1">'Metric Summary Select_2025'!I72</f>
        <v>10.25</v>
      </c>
      <c r="J17" s="166">
        <f ca="1">'Metric Summary Select_2025'!J72</f>
        <v>20</v>
      </c>
      <c r="K17" s="166">
        <f ca="1">'Metric Summary Select_2025'!K72</f>
        <v>8</v>
      </c>
      <c r="L17" s="167">
        <f ca="1">'Metric Summary Select_2025'!C72</f>
        <v>15</v>
      </c>
      <c r="M17" s="170"/>
      <c r="N17" s="168">
        <f ca="1">'Metric Summary Select_2025'!L72</f>
        <v>10.75</v>
      </c>
      <c r="V17" s="101" t="str">
        <f t="shared" si="0"/>
        <v>O1 100% Renewable by 2045 Batteries</v>
      </c>
      <c r="W17" s="167">
        <f t="shared" ca="1" si="1"/>
        <v>5</v>
      </c>
      <c r="X17" s="167">
        <f t="shared" ca="1" si="2"/>
        <v>13</v>
      </c>
      <c r="Y17" s="167">
        <f t="shared" ca="1" si="3"/>
        <v>9</v>
      </c>
    </row>
    <row r="18" spans="3:25" x14ac:dyDescent="0.25">
      <c r="C18" s="167">
        <f t="shared" ca="1" si="4"/>
        <v>5</v>
      </c>
      <c r="D18" s="3" t="str">
        <f>'Metric Summary Select_2025'!D73</f>
        <v>O1 100% Renewable by 2045 Batteries</v>
      </c>
      <c r="E18" s="166">
        <f ca="1">'Metric Summary Select_2025'!E73</f>
        <v>1</v>
      </c>
      <c r="F18" s="166">
        <f ca="1">'Metric Summary Select_2025'!F73</f>
        <v>15.5</v>
      </c>
      <c r="G18" s="166">
        <f ca="1">'Metric Summary Select_2025'!G73</f>
        <v>11.333333333333334</v>
      </c>
      <c r="H18" s="166">
        <f ca="1">'Metric Summary Select_2025'!H73</f>
        <v>11</v>
      </c>
      <c r="I18" s="166">
        <f ca="1">'Metric Summary Select_2025'!I73</f>
        <v>11.75</v>
      </c>
      <c r="J18" s="166">
        <f ca="1">'Metric Summary Select_2025'!J73</f>
        <v>15</v>
      </c>
      <c r="K18" s="166">
        <f ca="1">'Metric Summary Select_2025'!K73</f>
        <v>1</v>
      </c>
      <c r="L18" s="167">
        <f ca="1">'Metric Summary Select_2025'!C73</f>
        <v>5</v>
      </c>
      <c r="M18" s="170"/>
      <c r="N18" s="168">
        <f ca="1">'Metric Summary Select_2025'!L73</f>
        <v>9.5119047619047628</v>
      </c>
      <c r="V18" s="101" t="str">
        <f t="shared" si="0"/>
        <v>O2 100% Renewable by 2045 PSH</v>
      </c>
      <c r="W18" s="167">
        <f t="shared" ca="1" si="1"/>
        <v>1</v>
      </c>
      <c r="X18" s="167">
        <f t="shared" ca="1" si="2"/>
        <v>4</v>
      </c>
      <c r="Y18" s="167">
        <f t="shared" ca="1" si="3"/>
        <v>5</v>
      </c>
    </row>
    <row r="19" spans="3:25" x14ac:dyDescent="0.25">
      <c r="C19" s="167">
        <f t="shared" ca="1" si="4"/>
        <v>1</v>
      </c>
      <c r="D19" s="3" t="str">
        <f>'Metric Summary Select_2025'!D74</f>
        <v>O2 100% Renewable by 2045 PSH</v>
      </c>
      <c r="E19" s="166">
        <f ca="1">'Metric Summary Select_2025'!E74</f>
        <v>22</v>
      </c>
      <c r="F19" s="166">
        <f ca="1">'Metric Summary Select_2025'!F74</f>
        <v>2.5</v>
      </c>
      <c r="G19" s="166">
        <f ca="1">'Metric Summary Select_2025'!G74</f>
        <v>2</v>
      </c>
      <c r="H19" s="166">
        <f ca="1">'Metric Summary Select_2025'!H74</f>
        <v>1</v>
      </c>
      <c r="I19" s="166">
        <f ca="1">'Metric Summary Select_2025'!I74</f>
        <v>8.75</v>
      </c>
      <c r="J19" s="166">
        <f ca="1">'Metric Summary Select_2025'!J74</f>
        <v>1</v>
      </c>
      <c r="K19" s="166">
        <f ca="1">'Metric Summary Select_2025'!K74</f>
        <v>8</v>
      </c>
      <c r="L19" s="167">
        <f ca="1">'Metric Summary Select_2025'!C74</f>
        <v>1</v>
      </c>
      <c r="M19" s="170"/>
      <c r="N19" s="168">
        <f ca="1">'Metric Summary Select_2025'!L74</f>
        <v>6.4642857142857144</v>
      </c>
      <c r="V19" s="101" t="str">
        <f t="shared" si="0"/>
        <v>P1 No Thermal Before 2030, 2Hr LiIon</v>
      </c>
      <c r="W19" s="167">
        <f t="shared" ca="1" si="1"/>
        <v>3</v>
      </c>
      <c r="X19" s="167">
        <f t="shared" ca="1" si="2"/>
        <v>21</v>
      </c>
      <c r="Y19" s="167">
        <f t="shared" ca="1" si="3"/>
        <v>21</v>
      </c>
    </row>
    <row r="20" spans="3:25" x14ac:dyDescent="0.25">
      <c r="C20" s="167">
        <f t="shared" ca="1" si="4"/>
        <v>3</v>
      </c>
      <c r="D20" s="3" t="str">
        <f>'Metric Summary Select_2025'!D75</f>
        <v>P1 No Thermal Before 2030, 2Hr LiIon</v>
      </c>
      <c r="E20" s="166">
        <f ca="1">'Metric Summary Select_2025'!E75</f>
        <v>6</v>
      </c>
      <c r="F20" s="166">
        <f ca="1">'Metric Summary Select_2025'!F75</f>
        <v>8</v>
      </c>
      <c r="G20" s="166">
        <f ca="1">'Metric Summary Select_2025'!G75</f>
        <v>9.3333333333333339</v>
      </c>
      <c r="H20" s="166">
        <f ca="1">'Metric Summary Select_2025'!H75</f>
        <v>8</v>
      </c>
      <c r="I20" s="166">
        <f ca="1">'Metric Summary Select_2025'!I75</f>
        <v>11</v>
      </c>
      <c r="J20" s="166">
        <f ca="1">'Metric Summary Select_2025'!J75</f>
        <v>11</v>
      </c>
      <c r="K20" s="166">
        <f ca="1">'Metric Summary Select_2025'!K75</f>
        <v>8</v>
      </c>
      <c r="L20" s="167">
        <f ca="1">'Metric Summary Select_2025'!C75</f>
        <v>3</v>
      </c>
      <c r="M20" s="170"/>
      <c r="N20" s="168">
        <f ca="1">'Metric Summary Select_2025'!L75</f>
        <v>8.7619047619047628</v>
      </c>
      <c r="V20" s="101" t="str">
        <f t="shared" si="0"/>
        <v>P2 No Thermal Before 2030, PHES</v>
      </c>
      <c r="W20" s="167">
        <f t="shared" ca="1" si="1"/>
        <v>2</v>
      </c>
      <c r="X20" s="167">
        <f t="shared" ca="1" si="2"/>
        <v>7</v>
      </c>
      <c r="Y20" s="167">
        <f t="shared" ca="1" si="3"/>
        <v>18</v>
      </c>
    </row>
    <row r="21" spans="3:25" x14ac:dyDescent="0.25">
      <c r="C21" s="167">
        <f t="shared" ca="1" si="4"/>
        <v>2</v>
      </c>
      <c r="D21" s="3" t="str">
        <f>'Metric Summary Select_2025'!D76</f>
        <v>P2 No Thermal Before 2030, PHES</v>
      </c>
      <c r="E21" s="166">
        <f ca="1">'Metric Summary Select_2025'!E76</f>
        <v>9</v>
      </c>
      <c r="F21" s="166">
        <f ca="1">'Metric Summary Select_2025'!F76</f>
        <v>4</v>
      </c>
      <c r="G21" s="166">
        <f ca="1">'Metric Summary Select_2025'!G76</f>
        <v>4</v>
      </c>
      <c r="H21" s="166">
        <f ca="1">'Metric Summary Select_2025'!H76</f>
        <v>3</v>
      </c>
      <c r="I21" s="166">
        <f ca="1">'Metric Summary Select_2025'!I76</f>
        <v>11.75</v>
      </c>
      <c r="J21" s="166">
        <f ca="1">'Metric Summary Select_2025'!J76</f>
        <v>20</v>
      </c>
      <c r="K21" s="166">
        <f ca="1">'Metric Summary Select_2025'!K76</f>
        <v>8</v>
      </c>
      <c r="L21" s="167">
        <f ca="1">'Metric Summary Select_2025'!C76</f>
        <v>2</v>
      </c>
      <c r="M21" s="170"/>
      <c r="N21" s="168">
        <f ca="1">'Metric Summary Select_2025'!L76</f>
        <v>8.5357142857142865</v>
      </c>
      <c r="V21" s="101" t="str">
        <f t="shared" si="0"/>
        <v>P3 No Thermal Before 2030, 4Hr LiIon</v>
      </c>
      <c r="W21" s="167">
        <f t="shared" ca="1" si="1"/>
        <v>6</v>
      </c>
      <c r="X21" s="167">
        <f t="shared" ca="1" si="2"/>
        <v>22</v>
      </c>
      <c r="Y21" s="167">
        <f t="shared" ca="1" si="3"/>
        <v>22</v>
      </c>
    </row>
    <row r="22" spans="3:25" x14ac:dyDescent="0.25">
      <c r="C22" s="167">
        <f t="shared" ca="1" si="4"/>
        <v>6</v>
      </c>
      <c r="D22" s="3" t="str">
        <f>'Metric Summary Select_2025'!D77</f>
        <v>P3 No Thermal Before 2030, 4Hr LiIon</v>
      </c>
      <c r="E22" s="166">
        <f ca="1">'Metric Summary Select_2025'!E77</f>
        <v>15</v>
      </c>
      <c r="F22" s="166">
        <f ca="1">'Metric Summary Select_2025'!F77</f>
        <v>5.5</v>
      </c>
      <c r="G22" s="166">
        <f ca="1">'Metric Summary Select_2025'!G77</f>
        <v>5</v>
      </c>
      <c r="H22" s="166">
        <f ca="1">'Metric Summary Select_2025'!H77</f>
        <v>4</v>
      </c>
      <c r="I22" s="166">
        <f ca="1">'Metric Summary Select_2025'!I77</f>
        <v>11</v>
      </c>
      <c r="J22" s="166">
        <f ca="1">'Metric Summary Select_2025'!J77</f>
        <v>19</v>
      </c>
      <c r="K22" s="166">
        <f ca="1">'Metric Summary Select_2025'!K77</f>
        <v>8</v>
      </c>
      <c r="L22" s="167">
        <f ca="1">'Metric Summary Select_2025'!C77</f>
        <v>6</v>
      </c>
      <c r="M22" s="170"/>
      <c r="N22" s="168">
        <f ca="1">'Metric Summary Select_2025'!L77</f>
        <v>9.6428571428571423</v>
      </c>
      <c r="V22" s="101" t="str">
        <f t="shared" si="0"/>
        <v>V1 Balanced portfolio</v>
      </c>
      <c r="W22" s="167">
        <f t="shared" ca="1" si="1"/>
        <v>12</v>
      </c>
      <c r="X22" s="167">
        <f t="shared" ca="1" si="2"/>
        <v>2</v>
      </c>
      <c r="Y22" s="167">
        <f t="shared" ca="1" si="3"/>
        <v>4</v>
      </c>
    </row>
    <row r="23" spans="3:25" x14ac:dyDescent="0.25">
      <c r="C23" s="167">
        <f t="shared" ca="1" si="4"/>
        <v>12</v>
      </c>
      <c r="D23" s="3" t="str">
        <f>'Metric Summary Select_2025'!D78</f>
        <v>V1 Balanced portfolio</v>
      </c>
      <c r="E23" s="166">
        <f ca="1">'Metric Summary Select_2025'!E78</f>
        <v>7</v>
      </c>
      <c r="F23" s="166">
        <f ca="1">'Metric Summary Select_2025'!F78</f>
        <v>15.5</v>
      </c>
      <c r="G23" s="166">
        <f ca="1">'Metric Summary Select_2025'!G78</f>
        <v>17.666666666666668</v>
      </c>
      <c r="H23" s="166">
        <f ca="1">'Metric Summary Select_2025'!H78</f>
        <v>18</v>
      </c>
      <c r="I23" s="166">
        <f ca="1">'Metric Summary Select_2025'!I78</f>
        <v>7.75</v>
      </c>
      <c r="J23" s="166">
        <f ca="1">'Metric Summary Select_2025'!J78</f>
        <v>3</v>
      </c>
      <c r="K23" s="166">
        <f ca="1">'Metric Summary Select_2025'!K78</f>
        <v>3</v>
      </c>
      <c r="L23" s="167">
        <f ca="1">'Metric Summary Select_2025'!C78</f>
        <v>12</v>
      </c>
      <c r="M23" s="170"/>
      <c r="N23" s="168">
        <f ca="1">'Metric Summary Select_2025'!L78</f>
        <v>10.273809523809524</v>
      </c>
      <c r="V23" s="101" t="str">
        <f t="shared" si="0"/>
        <v>V2 Balanced portfolio + MT Wind and PSH</v>
      </c>
      <c r="W23" s="167">
        <f t="shared" ca="1" si="1"/>
        <v>20</v>
      </c>
      <c r="X23" s="167">
        <f t="shared" ca="1" si="2"/>
        <v>6</v>
      </c>
      <c r="Y23" s="167">
        <f t="shared" ca="1" si="3"/>
        <v>16</v>
      </c>
    </row>
    <row r="24" spans="3:25" x14ac:dyDescent="0.25">
      <c r="C24" s="167">
        <f t="shared" ca="1" si="4"/>
        <v>20</v>
      </c>
      <c r="D24" s="3" t="str">
        <f>'Metric Summary Select_2025'!D79</f>
        <v>V2 Balanced portfolio + MT Wind and PSH</v>
      </c>
      <c r="E24" s="166">
        <f ca="1">'Metric Summary Select_2025'!E79</f>
        <v>11</v>
      </c>
      <c r="F24" s="166">
        <f ca="1">'Metric Summary Select_2025'!F79</f>
        <v>19.5</v>
      </c>
      <c r="G24" s="166">
        <f ca="1">'Metric Summary Select_2025'!G79</f>
        <v>22</v>
      </c>
      <c r="H24" s="166">
        <f ca="1">'Metric Summary Select_2025'!H79</f>
        <v>17</v>
      </c>
      <c r="I24" s="166">
        <f ca="1">'Metric Summary Select_2025'!I79</f>
        <v>8.25</v>
      </c>
      <c r="J24" s="166">
        <f ca="1">'Metric Summary Select_2025'!J79</f>
        <v>3</v>
      </c>
      <c r="K24" s="166">
        <f ca="1">'Metric Summary Select_2025'!K79</f>
        <v>3</v>
      </c>
      <c r="L24" s="167">
        <f ca="1">'Metric Summary Select_2025'!C79</f>
        <v>20</v>
      </c>
      <c r="M24" s="170"/>
      <c r="N24" s="168">
        <f ca="1">'Metric Summary Select_2025'!L79</f>
        <v>11.964285714285714</v>
      </c>
      <c r="V24" s="101" t="str">
        <f t="shared" si="0"/>
        <v>V3 Balanced portfolio + 6 Year DSR</v>
      </c>
      <c r="W24" s="167">
        <f t="shared" ca="1" si="1"/>
        <v>19</v>
      </c>
      <c r="X24" s="167">
        <f t="shared" ca="1" si="2"/>
        <v>3</v>
      </c>
      <c r="Y24" s="167">
        <f t="shared" ca="1" si="3"/>
        <v>7</v>
      </c>
    </row>
    <row r="25" spans="3:25" x14ac:dyDescent="0.25">
      <c r="C25" s="167">
        <f t="shared" ca="1" si="4"/>
        <v>19</v>
      </c>
      <c r="D25" s="3" t="str">
        <f>'Metric Summary Select_2025'!D80</f>
        <v>V3 Balanced portfolio + 6 Year DSR</v>
      </c>
      <c r="E25" s="166">
        <f ca="1">'Metric Summary Select_2025'!E80</f>
        <v>20</v>
      </c>
      <c r="F25" s="166">
        <f ca="1">'Metric Summary Select_2025'!F80</f>
        <v>14.5</v>
      </c>
      <c r="G25" s="166">
        <f ca="1">'Metric Summary Select_2025'!G80</f>
        <v>21</v>
      </c>
      <c r="H25" s="166">
        <f ca="1">'Metric Summary Select_2025'!H80</f>
        <v>14</v>
      </c>
      <c r="I25" s="166">
        <f ca="1">'Metric Summary Select_2025'!I80</f>
        <v>6.25</v>
      </c>
      <c r="J25" s="166">
        <f ca="1">'Metric Summary Select_2025'!J80</f>
        <v>3</v>
      </c>
      <c r="K25" s="166">
        <f ca="1">'Metric Summary Select_2025'!K80</f>
        <v>3</v>
      </c>
      <c r="L25" s="167">
        <f ca="1">'Metric Summary Select_2025'!C80</f>
        <v>19</v>
      </c>
      <c r="M25" s="170"/>
      <c r="N25" s="168">
        <f ca="1">'Metric Summary Select_2025'!L80</f>
        <v>11.678571428571429</v>
      </c>
      <c r="V25" s="101" t="str">
        <f t="shared" si="0"/>
        <v>W Preferred Portfolio (BP with Biodiesel)</v>
      </c>
      <c r="W25" s="167">
        <f t="shared" ca="1" si="1"/>
        <v>12</v>
      </c>
      <c r="X25" s="167">
        <f t="shared" ca="1" si="2"/>
        <v>1</v>
      </c>
      <c r="Y25" s="167">
        <f t="shared" ca="1" si="3"/>
        <v>2</v>
      </c>
    </row>
    <row r="26" spans="3:25" ht="15.75" thickBot="1" x14ac:dyDescent="0.3">
      <c r="C26" s="167">
        <f t="shared" ca="1" si="4"/>
        <v>12</v>
      </c>
      <c r="D26" s="3" t="str">
        <f>'Metric Summary Select_2025'!D81</f>
        <v>W Preferred Portfolio (BP with Biodiesel)</v>
      </c>
      <c r="E26" s="166">
        <f ca="1">'Metric Summary Select_2025'!E81</f>
        <v>7</v>
      </c>
      <c r="F26" s="166">
        <f ca="1">'Metric Summary Select_2025'!F81</f>
        <v>15.5</v>
      </c>
      <c r="G26" s="166">
        <f ca="1">'Metric Summary Select_2025'!G81</f>
        <v>17.666666666666668</v>
      </c>
      <c r="H26" s="166">
        <f ca="1">'Metric Summary Select_2025'!H81</f>
        <v>18</v>
      </c>
      <c r="I26" s="166">
        <f ca="1">'Metric Summary Select_2025'!I81</f>
        <v>7.75</v>
      </c>
      <c r="J26" s="166">
        <f ca="1">'Metric Summary Select_2025'!J81</f>
        <v>3</v>
      </c>
      <c r="K26" s="166">
        <f ca="1">'Metric Summary Select_2025'!K81</f>
        <v>3</v>
      </c>
      <c r="L26" s="167">
        <f ca="1">'Metric Summary Select_2025'!C81</f>
        <v>12</v>
      </c>
      <c r="M26" s="170"/>
      <c r="N26" s="168">
        <f ca="1">'Metric Summary Select_2025'!L81</f>
        <v>10.273809523809524</v>
      </c>
      <c r="V26" s="102" t="str">
        <f t="shared" si="0"/>
        <v>AA MT Wind + PHSE</v>
      </c>
      <c r="W26" s="172">
        <f t="shared" ca="1" si="1"/>
        <v>18</v>
      </c>
      <c r="X26" s="172">
        <f t="shared" ca="1" si="2"/>
        <v>10</v>
      </c>
      <c r="Y26" s="172">
        <f t="shared" ca="1" si="3"/>
        <v>19</v>
      </c>
    </row>
    <row r="27" spans="3:25" x14ac:dyDescent="0.25">
      <c r="C27" s="167">
        <f t="shared" ca="1" si="4"/>
        <v>18</v>
      </c>
      <c r="D27" s="3" t="str">
        <f>'Metric Summary Select_2025'!D82</f>
        <v>AA MT Wind + PHSE</v>
      </c>
      <c r="E27" s="166">
        <f ca="1">'Metric Summary Select_2025'!E82</f>
        <v>5</v>
      </c>
      <c r="F27" s="166">
        <f ca="1">'Metric Summary Select_2025'!F82</f>
        <v>18</v>
      </c>
      <c r="G27" s="166">
        <f ca="1">'Metric Summary Select_2025'!G82</f>
        <v>20</v>
      </c>
      <c r="H27" s="166">
        <f ca="1">'Metric Summary Select_2025'!H82</f>
        <v>20</v>
      </c>
      <c r="I27" s="166">
        <f ca="1">'Metric Summary Select_2025'!I82</f>
        <v>8.5</v>
      </c>
      <c r="J27" s="166">
        <f ca="1">'Metric Summary Select_2025'!J82</f>
        <v>7</v>
      </c>
      <c r="K27" s="166">
        <f ca="1">'Metric Summary Select_2025'!K82</f>
        <v>3</v>
      </c>
      <c r="L27" s="167">
        <f ca="1">'Metric Summary Select_2025'!C82</f>
        <v>18</v>
      </c>
      <c r="M27" s="170"/>
      <c r="N27" s="168">
        <f ca="1">'Metric Summary Select_2025'!L82</f>
        <v>11.642857142857142</v>
      </c>
    </row>
    <row r="28" spans="3:25" ht="26.25" x14ac:dyDescent="0.4">
      <c r="C28" s="317">
        <v>2031</v>
      </c>
      <c r="D28" s="317"/>
      <c r="E28" s="317"/>
      <c r="F28" s="317"/>
      <c r="G28" s="317"/>
      <c r="H28" s="317"/>
      <c r="I28" s="317"/>
      <c r="J28" s="317"/>
      <c r="K28" s="317"/>
      <c r="L28" s="317"/>
      <c r="M28" s="317"/>
      <c r="N28" s="317"/>
    </row>
    <row r="29" spans="3:25" ht="15.75" thickBot="1" x14ac:dyDescent="0.3"/>
    <row r="30" spans="3:25" ht="15.75" thickBot="1" x14ac:dyDescent="0.3">
      <c r="C30" s="100"/>
      <c r="D30" s="104" t="s">
        <v>179</v>
      </c>
      <c r="E30" s="105" t="s">
        <v>109</v>
      </c>
      <c r="F30" s="105" t="s">
        <v>110</v>
      </c>
      <c r="G30" s="105" t="s">
        <v>108</v>
      </c>
      <c r="H30" s="105" t="s">
        <v>173</v>
      </c>
      <c r="I30" s="105" t="s">
        <v>180</v>
      </c>
      <c r="J30" s="105" t="s">
        <v>112</v>
      </c>
      <c r="K30" s="105" t="s">
        <v>113</v>
      </c>
      <c r="L30" s="106" t="s">
        <v>181</v>
      </c>
      <c r="M30" s="169"/>
      <c r="N30" s="162" t="s">
        <v>182</v>
      </c>
    </row>
    <row r="31" spans="3:25" x14ac:dyDescent="0.25">
      <c r="C31" s="164">
        <f ca="1">L31</f>
        <v>12</v>
      </c>
      <c r="D31" s="3" t="str">
        <f>'Metric Summary Select_2031'!D61</f>
        <v>1 Mid</v>
      </c>
      <c r="E31" s="163">
        <f ca="1">'Metric Summary Select_2031'!E61</f>
        <v>6</v>
      </c>
      <c r="F31" s="163">
        <f ca="1">'Metric Summary Select_2031'!F61</f>
        <v>13.5</v>
      </c>
      <c r="G31" s="163">
        <f ca="1">'Metric Summary Select_2031'!G61</f>
        <v>15.333333333333334</v>
      </c>
      <c r="H31" s="163">
        <f ca="1">'Metric Summary Select_2031'!H61</f>
        <v>6</v>
      </c>
      <c r="I31" s="163">
        <f ca="1">'Metric Summary Select_2031'!I61</f>
        <v>6</v>
      </c>
      <c r="J31" s="163">
        <f ca="1">'Metric Summary Select_2031'!J61</f>
        <v>19</v>
      </c>
      <c r="K31" s="163">
        <f ca="1">'Metric Summary Select_2031'!K61</f>
        <v>12</v>
      </c>
      <c r="L31" s="253">
        <f ca="1">'Metric Summary Select_2031'!C61</f>
        <v>12</v>
      </c>
      <c r="M31" s="170"/>
      <c r="N31" s="165">
        <f ca="1">'Metric Summary Select_2031'!L61</f>
        <v>11.11904761904762</v>
      </c>
    </row>
    <row r="32" spans="3:25" x14ac:dyDescent="0.25">
      <c r="C32" s="167">
        <f t="shared" ref="C32:C52" ca="1" si="5">L32</f>
        <v>9</v>
      </c>
      <c r="D32" s="3" t="str">
        <f>'Metric Summary Select_2031'!D62</f>
        <v>A Renewable Overgeneration</v>
      </c>
      <c r="E32" s="166">
        <f ca="1">'Metric Summary Select_2031'!E62</f>
        <v>14</v>
      </c>
      <c r="F32" s="166">
        <f ca="1">'Metric Summary Select_2031'!F62</f>
        <v>3.5</v>
      </c>
      <c r="G32" s="166">
        <f ca="1">'Metric Summary Select_2031'!G62</f>
        <v>8.3333333333333339</v>
      </c>
      <c r="H32" s="166">
        <f ca="1">'Metric Summary Select_2031'!H62</f>
        <v>20</v>
      </c>
      <c r="I32" s="166">
        <f ca="1">'Metric Summary Select_2031'!I62</f>
        <v>15.25</v>
      </c>
      <c r="J32" s="166">
        <f ca="1">'Metric Summary Select_2031'!J62</f>
        <v>6</v>
      </c>
      <c r="K32" s="166">
        <f ca="1">'Metric Summary Select_2031'!K62</f>
        <v>7</v>
      </c>
      <c r="L32" s="167">
        <f ca="1">'Metric Summary Select_2031'!C62</f>
        <v>9</v>
      </c>
      <c r="M32" s="170"/>
      <c r="N32" s="168">
        <f ca="1">'Metric Summary Select_2031'!L62</f>
        <v>10.583333333333334</v>
      </c>
    </row>
    <row r="33" spans="3:14" x14ac:dyDescent="0.25">
      <c r="C33" s="167">
        <f t="shared" ca="1" si="5"/>
        <v>20</v>
      </c>
      <c r="D33" s="3" t="str">
        <f>'Metric Summary Select_2031'!D63</f>
        <v>C Distributed Transmission</v>
      </c>
      <c r="E33" s="166">
        <f ca="1">'Metric Summary Select_2031'!E63</f>
        <v>5</v>
      </c>
      <c r="F33" s="166">
        <f ca="1">'Metric Summary Select_2031'!F63</f>
        <v>17</v>
      </c>
      <c r="G33" s="166">
        <f ca="1">'Metric Summary Select_2031'!G63</f>
        <v>18.333333333333332</v>
      </c>
      <c r="H33" s="166">
        <f ca="1">'Metric Summary Select_2031'!H63</f>
        <v>19</v>
      </c>
      <c r="I33" s="166">
        <f ca="1">'Metric Summary Select_2031'!I63</f>
        <v>7.75</v>
      </c>
      <c r="J33" s="166">
        <f ca="1">'Metric Summary Select_2031'!J63</f>
        <v>11</v>
      </c>
      <c r="K33" s="166">
        <f ca="1">'Metric Summary Select_2031'!K63</f>
        <v>18</v>
      </c>
      <c r="L33" s="167">
        <f ca="1">'Metric Summary Select_2031'!C63</f>
        <v>20</v>
      </c>
      <c r="M33" s="170"/>
      <c r="N33" s="168">
        <f ca="1">'Metric Summary Select_2031'!L63</f>
        <v>13.726190476190476</v>
      </c>
    </row>
    <row r="34" spans="3:14" x14ac:dyDescent="0.25">
      <c r="C34" s="167">
        <f t="shared" ca="1" si="5"/>
        <v>15</v>
      </c>
      <c r="D34" s="3" t="str">
        <f>'Metric Summary Select_2031'!D64</f>
        <v>D Transmission/build constraints - time delayed (option 2)</v>
      </c>
      <c r="E34" s="166">
        <f ca="1">'Metric Summary Select_2031'!E64</f>
        <v>8</v>
      </c>
      <c r="F34" s="166">
        <f ca="1">'Metric Summary Select_2031'!F64</f>
        <v>14.5</v>
      </c>
      <c r="G34" s="166">
        <f ca="1">'Metric Summary Select_2031'!G64</f>
        <v>14.333333333333334</v>
      </c>
      <c r="H34" s="166">
        <f ca="1">'Metric Summary Select_2031'!H64</f>
        <v>14</v>
      </c>
      <c r="I34" s="166">
        <f ca="1">'Metric Summary Select_2031'!I64</f>
        <v>7.5</v>
      </c>
      <c r="J34" s="166">
        <f ca="1">'Metric Summary Select_2031'!J64</f>
        <v>9</v>
      </c>
      <c r="K34" s="166">
        <f ca="1">'Metric Summary Select_2031'!K64</f>
        <v>14</v>
      </c>
      <c r="L34" s="167">
        <f ca="1">'Metric Summary Select_2031'!C64</f>
        <v>15</v>
      </c>
      <c r="M34" s="170"/>
      <c r="N34" s="168">
        <f ca="1">'Metric Summary Select_2031'!L64</f>
        <v>11.61904761904762</v>
      </c>
    </row>
    <row r="35" spans="3:14" x14ac:dyDescent="0.25">
      <c r="C35" s="167">
        <f t="shared" ca="1" si="5"/>
        <v>11</v>
      </c>
      <c r="D35" s="3" t="str">
        <f>'Metric Summary Select_2031'!D65</f>
        <v>F 6-Yr DSR Ramp</v>
      </c>
      <c r="E35" s="166">
        <f ca="1">'Metric Summary Select_2031'!E65</f>
        <v>3</v>
      </c>
      <c r="F35" s="166">
        <f ca="1">'Metric Summary Select_2031'!F65</f>
        <v>14</v>
      </c>
      <c r="G35" s="166">
        <f ca="1">'Metric Summary Select_2031'!G65</f>
        <v>12</v>
      </c>
      <c r="H35" s="166">
        <f ca="1">'Metric Summary Select_2031'!H65</f>
        <v>12</v>
      </c>
      <c r="I35" s="166">
        <f ca="1">'Metric Summary Select_2031'!I65</f>
        <v>9.75</v>
      </c>
      <c r="J35" s="166">
        <f ca="1">'Metric Summary Select_2031'!J65</f>
        <v>14</v>
      </c>
      <c r="K35" s="166">
        <f ca="1">'Metric Summary Select_2031'!K65</f>
        <v>11</v>
      </c>
      <c r="L35" s="167">
        <f ca="1">'Metric Summary Select_2031'!C65</f>
        <v>11</v>
      </c>
      <c r="M35" s="170"/>
      <c r="N35" s="168">
        <f ca="1">'Metric Summary Select_2031'!L65</f>
        <v>10.821428571428571</v>
      </c>
    </row>
    <row r="36" spans="3:14" x14ac:dyDescent="0.25">
      <c r="C36" s="167">
        <f t="shared" ca="1" si="5"/>
        <v>16</v>
      </c>
      <c r="D36" s="3" t="str">
        <f>'Metric Summary Select_2031'!D66</f>
        <v>G NEI DSR</v>
      </c>
      <c r="E36" s="166">
        <f ca="1">'Metric Summary Select_2031'!E66</f>
        <v>1</v>
      </c>
      <c r="F36" s="166">
        <f ca="1">'Metric Summary Select_2031'!F66</f>
        <v>18.5</v>
      </c>
      <c r="G36" s="166">
        <f ca="1">'Metric Summary Select_2031'!G66</f>
        <v>17.666666666666668</v>
      </c>
      <c r="H36" s="166">
        <f ca="1">'Metric Summary Select_2031'!H66</f>
        <v>11</v>
      </c>
      <c r="I36" s="166">
        <f ca="1">'Metric Summary Select_2031'!I66</f>
        <v>9.75</v>
      </c>
      <c r="J36" s="166">
        <f ca="1">'Metric Summary Select_2031'!J66</f>
        <v>7</v>
      </c>
      <c r="K36" s="166">
        <f ca="1">'Metric Summary Select_2031'!K66</f>
        <v>18</v>
      </c>
      <c r="L36" s="167">
        <f ca="1">'Metric Summary Select_2031'!C66</f>
        <v>16</v>
      </c>
      <c r="M36" s="170"/>
      <c r="N36" s="168">
        <f ca="1">'Metric Summary Select_2031'!L66</f>
        <v>11.845238095238097</v>
      </c>
    </row>
    <row r="37" spans="3:14" x14ac:dyDescent="0.25">
      <c r="C37" s="167">
        <f t="shared" ca="1" si="5"/>
        <v>18</v>
      </c>
      <c r="D37" s="3" t="str">
        <f>'Metric Summary Select_2031'!D67</f>
        <v>H Social Discount DSR</v>
      </c>
      <c r="E37" s="166">
        <f ca="1">'Metric Summary Select_2031'!E67</f>
        <v>2</v>
      </c>
      <c r="F37" s="166">
        <f ca="1">'Metric Summary Select_2031'!F67</f>
        <v>19.5</v>
      </c>
      <c r="G37" s="166">
        <f ca="1">'Metric Summary Select_2031'!G67</f>
        <v>18</v>
      </c>
      <c r="H37" s="166">
        <f ca="1">'Metric Summary Select_2031'!H67</f>
        <v>10</v>
      </c>
      <c r="I37" s="166">
        <f ca="1">'Metric Summary Select_2031'!I67</f>
        <v>9.75</v>
      </c>
      <c r="J37" s="166">
        <f ca="1">'Metric Summary Select_2031'!J67</f>
        <v>15</v>
      </c>
      <c r="K37" s="166">
        <f ca="1">'Metric Summary Select_2031'!K67</f>
        <v>17</v>
      </c>
      <c r="L37" s="167">
        <f ca="1">'Metric Summary Select_2031'!C67</f>
        <v>18</v>
      </c>
      <c r="M37" s="170"/>
      <c r="N37" s="168">
        <f ca="1">'Metric Summary Select_2031'!L67</f>
        <v>13.035714285714286</v>
      </c>
    </row>
    <row r="38" spans="3:14" x14ac:dyDescent="0.25">
      <c r="C38" s="167">
        <f t="shared" ca="1" si="5"/>
        <v>17</v>
      </c>
      <c r="D38" s="3" t="str">
        <f>'Metric Summary Select_2031'!D68</f>
        <v>I SCGHG Dispatch Cost - LTCE Model</v>
      </c>
      <c r="E38" s="166">
        <f ca="1">'Metric Summary Select_2031'!E68</f>
        <v>4</v>
      </c>
      <c r="F38" s="166">
        <f ca="1">'Metric Summary Select_2031'!F68</f>
        <v>13</v>
      </c>
      <c r="G38" s="166">
        <f ca="1">'Metric Summary Select_2031'!G68</f>
        <v>13.333333333333334</v>
      </c>
      <c r="H38" s="166">
        <f ca="1">'Metric Summary Select_2031'!H68</f>
        <v>18</v>
      </c>
      <c r="I38" s="166">
        <f ca="1">'Metric Summary Select_2031'!I68</f>
        <v>10</v>
      </c>
      <c r="J38" s="166">
        <f ca="1">'Metric Summary Select_2031'!J68</f>
        <v>10</v>
      </c>
      <c r="K38" s="166">
        <f ca="1">'Metric Summary Select_2031'!K68</f>
        <v>18</v>
      </c>
      <c r="L38" s="167">
        <f ca="1">'Metric Summary Select_2031'!C68</f>
        <v>17</v>
      </c>
      <c r="M38" s="170"/>
      <c r="N38" s="168">
        <f ca="1">'Metric Summary Select_2031'!L68</f>
        <v>12.333333333333334</v>
      </c>
    </row>
    <row r="39" spans="3:14" x14ac:dyDescent="0.25">
      <c r="C39" s="167">
        <f t="shared" ca="1" si="5"/>
        <v>19</v>
      </c>
      <c r="D39" s="3" t="str">
        <f>'Metric Summary Select_2031'!D69</f>
        <v>K AR5 Upstream Emissions</v>
      </c>
      <c r="E39" s="166">
        <f ca="1">'Metric Summary Select_2031'!E69</f>
        <v>9</v>
      </c>
      <c r="F39" s="166">
        <f ca="1">'Metric Summary Select_2031'!F69</f>
        <v>19</v>
      </c>
      <c r="G39" s="166">
        <f ca="1">'Metric Summary Select_2031'!G69</f>
        <v>16.333333333333332</v>
      </c>
      <c r="H39" s="166">
        <f ca="1">'Metric Summary Select_2031'!H69</f>
        <v>9</v>
      </c>
      <c r="I39" s="166">
        <f ca="1">'Metric Summary Select_2031'!I69</f>
        <v>8.25</v>
      </c>
      <c r="J39" s="166">
        <f ca="1">'Metric Summary Select_2031'!J69</f>
        <v>16</v>
      </c>
      <c r="K39" s="166">
        <f ca="1">'Metric Summary Select_2031'!K69</f>
        <v>14</v>
      </c>
      <c r="L39" s="167">
        <f ca="1">'Metric Summary Select_2031'!C69</f>
        <v>19</v>
      </c>
      <c r="M39" s="170"/>
      <c r="N39" s="168">
        <f ca="1">'Metric Summary Select_2031'!L69</f>
        <v>13.083333333333332</v>
      </c>
    </row>
    <row r="40" spans="3:14" x14ac:dyDescent="0.25">
      <c r="C40" s="167">
        <f t="shared" ca="1" si="5"/>
        <v>8</v>
      </c>
      <c r="D40" s="3" t="str">
        <f>'Metric Summary Select_2031'!D70</f>
        <v>M Alternative Fuel for Peakers - Biodiesel</v>
      </c>
      <c r="E40" s="166">
        <f ca="1">'Metric Summary Select_2031'!E70</f>
        <v>7</v>
      </c>
      <c r="F40" s="166">
        <f ca="1">'Metric Summary Select_2031'!F70</f>
        <v>7.5</v>
      </c>
      <c r="G40" s="166">
        <f ca="1">'Metric Summary Select_2031'!G70</f>
        <v>6.666666666666667</v>
      </c>
      <c r="H40" s="166">
        <f ca="1">'Metric Summary Select_2031'!H70</f>
        <v>15</v>
      </c>
      <c r="I40" s="166">
        <f ca="1">'Metric Summary Select_2031'!I70</f>
        <v>7.5</v>
      </c>
      <c r="J40" s="166">
        <f ca="1">'Metric Summary Select_2031'!J70</f>
        <v>11</v>
      </c>
      <c r="K40" s="166">
        <f ca="1">'Metric Summary Select_2031'!K70</f>
        <v>13</v>
      </c>
      <c r="L40" s="167">
        <f ca="1">'Metric Summary Select_2031'!C70</f>
        <v>8</v>
      </c>
      <c r="M40" s="170"/>
      <c r="N40" s="168">
        <f ca="1">'Metric Summary Select_2031'!L70</f>
        <v>9.6666666666666679</v>
      </c>
    </row>
    <row r="41" spans="3:14" x14ac:dyDescent="0.25">
      <c r="C41" s="167">
        <f t="shared" ca="1" si="5"/>
        <v>5</v>
      </c>
      <c r="D41" s="3" t="str">
        <f>'Metric Summary Select_2031'!D71</f>
        <v>N1 100% Renewable by 2030 Batteries</v>
      </c>
      <c r="E41" s="166">
        <f ca="1">'Metric Summary Select_2031'!E71</f>
        <v>18</v>
      </c>
      <c r="F41" s="166">
        <f ca="1">'Metric Summary Select_2031'!F71</f>
        <v>2</v>
      </c>
      <c r="G41" s="166">
        <f ca="1">'Metric Summary Select_2031'!G71</f>
        <v>1</v>
      </c>
      <c r="H41" s="166">
        <f ca="1">'Metric Summary Select_2031'!H71</f>
        <v>4</v>
      </c>
      <c r="I41" s="166">
        <f ca="1">'Metric Summary Select_2031'!I71</f>
        <v>14.25</v>
      </c>
      <c r="J41" s="166">
        <f ca="1">'Metric Summary Select_2031'!J71</f>
        <v>21</v>
      </c>
      <c r="K41" s="166">
        <f ca="1">'Metric Summary Select_2031'!K71</f>
        <v>1</v>
      </c>
      <c r="L41" s="167">
        <f ca="1">'Metric Summary Select_2031'!C71</f>
        <v>5</v>
      </c>
      <c r="M41" s="170"/>
      <c r="N41" s="168">
        <f ca="1">'Metric Summary Select_2031'!L71</f>
        <v>8.75</v>
      </c>
    </row>
    <row r="42" spans="3:14" x14ac:dyDescent="0.25">
      <c r="C42" s="167">
        <f t="shared" ca="1" si="5"/>
        <v>14</v>
      </c>
      <c r="D42" s="3" t="str">
        <f>'Metric Summary Select_2031'!D72</f>
        <v>N2 100% Renewable by 2030 PSH</v>
      </c>
      <c r="E42" s="166">
        <f ca="1">'Metric Summary Select_2031'!E72</f>
        <v>22</v>
      </c>
      <c r="F42" s="166">
        <f ca="1">'Metric Summary Select_2031'!F72</f>
        <v>1</v>
      </c>
      <c r="G42" s="166">
        <f ca="1">'Metric Summary Select_2031'!G72</f>
        <v>1</v>
      </c>
      <c r="H42" s="166">
        <f ca="1">'Metric Summary Select_2031'!H72</f>
        <v>1</v>
      </c>
      <c r="I42" s="166">
        <f ca="1">'Metric Summary Select_2031'!I72</f>
        <v>16.75</v>
      </c>
      <c r="J42" s="166">
        <f ca="1">'Metric Summary Select_2031'!J72</f>
        <v>21</v>
      </c>
      <c r="K42" s="166">
        <f ca="1">'Metric Summary Select_2031'!K72</f>
        <v>18</v>
      </c>
      <c r="L42" s="167">
        <f ca="1">'Metric Summary Select_2031'!C72</f>
        <v>14</v>
      </c>
      <c r="M42" s="170"/>
      <c r="N42" s="168">
        <f ca="1">'Metric Summary Select_2031'!L72</f>
        <v>11.535714285714286</v>
      </c>
    </row>
    <row r="43" spans="3:14" x14ac:dyDescent="0.25">
      <c r="C43" s="167">
        <f t="shared" ca="1" si="5"/>
        <v>13</v>
      </c>
      <c r="D43" s="3" t="str">
        <f>'Metric Summary Select_2031'!D73</f>
        <v>O1 100% Renewable by 2045 Batteries</v>
      </c>
      <c r="E43" s="166">
        <f ca="1">'Metric Summary Select_2031'!E73</f>
        <v>16</v>
      </c>
      <c r="F43" s="166">
        <f ca="1">'Metric Summary Select_2031'!F73</f>
        <v>11</v>
      </c>
      <c r="G43" s="166">
        <f ca="1">'Metric Summary Select_2031'!G73</f>
        <v>5.666666666666667</v>
      </c>
      <c r="H43" s="166">
        <f ca="1">'Metric Summary Select_2031'!H73</f>
        <v>16</v>
      </c>
      <c r="I43" s="166">
        <f ca="1">'Metric Summary Select_2031'!I73</f>
        <v>10</v>
      </c>
      <c r="J43" s="166">
        <f ca="1">'Metric Summary Select_2031'!J73</f>
        <v>18</v>
      </c>
      <c r="K43" s="166">
        <f ca="1">'Metric Summary Select_2031'!K73</f>
        <v>2</v>
      </c>
      <c r="L43" s="167">
        <f ca="1">'Metric Summary Select_2031'!C73</f>
        <v>13</v>
      </c>
      <c r="M43" s="170"/>
      <c r="N43" s="168">
        <f ca="1">'Metric Summary Select_2031'!L73</f>
        <v>11.238095238095237</v>
      </c>
    </row>
    <row r="44" spans="3:14" x14ac:dyDescent="0.25">
      <c r="C44" s="167">
        <f t="shared" ca="1" si="5"/>
        <v>4</v>
      </c>
      <c r="D44" s="3" t="str">
        <f>'Metric Summary Select_2031'!D74</f>
        <v>O2 100% Renewable by 2045 PSH</v>
      </c>
      <c r="E44" s="166">
        <f ca="1">'Metric Summary Select_2031'!E74</f>
        <v>19</v>
      </c>
      <c r="F44" s="166">
        <f ca="1">'Metric Summary Select_2031'!F74</f>
        <v>3</v>
      </c>
      <c r="G44" s="166">
        <f ca="1">'Metric Summary Select_2031'!G74</f>
        <v>3.6666666666666665</v>
      </c>
      <c r="H44" s="166">
        <f ca="1">'Metric Summary Select_2031'!H74</f>
        <v>2</v>
      </c>
      <c r="I44" s="166">
        <f ca="1">'Metric Summary Select_2031'!I74</f>
        <v>10.25</v>
      </c>
      <c r="J44" s="166">
        <f ca="1">'Metric Summary Select_2031'!J74</f>
        <v>5</v>
      </c>
      <c r="K44" s="166">
        <f ca="1">'Metric Summary Select_2031'!K74</f>
        <v>18</v>
      </c>
      <c r="L44" s="167">
        <f ca="1">'Metric Summary Select_2031'!C74</f>
        <v>4</v>
      </c>
      <c r="M44" s="170"/>
      <c r="N44" s="168">
        <f ca="1">'Metric Summary Select_2031'!L74</f>
        <v>8.7023809523809526</v>
      </c>
    </row>
    <row r="45" spans="3:14" x14ac:dyDescent="0.25">
      <c r="C45" s="167">
        <f t="shared" ca="1" si="5"/>
        <v>21</v>
      </c>
      <c r="D45" s="3" t="str">
        <f>'Metric Summary Select_2031'!D75</f>
        <v>P1 No Thermal Before 2030, 2Hr LiIon</v>
      </c>
      <c r="E45" s="166">
        <f ca="1">'Metric Summary Select_2031'!E75</f>
        <v>20</v>
      </c>
      <c r="F45" s="166">
        <f ca="1">'Metric Summary Select_2031'!F75</f>
        <v>21</v>
      </c>
      <c r="G45" s="166">
        <f ca="1">'Metric Summary Select_2031'!G75</f>
        <v>20.666666666666668</v>
      </c>
      <c r="H45" s="166">
        <f ca="1">'Metric Summary Select_2031'!H75</f>
        <v>21</v>
      </c>
      <c r="I45" s="166">
        <f ca="1">'Metric Summary Select_2031'!I75</f>
        <v>18.25</v>
      </c>
      <c r="J45" s="166">
        <f ca="1">'Metric Summary Select_2031'!J75</f>
        <v>13</v>
      </c>
      <c r="K45" s="166">
        <f ca="1">'Metric Summary Select_2031'!K75</f>
        <v>4</v>
      </c>
      <c r="L45" s="167">
        <f ca="1">'Metric Summary Select_2031'!C75</f>
        <v>21</v>
      </c>
      <c r="M45" s="170"/>
      <c r="N45" s="168">
        <f ca="1">'Metric Summary Select_2031'!L75</f>
        <v>16.845238095238095</v>
      </c>
    </row>
    <row r="46" spans="3:14" x14ac:dyDescent="0.25">
      <c r="C46" s="167">
        <f t="shared" ca="1" si="5"/>
        <v>7</v>
      </c>
      <c r="D46" s="3" t="str">
        <f>'Metric Summary Select_2031'!D76</f>
        <v>P2 No Thermal Before 2030, PHES</v>
      </c>
      <c r="E46" s="166">
        <f ca="1">'Metric Summary Select_2031'!E76</f>
        <v>17</v>
      </c>
      <c r="F46" s="166">
        <f ca="1">'Metric Summary Select_2031'!F76</f>
        <v>5</v>
      </c>
      <c r="G46" s="166">
        <f ca="1">'Metric Summary Select_2031'!G76</f>
        <v>4.666666666666667</v>
      </c>
      <c r="H46" s="166">
        <f ca="1">'Metric Summary Select_2031'!H76</f>
        <v>3</v>
      </c>
      <c r="I46" s="166">
        <f ca="1">'Metric Summary Select_2031'!I76</f>
        <v>11.25</v>
      </c>
      <c r="J46" s="166">
        <f ca="1">'Metric Summary Select_2031'!J76</f>
        <v>20</v>
      </c>
      <c r="K46" s="166">
        <f ca="1">'Metric Summary Select_2031'!K76</f>
        <v>5</v>
      </c>
      <c r="L46" s="167">
        <f ca="1">'Metric Summary Select_2031'!C76</f>
        <v>7</v>
      </c>
      <c r="M46" s="170"/>
      <c r="N46" s="168">
        <f ca="1">'Metric Summary Select_2031'!L76</f>
        <v>9.4166666666666679</v>
      </c>
    </row>
    <row r="47" spans="3:14" x14ac:dyDescent="0.25">
      <c r="C47" s="167">
        <f t="shared" ca="1" si="5"/>
        <v>22</v>
      </c>
      <c r="D47" s="3" t="str">
        <f>'Metric Summary Select_2031'!D77</f>
        <v>P3 No Thermal Before 2030, 4Hr LiIon</v>
      </c>
      <c r="E47" s="166">
        <f ca="1">'Metric Summary Select_2031'!E77</f>
        <v>21</v>
      </c>
      <c r="F47" s="166">
        <f ca="1">'Metric Summary Select_2031'!F77</f>
        <v>22</v>
      </c>
      <c r="G47" s="166">
        <f ca="1">'Metric Summary Select_2031'!G77</f>
        <v>22</v>
      </c>
      <c r="H47" s="166">
        <f ca="1">'Metric Summary Select_2031'!H77</f>
        <v>22</v>
      </c>
      <c r="I47" s="166">
        <f ca="1">'Metric Summary Select_2031'!I77</f>
        <v>19.5</v>
      </c>
      <c r="J47" s="166">
        <f ca="1">'Metric Summary Select_2031'!J77</f>
        <v>17</v>
      </c>
      <c r="K47" s="166">
        <f ca="1">'Metric Summary Select_2031'!K77</f>
        <v>3</v>
      </c>
      <c r="L47" s="167">
        <f ca="1">'Metric Summary Select_2031'!C77</f>
        <v>22</v>
      </c>
      <c r="M47" s="170"/>
      <c r="N47" s="168">
        <f ca="1">'Metric Summary Select_2031'!L77</f>
        <v>18.071428571428573</v>
      </c>
    </row>
    <row r="48" spans="3:14" x14ac:dyDescent="0.25">
      <c r="C48" s="167">
        <f t="shared" ca="1" si="5"/>
        <v>2</v>
      </c>
      <c r="D48" s="3" t="str">
        <f>'Metric Summary Select_2031'!D78</f>
        <v>V1 Balanced portfolio</v>
      </c>
      <c r="E48" s="166">
        <f ca="1">'Metric Summary Select_2031'!E78</f>
        <v>12</v>
      </c>
      <c r="F48" s="166">
        <f ca="1">'Metric Summary Select_2031'!F78</f>
        <v>10</v>
      </c>
      <c r="G48" s="166">
        <f ca="1">'Metric Summary Select_2031'!G78</f>
        <v>13</v>
      </c>
      <c r="H48" s="166">
        <f ca="1">'Metric Summary Select_2031'!H78</f>
        <v>5</v>
      </c>
      <c r="I48" s="166">
        <f ca="1">'Metric Summary Select_2031'!I78</f>
        <v>7</v>
      </c>
      <c r="J48" s="166">
        <f ca="1">'Metric Summary Select_2031'!J78</f>
        <v>1</v>
      </c>
      <c r="K48" s="166">
        <f ca="1">'Metric Summary Select_2031'!K78</f>
        <v>8</v>
      </c>
      <c r="L48" s="167">
        <f ca="1">'Metric Summary Select_2031'!C78</f>
        <v>2</v>
      </c>
      <c r="M48" s="170"/>
      <c r="N48" s="168">
        <f ca="1">'Metric Summary Select_2031'!L78</f>
        <v>8</v>
      </c>
    </row>
    <row r="49" spans="3:14" x14ac:dyDescent="0.25">
      <c r="C49" s="167">
        <f t="shared" ca="1" si="5"/>
        <v>6</v>
      </c>
      <c r="D49" s="3" t="str">
        <f>'Metric Summary Select_2031'!D79</f>
        <v>V2 Balanced portfolio + MT Wind and PSH</v>
      </c>
      <c r="E49" s="166">
        <f ca="1">'Metric Summary Select_2031'!E79</f>
        <v>15</v>
      </c>
      <c r="F49" s="166">
        <f ca="1">'Metric Summary Select_2031'!F79</f>
        <v>9.5</v>
      </c>
      <c r="G49" s="166">
        <f ca="1">'Metric Summary Select_2031'!G79</f>
        <v>8.3333333333333339</v>
      </c>
      <c r="H49" s="166">
        <f ca="1">'Metric Summary Select_2031'!H79</f>
        <v>17</v>
      </c>
      <c r="I49" s="166">
        <f ca="1">'Metric Summary Select_2031'!I79</f>
        <v>7.5</v>
      </c>
      <c r="J49" s="166">
        <f ca="1">'Metric Summary Select_2031'!J79</f>
        <v>1</v>
      </c>
      <c r="K49" s="166">
        <f ca="1">'Metric Summary Select_2031'!K79</f>
        <v>6</v>
      </c>
      <c r="L49" s="167">
        <f ca="1">'Metric Summary Select_2031'!C79</f>
        <v>6</v>
      </c>
      <c r="M49" s="170"/>
      <c r="N49" s="168">
        <f ca="1">'Metric Summary Select_2031'!L79</f>
        <v>9.1904761904761916</v>
      </c>
    </row>
    <row r="50" spans="3:14" x14ac:dyDescent="0.25">
      <c r="C50" s="167">
        <f t="shared" ca="1" si="5"/>
        <v>3</v>
      </c>
      <c r="D50" s="3" t="str">
        <f>'Metric Summary Select_2031'!D80</f>
        <v>V3 Balanced portfolio + 6 Year DSR</v>
      </c>
      <c r="E50" s="166">
        <f ca="1">'Metric Summary Select_2031'!E80</f>
        <v>11</v>
      </c>
      <c r="F50" s="166">
        <f ca="1">'Metric Summary Select_2031'!F80</f>
        <v>9</v>
      </c>
      <c r="G50" s="166">
        <f ca="1">'Metric Summary Select_2031'!G80</f>
        <v>11</v>
      </c>
      <c r="H50" s="166">
        <f ca="1">'Metric Summary Select_2031'!H80</f>
        <v>8</v>
      </c>
      <c r="I50" s="166">
        <f ca="1">'Metric Summary Select_2031'!I80</f>
        <v>9.5</v>
      </c>
      <c r="J50" s="166">
        <f ca="1">'Metric Summary Select_2031'!J80</f>
        <v>1</v>
      </c>
      <c r="K50" s="166">
        <f ca="1">'Metric Summary Select_2031'!K80</f>
        <v>10</v>
      </c>
      <c r="L50" s="167">
        <f ca="1">'Metric Summary Select_2031'!C80</f>
        <v>3</v>
      </c>
      <c r="M50" s="170"/>
      <c r="N50" s="168">
        <f ca="1">'Metric Summary Select_2031'!L80</f>
        <v>8.5</v>
      </c>
    </row>
    <row r="51" spans="3:14" x14ac:dyDescent="0.25">
      <c r="C51" s="167">
        <f t="shared" ca="1" si="5"/>
        <v>1</v>
      </c>
      <c r="D51" s="3" t="str">
        <f>'Metric Summary Select_2031'!D81</f>
        <v>W Preferred Portfolio (BP with Biodiesel)</v>
      </c>
      <c r="E51" s="166">
        <f ca="1">'Metric Summary Select_2031'!E81</f>
        <v>13</v>
      </c>
      <c r="F51" s="166">
        <f ca="1">'Metric Summary Select_2031'!F81</f>
        <v>7.5</v>
      </c>
      <c r="G51" s="166">
        <f ca="1">'Metric Summary Select_2031'!G81</f>
        <v>11</v>
      </c>
      <c r="H51" s="166">
        <f ca="1">'Metric Summary Select_2031'!H81</f>
        <v>7</v>
      </c>
      <c r="I51" s="166">
        <f ca="1">'Metric Summary Select_2031'!I81</f>
        <v>7.25</v>
      </c>
      <c r="J51" s="166">
        <f ca="1">'Metric Summary Select_2031'!J81</f>
        <v>1</v>
      </c>
      <c r="K51" s="166">
        <f ca="1">'Metric Summary Select_2031'!K81</f>
        <v>8</v>
      </c>
      <c r="L51" s="167">
        <f ca="1">'Metric Summary Select_2031'!C81</f>
        <v>1</v>
      </c>
      <c r="M51" s="170"/>
      <c r="N51" s="168">
        <f ca="1">'Metric Summary Select_2031'!L81</f>
        <v>7.8214285714285712</v>
      </c>
    </row>
    <row r="52" spans="3:14" x14ac:dyDescent="0.25">
      <c r="C52" s="167">
        <f t="shared" ca="1" si="5"/>
        <v>10</v>
      </c>
      <c r="D52" s="3" t="str">
        <f>'Metric Summary Select_2031'!D82</f>
        <v>AA MT Wind + PHSE</v>
      </c>
      <c r="E52" s="166">
        <f ca="1">'Metric Summary Select_2031'!E82</f>
        <v>10</v>
      </c>
      <c r="F52" s="166">
        <f ca="1">'Metric Summary Select_2031'!F82</f>
        <v>11.5</v>
      </c>
      <c r="G52" s="166">
        <f ca="1">'Metric Summary Select_2031'!G82</f>
        <v>9.6666666666666661</v>
      </c>
      <c r="H52" s="166">
        <f ca="1">'Metric Summary Select_2031'!H82</f>
        <v>13</v>
      </c>
      <c r="I52" s="166">
        <f ca="1">'Metric Summary Select_2031'!I82</f>
        <v>8</v>
      </c>
      <c r="J52" s="166">
        <f ca="1">'Metric Summary Select_2031'!J82</f>
        <v>8</v>
      </c>
      <c r="K52" s="166">
        <f ca="1">'Metric Summary Select_2031'!K82</f>
        <v>14</v>
      </c>
      <c r="L52" s="167">
        <f ca="1">'Metric Summary Select_2031'!C82</f>
        <v>10</v>
      </c>
      <c r="M52" s="170"/>
      <c r="N52" s="168">
        <f ca="1">'Metric Summary Select_2031'!L82</f>
        <v>10.595238095238093</v>
      </c>
    </row>
    <row r="53" spans="3:14" ht="26.25" x14ac:dyDescent="0.4">
      <c r="C53" s="317">
        <v>2045</v>
      </c>
      <c r="D53" s="317"/>
      <c r="E53" s="317"/>
      <c r="F53" s="317"/>
      <c r="G53" s="317"/>
      <c r="H53" s="317"/>
      <c r="I53" s="317"/>
      <c r="J53" s="317"/>
      <c r="K53" s="317"/>
      <c r="L53" s="317"/>
      <c r="M53" s="317"/>
      <c r="N53" s="317"/>
    </row>
    <row r="54" spans="3:14" ht="15.75" thickBot="1" x14ac:dyDescent="0.3"/>
    <row r="55" spans="3:14" ht="15.75" thickBot="1" x14ac:dyDescent="0.3">
      <c r="C55" s="100"/>
      <c r="D55" s="254" t="s">
        <v>179</v>
      </c>
      <c r="E55" s="255" t="s">
        <v>109</v>
      </c>
      <c r="F55" s="255" t="s">
        <v>110</v>
      </c>
      <c r="G55" s="255" t="s">
        <v>108</v>
      </c>
      <c r="H55" s="255" t="s">
        <v>173</v>
      </c>
      <c r="I55" s="255" t="s">
        <v>180</v>
      </c>
      <c r="J55" s="255" t="s">
        <v>112</v>
      </c>
      <c r="K55" s="256" t="s">
        <v>113</v>
      </c>
      <c r="L55" s="106" t="s">
        <v>181</v>
      </c>
      <c r="M55" s="169"/>
      <c r="N55" s="162" t="s">
        <v>182</v>
      </c>
    </row>
    <row r="56" spans="3:14" x14ac:dyDescent="0.25">
      <c r="C56" s="164">
        <f t="shared" ref="C56:C77" ca="1" si="6">L56</f>
        <v>14</v>
      </c>
      <c r="D56" s="216" t="str">
        <f>'Metric Summary Select_2045'!D61</f>
        <v>1 Mid</v>
      </c>
      <c r="E56" s="163">
        <f ca="1">'Metric Summary Select_2045'!E61</f>
        <v>4</v>
      </c>
      <c r="F56" s="163">
        <f ca="1">'Metric Summary Select_2045'!F61</f>
        <v>13</v>
      </c>
      <c r="G56" s="163">
        <f ca="1">'Metric Summary Select_2045'!G61</f>
        <v>13.666666666666666</v>
      </c>
      <c r="H56" s="163">
        <f ca="1">'Metric Summary Select_2045'!H61</f>
        <v>4</v>
      </c>
      <c r="I56" s="163">
        <f ca="1">'Metric Summary Select_2045'!I61</f>
        <v>8.75</v>
      </c>
      <c r="J56" s="163">
        <f ca="1">'Metric Summary Select_2045'!J61</f>
        <v>19</v>
      </c>
      <c r="K56" s="194">
        <f ca="1">'Metric Summary Select_2045'!K61</f>
        <v>15</v>
      </c>
      <c r="L56" s="253">
        <f ca="1">'Metric Summary Select_2045'!C61</f>
        <v>14</v>
      </c>
      <c r="M56" s="170"/>
      <c r="N56" s="165">
        <f ca="1">'Metric Summary Select_2045'!L61</f>
        <v>11.059523809523808</v>
      </c>
    </row>
    <row r="57" spans="3:14" x14ac:dyDescent="0.25">
      <c r="C57" s="167">
        <f t="shared" ca="1" si="6"/>
        <v>13</v>
      </c>
      <c r="D57" s="257" t="str">
        <f>'Metric Summary Select_2045'!D62</f>
        <v>A Renewable Overgeneration</v>
      </c>
      <c r="E57" s="166">
        <f ca="1">'Metric Summary Select_2045'!E62</f>
        <v>15</v>
      </c>
      <c r="F57" s="166">
        <f ca="1">'Metric Summary Select_2045'!F62</f>
        <v>4.5</v>
      </c>
      <c r="G57" s="166">
        <f ca="1">'Metric Summary Select_2045'!G62</f>
        <v>11.333333333333334</v>
      </c>
      <c r="H57" s="166">
        <f ca="1">'Metric Summary Select_2045'!H62</f>
        <v>20</v>
      </c>
      <c r="I57" s="166">
        <f ca="1">'Metric Summary Select_2045'!I62</f>
        <v>14</v>
      </c>
      <c r="J57" s="166">
        <f ca="1">'Metric Summary Select_2045'!J62</f>
        <v>7</v>
      </c>
      <c r="K57" s="195">
        <f ca="1">'Metric Summary Select_2045'!K62</f>
        <v>5</v>
      </c>
      <c r="L57" s="167">
        <f ca="1">'Metric Summary Select_2045'!C62</f>
        <v>13</v>
      </c>
      <c r="M57" s="170"/>
      <c r="N57" s="168">
        <f ca="1">'Metric Summary Select_2045'!L62</f>
        <v>10.976190476190478</v>
      </c>
    </row>
    <row r="58" spans="3:14" x14ac:dyDescent="0.25">
      <c r="C58" s="167">
        <f t="shared" ca="1" si="6"/>
        <v>20</v>
      </c>
      <c r="D58" s="257" t="str">
        <f>'Metric Summary Select_2045'!D63</f>
        <v>C Distributed Transmission</v>
      </c>
      <c r="E58" s="166">
        <f ca="1">'Metric Summary Select_2045'!E63</f>
        <v>13</v>
      </c>
      <c r="F58" s="166">
        <f ca="1">'Metric Summary Select_2045'!F63</f>
        <v>19.5</v>
      </c>
      <c r="G58" s="166">
        <f ca="1">'Metric Summary Select_2045'!G63</f>
        <v>19.666666666666668</v>
      </c>
      <c r="H58" s="166">
        <f ca="1">'Metric Summary Select_2045'!H63</f>
        <v>18</v>
      </c>
      <c r="I58" s="166">
        <f ca="1">'Metric Summary Select_2045'!I63</f>
        <v>7.25</v>
      </c>
      <c r="J58" s="166">
        <f ca="1">'Metric Summary Select_2045'!J63</f>
        <v>13</v>
      </c>
      <c r="K58" s="195">
        <f ca="1">'Metric Summary Select_2045'!K63</f>
        <v>6</v>
      </c>
      <c r="L58" s="167">
        <f ca="1">'Metric Summary Select_2045'!C63</f>
        <v>20</v>
      </c>
      <c r="M58" s="170"/>
      <c r="N58" s="168">
        <f ca="1">'Metric Summary Select_2045'!L63</f>
        <v>13.773809523809524</v>
      </c>
    </row>
    <row r="59" spans="3:14" x14ac:dyDescent="0.25">
      <c r="C59" s="167">
        <f t="shared" ca="1" si="6"/>
        <v>11</v>
      </c>
      <c r="D59" s="257" t="str">
        <f>'Metric Summary Select_2045'!D64</f>
        <v>D Transmission/build constraints - time delayed (option 2)</v>
      </c>
      <c r="E59" s="166">
        <f ca="1">'Metric Summary Select_2045'!E64</f>
        <v>6</v>
      </c>
      <c r="F59" s="166">
        <f ca="1">'Metric Summary Select_2045'!F64</f>
        <v>11.5</v>
      </c>
      <c r="G59" s="166">
        <f ca="1">'Metric Summary Select_2045'!G64</f>
        <v>9</v>
      </c>
      <c r="H59" s="166">
        <f ca="1">'Metric Summary Select_2045'!H64</f>
        <v>16</v>
      </c>
      <c r="I59" s="166">
        <f ca="1">'Metric Summary Select_2045'!I64</f>
        <v>7.25</v>
      </c>
      <c r="J59" s="166">
        <f ca="1">'Metric Summary Select_2045'!J64</f>
        <v>12</v>
      </c>
      <c r="K59" s="195">
        <f ca="1">'Metric Summary Select_2045'!K64</f>
        <v>12</v>
      </c>
      <c r="L59" s="167">
        <f ca="1">'Metric Summary Select_2045'!C64</f>
        <v>11</v>
      </c>
      <c r="M59" s="170"/>
      <c r="N59" s="168">
        <f ca="1">'Metric Summary Select_2045'!L64</f>
        <v>10.535714285714286</v>
      </c>
    </row>
    <row r="60" spans="3:14" x14ac:dyDescent="0.25">
      <c r="C60" s="167">
        <f t="shared" ca="1" si="6"/>
        <v>17</v>
      </c>
      <c r="D60" s="257" t="str">
        <f>'Metric Summary Select_2045'!D65</f>
        <v>F 6-Yr DSR Ramp</v>
      </c>
      <c r="E60" s="166">
        <f ca="1">'Metric Summary Select_2045'!E65</f>
        <v>5</v>
      </c>
      <c r="F60" s="166">
        <f ca="1">'Metric Summary Select_2045'!F65</f>
        <v>15</v>
      </c>
      <c r="G60" s="166">
        <f ca="1">'Metric Summary Select_2045'!G65</f>
        <v>15.333333333333334</v>
      </c>
      <c r="H60" s="166">
        <f ca="1">'Metric Summary Select_2045'!H65</f>
        <v>8</v>
      </c>
      <c r="I60" s="166">
        <f ca="1">'Metric Summary Select_2045'!I65</f>
        <v>9.5</v>
      </c>
      <c r="J60" s="166">
        <f ca="1">'Metric Summary Select_2045'!J65</f>
        <v>15</v>
      </c>
      <c r="K60" s="195">
        <f ca="1">'Metric Summary Select_2045'!K65</f>
        <v>13</v>
      </c>
      <c r="L60" s="167">
        <f ca="1">'Metric Summary Select_2045'!C65</f>
        <v>17</v>
      </c>
      <c r="M60" s="170"/>
      <c r="N60" s="168">
        <f ca="1">'Metric Summary Select_2045'!L65</f>
        <v>11.547619047619049</v>
      </c>
    </row>
    <row r="61" spans="3:14" x14ac:dyDescent="0.25">
      <c r="C61" s="167">
        <f t="shared" ca="1" si="6"/>
        <v>10</v>
      </c>
      <c r="D61" s="257" t="str">
        <f>'Metric Summary Select_2045'!D66</f>
        <v>G NEI DSR</v>
      </c>
      <c r="E61" s="166">
        <f ca="1">'Metric Summary Select_2045'!E66</f>
        <v>1</v>
      </c>
      <c r="F61" s="166">
        <f ca="1">'Metric Summary Select_2045'!F66</f>
        <v>17</v>
      </c>
      <c r="G61" s="166">
        <f ca="1">'Metric Summary Select_2045'!G66</f>
        <v>16</v>
      </c>
      <c r="H61" s="166">
        <f ca="1">'Metric Summary Select_2045'!H66</f>
        <v>6</v>
      </c>
      <c r="I61" s="166">
        <f ca="1">'Metric Summary Select_2045'!I66</f>
        <v>9.5</v>
      </c>
      <c r="J61" s="166">
        <f ca="1">'Metric Summary Select_2045'!J66</f>
        <v>8</v>
      </c>
      <c r="K61" s="195">
        <f ca="1">'Metric Summary Select_2045'!K66</f>
        <v>16</v>
      </c>
      <c r="L61" s="167">
        <f ca="1">'Metric Summary Select_2045'!C66</f>
        <v>10</v>
      </c>
      <c r="M61" s="170"/>
      <c r="N61" s="168">
        <f ca="1">'Metric Summary Select_2045'!L66</f>
        <v>10.5</v>
      </c>
    </row>
    <row r="62" spans="3:14" x14ac:dyDescent="0.25">
      <c r="C62" s="167">
        <f t="shared" ca="1" si="6"/>
        <v>8</v>
      </c>
      <c r="D62" s="257" t="str">
        <f>'Metric Summary Select_2045'!D67</f>
        <v>H Social Discount DSR</v>
      </c>
      <c r="E62" s="166">
        <f ca="1">'Metric Summary Select_2045'!E67</f>
        <v>8</v>
      </c>
      <c r="F62" s="166">
        <f ca="1">'Metric Summary Select_2045'!F67</f>
        <v>15.5</v>
      </c>
      <c r="G62" s="166">
        <f ca="1">'Metric Summary Select_2045'!G67</f>
        <v>9.6666666666666661</v>
      </c>
      <c r="H62" s="166">
        <f ca="1">'Metric Summary Select_2045'!H67</f>
        <v>14</v>
      </c>
      <c r="I62" s="166">
        <f ca="1">'Metric Summary Select_2045'!I67</f>
        <v>9</v>
      </c>
      <c r="J62" s="166">
        <f ca="1">'Metric Summary Select_2045'!J67</f>
        <v>6</v>
      </c>
      <c r="K62" s="195">
        <f ca="1">'Metric Summary Select_2045'!K67</f>
        <v>10</v>
      </c>
      <c r="L62" s="167">
        <f ca="1">'Metric Summary Select_2045'!C67</f>
        <v>8</v>
      </c>
      <c r="M62" s="170"/>
      <c r="N62" s="168">
        <f ca="1">'Metric Summary Select_2045'!L67</f>
        <v>10.309523809523808</v>
      </c>
    </row>
    <row r="63" spans="3:14" x14ac:dyDescent="0.25">
      <c r="C63" s="167">
        <f t="shared" ca="1" si="6"/>
        <v>3</v>
      </c>
      <c r="D63" s="257" t="str">
        <f>'Metric Summary Select_2045'!D68</f>
        <v>I SCGHG Dispatch Cost - LTCE Model</v>
      </c>
      <c r="E63" s="166">
        <f ca="1">'Metric Summary Select_2045'!E68</f>
        <v>2</v>
      </c>
      <c r="F63" s="166">
        <f ca="1">'Metric Summary Select_2045'!F68</f>
        <v>10.5</v>
      </c>
      <c r="G63" s="166">
        <f ca="1">'Metric Summary Select_2045'!G68</f>
        <v>12</v>
      </c>
      <c r="H63" s="166">
        <f ca="1">'Metric Summary Select_2045'!H68</f>
        <v>13</v>
      </c>
      <c r="I63" s="166">
        <f ca="1">'Metric Summary Select_2045'!I68</f>
        <v>7.25</v>
      </c>
      <c r="J63" s="166">
        <f ca="1">'Metric Summary Select_2045'!J68</f>
        <v>9</v>
      </c>
      <c r="K63" s="195">
        <f ca="1">'Metric Summary Select_2045'!K68</f>
        <v>8</v>
      </c>
      <c r="L63" s="167">
        <f ca="1">'Metric Summary Select_2045'!C68</f>
        <v>3</v>
      </c>
      <c r="M63" s="170"/>
      <c r="N63" s="168">
        <f ca="1">'Metric Summary Select_2045'!L68</f>
        <v>8.8214285714285712</v>
      </c>
    </row>
    <row r="64" spans="3:14" x14ac:dyDescent="0.25">
      <c r="C64" s="167">
        <f t="shared" ca="1" si="6"/>
        <v>12</v>
      </c>
      <c r="D64" s="257" t="str">
        <f>'Metric Summary Select_2045'!D69</f>
        <v>K AR5 Upstream Emissions</v>
      </c>
      <c r="E64" s="166">
        <f ca="1">'Metric Summary Select_2045'!E69</f>
        <v>7</v>
      </c>
      <c r="F64" s="166">
        <f ca="1">'Metric Summary Select_2045'!F69</f>
        <v>16</v>
      </c>
      <c r="G64" s="166">
        <f ca="1">'Metric Summary Select_2045'!G69</f>
        <v>13.666666666666666</v>
      </c>
      <c r="H64" s="166">
        <f ca="1">'Metric Summary Select_2045'!H69</f>
        <v>2</v>
      </c>
      <c r="I64" s="166">
        <f ca="1">'Metric Summary Select_2045'!I69</f>
        <v>8.25</v>
      </c>
      <c r="J64" s="166">
        <f ca="1">'Metric Summary Select_2045'!J69</f>
        <v>16</v>
      </c>
      <c r="K64" s="195">
        <f ca="1">'Metric Summary Select_2045'!K69</f>
        <v>13</v>
      </c>
      <c r="L64" s="167">
        <f ca="1">'Metric Summary Select_2045'!C69</f>
        <v>12</v>
      </c>
      <c r="M64" s="170"/>
      <c r="N64" s="168">
        <f ca="1">'Metric Summary Select_2045'!L69</f>
        <v>10.845238095238093</v>
      </c>
    </row>
    <row r="65" spans="3:14" x14ac:dyDescent="0.25">
      <c r="C65" s="167">
        <f t="shared" ca="1" si="6"/>
        <v>1</v>
      </c>
      <c r="D65" s="257" t="str">
        <f>'Metric Summary Select_2045'!D70</f>
        <v>M Alternative Fuel for Peakers - Biodiesel</v>
      </c>
      <c r="E65" s="166">
        <f ca="1">'Metric Summary Select_2045'!E70</f>
        <v>3</v>
      </c>
      <c r="F65" s="166">
        <f ca="1">'Metric Summary Select_2045'!F70</f>
        <v>8</v>
      </c>
      <c r="G65" s="166">
        <f ca="1">'Metric Summary Select_2045'!G70</f>
        <v>6</v>
      </c>
      <c r="H65" s="166">
        <f ca="1">'Metric Summary Select_2045'!H70</f>
        <v>9</v>
      </c>
      <c r="I65" s="166">
        <f ca="1">'Metric Summary Select_2045'!I70</f>
        <v>7.25</v>
      </c>
      <c r="J65" s="166">
        <f ca="1">'Metric Summary Select_2045'!J70</f>
        <v>10</v>
      </c>
      <c r="K65" s="195">
        <f ca="1">'Metric Summary Select_2045'!K70</f>
        <v>9</v>
      </c>
      <c r="L65" s="167">
        <f ca="1">'Metric Summary Select_2045'!C70</f>
        <v>1</v>
      </c>
      <c r="M65" s="170"/>
      <c r="N65" s="168">
        <f ca="1">'Metric Summary Select_2045'!L70</f>
        <v>7.4642857142857144</v>
      </c>
    </row>
    <row r="66" spans="3:14" x14ac:dyDescent="0.25">
      <c r="C66" s="167">
        <f t="shared" ca="1" si="6"/>
        <v>6</v>
      </c>
      <c r="D66" s="257" t="str">
        <f>'Metric Summary Select_2045'!D71</f>
        <v>N1 100% Renewable by 2030 Batteries</v>
      </c>
      <c r="E66" s="166">
        <f ca="1">'Metric Summary Select_2045'!E71</f>
        <v>19</v>
      </c>
      <c r="F66" s="166">
        <f ca="1">'Metric Summary Select_2045'!F71</f>
        <v>1.5</v>
      </c>
      <c r="G66" s="166">
        <f ca="1">'Metric Summary Select_2045'!G71</f>
        <v>1</v>
      </c>
      <c r="H66" s="166">
        <f ca="1">'Metric Summary Select_2045'!H71</f>
        <v>17</v>
      </c>
      <c r="I66" s="166">
        <f ca="1">'Metric Summary Select_2045'!I71</f>
        <v>8</v>
      </c>
      <c r="J66" s="166">
        <f ca="1">'Metric Summary Select_2045'!J71</f>
        <v>21</v>
      </c>
      <c r="K66" s="195">
        <f ca="1">'Metric Summary Select_2045'!K71</f>
        <v>1</v>
      </c>
      <c r="L66" s="167">
        <f ca="1">'Metric Summary Select_2045'!C71</f>
        <v>6</v>
      </c>
      <c r="M66" s="170"/>
      <c r="N66" s="168">
        <f ca="1">'Metric Summary Select_2045'!L71</f>
        <v>9.7857142857142865</v>
      </c>
    </row>
    <row r="67" spans="3:14" x14ac:dyDescent="0.25">
      <c r="C67" s="167">
        <f t="shared" ca="1" si="6"/>
        <v>15</v>
      </c>
      <c r="D67" s="257" t="str">
        <f>'Metric Summary Select_2045'!D72</f>
        <v>N2 100% Renewable by 2030 PSH</v>
      </c>
      <c r="E67" s="166">
        <f ca="1">'Metric Summary Select_2045'!E72</f>
        <v>22</v>
      </c>
      <c r="F67" s="166">
        <f ca="1">'Metric Summary Select_2045'!F72</f>
        <v>1</v>
      </c>
      <c r="G67" s="166">
        <f ca="1">'Metric Summary Select_2045'!G72</f>
        <v>1</v>
      </c>
      <c r="H67" s="166">
        <f ca="1">'Metric Summary Select_2045'!H72</f>
        <v>1</v>
      </c>
      <c r="I67" s="166">
        <f ca="1">'Metric Summary Select_2045'!I72</f>
        <v>12.25</v>
      </c>
      <c r="J67" s="166">
        <f ca="1">'Metric Summary Select_2045'!J72</f>
        <v>21</v>
      </c>
      <c r="K67" s="195">
        <f ca="1">'Metric Summary Select_2045'!K72</f>
        <v>21</v>
      </c>
      <c r="L67" s="167">
        <f ca="1">'Metric Summary Select_2045'!C72</f>
        <v>15</v>
      </c>
      <c r="M67" s="170"/>
      <c r="N67" s="168">
        <f ca="1">'Metric Summary Select_2045'!L72</f>
        <v>11.321428571428571</v>
      </c>
    </row>
    <row r="68" spans="3:14" x14ac:dyDescent="0.25">
      <c r="C68" s="167">
        <f t="shared" ca="1" si="6"/>
        <v>9</v>
      </c>
      <c r="D68" s="257" t="str">
        <f>'Metric Summary Select_2045'!D73</f>
        <v>O1 100% Renewable by 2045 Batteries</v>
      </c>
      <c r="E68" s="166">
        <f ca="1">'Metric Summary Select_2045'!E73</f>
        <v>17</v>
      </c>
      <c r="F68" s="166">
        <f ca="1">'Metric Summary Select_2045'!F73</f>
        <v>3.5</v>
      </c>
      <c r="G68" s="166">
        <f ca="1">'Metric Summary Select_2045'!G73</f>
        <v>1</v>
      </c>
      <c r="H68" s="166">
        <f ca="1">'Metric Summary Select_2045'!H73</f>
        <v>19</v>
      </c>
      <c r="I68" s="166">
        <f ca="1">'Metric Summary Select_2045'!I73</f>
        <v>12.25</v>
      </c>
      <c r="J68" s="166">
        <f ca="1">'Metric Summary Select_2045'!J73</f>
        <v>18</v>
      </c>
      <c r="K68" s="195">
        <f ca="1">'Metric Summary Select_2045'!K73</f>
        <v>2</v>
      </c>
      <c r="L68" s="167">
        <f ca="1">'Metric Summary Select_2045'!C73</f>
        <v>9</v>
      </c>
      <c r="M68" s="170"/>
      <c r="N68" s="168">
        <f ca="1">'Metric Summary Select_2045'!L73</f>
        <v>10.392857142857142</v>
      </c>
    </row>
    <row r="69" spans="3:14" x14ac:dyDescent="0.25">
      <c r="C69" s="167">
        <f t="shared" ca="1" si="6"/>
        <v>5</v>
      </c>
      <c r="D69" s="257" t="str">
        <f>'Metric Summary Select_2045'!D74</f>
        <v>O2 100% Renewable by 2045 PSH</v>
      </c>
      <c r="E69" s="166">
        <f ca="1">'Metric Summary Select_2045'!E74</f>
        <v>21</v>
      </c>
      <c r="F69" s="166">
        <f ca="1">'Metric Summary Select_2045'!F74</f>
        <v>2</v>
      </c>
      <c r="G69" s="166">
        <f ca="1">'Metric Summary Select_2045'!G74</f>
        <v>1</v>
      </c>
      <c r="H69" s="166">
        <f ca="1">'Metric Summary Select_2045'!H74</f>
        <v>11</v>
      </c>
      <c r="I69" s="166">
        <f ca="1">'Metric Summary Select_2045'!I74</f>
        <v>5</v>
      </c>
      <c r="J69" s="166">
        <f ca="1">'Metric Summary Select_2045'!J74</f>
        <v>5</v>
      </c>
      <c r="K69" s="195">
        <f ca="1">'Metric Summary Select_2045'!K74</f>
        <v>21</v>
      </c>
      <c r="L69" s="167">
        <f ca="1">'Metric Summary Select_2045'!C74</f>
        <v>5</v>
      </c>
      <c r="M69" s="170"/>
      <c r="N69" s="168">
        <f ca="1">'Metric Summary Select_2045'!L74</f>
        <v>9.4285714285714288</v>
      </c>
    </row>
    <row r="70" spans="3:14" x14ac:dyDescent="0.25">
      <c r="C70" s="167">
        <f t="shared" ca="1" si="6"/>
        <v>21</v>
      </c>
      <c r="D70" s="257" t="str">
        <f>'Metric Summary Select_2045'!D75</f>
        <v>P1 No Thermal Before 2030, 2Hr LiIon</v>
      </c>
      <c r="E70" s="166">
        <f ca="1">'Metric Summary Select_2045'!E75</f>
        <v>18</v>
      </c>
      <c r="F70" s="166">
        <f ca="1">'Metric Summary Select_2045'!F75</f>
        <v>21</v>
      </c>
      <c r="G70" s="166">
        <f ca="1">'Metric Summary Select_2045'!G75</f>
        <v>20.666666666666668</v>
      </c>
      <c r="H70" s="166">
        <f ca="1">'Metric Summary Select_2045'!H75</f>
        <v>21</v>
      </c>
      <c r="I70" s="166">
        <f ca="1">'Metric Summary Select_2045'!I75</f>
        <v>13.5</v>
      </c>
      <c r="J70" s="166">
        <f ca="1">'Metric Summary Select_2045'!J75</f>
        <v>14</v>
      </c>
      <c r="K70" s="195">
        <f ca="1">'Metric Summary Select_2045'!K75</f>
        <v>4</v>
      </c>
      <c r="L70" s="167">
        <f ca="1">'Metric Summary Select_2045'!C75</f>
        <v>21</v>
      </c>
      <c r="M70" s="170"/>
      <c r="N70" s="168">
        <f ca="1">'Metric Summary Select_2045'!L75</f>
        <v>16.023809523809526</v>
      </c>
    </row>
    <row r="71" spans="3:14" x14ac:dyDescent="0.25">
      <c r="C71" s="167">
        <f t="shared" ca="1" si="6"/>
        <v>18</v>
      </c>
      <c r="D71" s="257" t="str">
        <f>'Metric Summary Select_2045'!D76</f>
        <v>P2 No Thermal Before 2030, PHES</v>
      </c>
      <c r="E71" s="166">
        <f ca="1">'Metric Summary Select_2045'!E76</f>
        <v>16</v>
      </c>
      <c r="F71" s="166">
        <f ca="1">'Metric Summary Select_2045'!F76</f>
        <v>6</v>
      </c>
      <c r="G71" s="166">
        <f ca="1">'Metric Summary Select_2045'!G76</f>
        <v>8.6666666666666661</v>
      </c>
      <c r="H71" s="166">
        <f ca="1">'Metric Summary Select_2045'!H76</f>
        <v>15</v>
      </c>
      <c r="I71" s="166">
        <f ca="1">'Metric Summary Select_2045'!I76</f>
        <v>8.5</v>
      </c>
      <c r="J71" s="166">
        <f ca="1">'Metric Summary Select_2045'!J76</f>
        <v>20</v>
      </c>
      <c r="K71" s="195">
        <f ca="1">'Metric Summary Select_2045'!K76</f>
        <v>7</v>
      </c>
      <c r="L71" s="167">
        <f ca="1">'Metric Summary Select_2045'!C76</f>
        <v>18</v>
      </c>
      <c r="M71" s="170"/>
      <c r="N71" s="168">
        <f ca="1">'Metric Summary Select_2045'!L76</f>
        <v>11.595238095238093</v>
      </c>
    </row>
    <row r="72" spans="3:14" x14ac:dyDescent="0.25">
      <c r="C72" s="167">
        <f t="shared" ca="1" si="6"/>
        <v>22</v>
      </c>
      <c r="D72" s="257" t="str">
        <f>'Metric Summary Select_2045'!D77</f>
        <v>P3 No Thermal Before 2030, 4Hr LiIon</v>
      </c>
      <c r="E72" s="166">
        <f ca="1">'Metric Summary Select_2045'!E77</f>
        <v>20</v>
      </c>
      <c r="F72" s="166">
        <f ca="1">'Metric Summary Select_2045'!F77</f>
        <v>22</v>
      </c>
      <c r="G72" s="166">
        <f ca="1">'Metric Summary Select_2045'!G77</f>
        <v>21.666666666666668</v>
      </c>
      <c r="H72" s="166">
        <f ca="1">'Metric Summary Select_2045'!H77</f>
        <v>22</v>
      </c>
      <c r="I72" s="166">
        <f ca="1">'Metric Summary Select_2045'!I77</f>
        <v>13.5</v>
      </c>
      <c r="J72" s="166">
        <f ca="1">'Metric Summary Select_2045'!J77</f>
        <v>17</v>
      </c>
      <c r="K72" s="195">
        <f ca="1">'Metric Summary Select_2045'!K77</f>
        <v>3</v>
      </c>
      <c r="L72" s="167">
        <f ca="1">'Metric Summary Select_2045'!C77</f>
        <v>22</v>
      </c>
      <c r="M72" s="170"/>
      <c r="N72" s="168">
        <f ca="1">'Metric Summary Select_2045'!L77</f>
        <v>17.023809523809526</v>
      </c>
    </row>
    <row r="73" spans="3:14" x14ac:dyDescent="0.25">
      <c r="C73" s="167">
        <f t="shared" ca="1" si="6"/>
        <v>4</v>
      </c>
      <c r="D73" s="257" t="str">
        <f>'Metric Summary Select_2045'!D78</f>
        <v>V1 Balanced portfolio</v>
      </c>
      <c r="E73" s="166">
        <f ca="1">'Metric Summary Select_2045'!E78</f>
        <v>10</v>
      </c>
      <c r="F73" s="166">
        <f ca="1">'Metric Summary Select_2045'!F78</f>
        <v>11.5</v>
      </c>
      <c r="G73" s="166">
        <f ca="1">'Metric Summary Select_2045'!G78</f>
        <v>13.666666666666666</v>
      </c>
      <c r="H73" s="166">
        <f ca="1">'Metric Summary Select_2045'!H78</f>
        <v>5</v>
      </c>
      <c r="I73" s="166">
        <f ca="1">'Metric Summary Select_2045'!I78</f>
        <v>7.75</v>
      </c>
      <c r="J73" s="166">
        <f ca="1">'Metric Summary Select_2045'!J78</f>
        <v>1</v>
      </c>
      <c r="K73" s="195">
        <f ca="1">'Metric Summary Select_2045'!K78</f>
        <v>16</v>
      </c>
      <c r="L73" s="167">
        <f ca="1">'Metric Summary Select_2045'!C78</f>
        <v>4</v>
      </c>
      <c r="M73" s="170"/>
      <c r="N73" s="168">
        <f ca="1">'Metric Summary Select_2045'!L78</f>
        <v>9.2738095238095219</v>
      </c>
    </row>
    <row r="74" spans="3:14" x14ac:dyDescent="0.25">
      <c r="C74" s="167">
        <f t="shared" ca="1" si="6"/>
        <v>16</v>
      </c>
      <c r="D74" s="257" t="str">
        <f>'Metric Summary Select_2045'!D79</f>
        <v>V2 Balanced portfolio + MT Wind and PSH</v>
      </c>
      <c r="E74" s="166">
        <f ca="1">'Metric Summary Select_2045'!E79</f>
        <v>14</v>
      </c>
      <c r="F74" s="166">
        <f ca="1">'Metric Summary Select_2045'!F79</f>
        <v>16.5</v>
      </c>
      <c r="G74" s="166">
        <f ca="1">'Metric Summary Select_2045'!G79</f>
        <v>17.333333333333332</v>
      </c>
      <c r="H74" s="166">
        <f ca="1">'Metric Summary Select_2045'!H79</f>
        <v>3</v>
      </c>
      <c r="I74" s="166">
        <f ca="1">'Metric Summary Select_2045'!I79</f>
        <v>9.25</v>
      </c>
      <c r="J74" s="166">
        <f ca="1">'Metric Summary Select_2045'!J79</f>
        <v>1</v>
      </c>
      <c r="K74" s="195">
        <f ca="1">'Metric Summary Select_2045'!K79</f>
        <v>19</v>
      </c>
      <c r="L74" s="167">
        <f ca="1">'Metric Summary Select_2045'!C79</f>
        <v>16</v>
      </c>
      <c r="M74" s="170"/>
      <c r="N74" s="168">
        <f ca="1">'Metric Summary Select_2045'!L79</f>
        <v>11.44047619047619</v>
      </c>
    </row>
    <row r="75" spans="3:14" x14ac:dyDescent="0.25">
      <c r="C75" s="167">
        <f t="shared" ca="1" si="6"/>
        <v>7</v>
      </c>
      <c r="D75" s="257" t="str">
        <f>'Metric Summary Select_2045'!D80</f>
        <v>V3 Balanced portfolio + 6 Year DSR</v>
      </c>
      <c r="E75" s="166">
        <f ca="1">'Metric Summary Select_2045'!E80</f>
        <v>12</v>
      </c>
      <c r="F75" s="166">
        <f ca="1">'Metric Summary Select_2045'!F80</f>
        <v>13.5</v>
      </c>
      <c r="G75" s="166">
        <f ca="1">'Metric Summary Select_2045'!G80</f>
        <v>17.666666666666668</v>
      </c>
      <c r="H75" s="166">
        <f ca="1">'Metric Summary Select_2045'!H80</f>
        <v>7</v>
      </c>
      <c r="I75" s="166">
        <f ca="1">'Metric Summary Select_2045'!I80</f>
        <v>8.5</v>
      </c>
      <c r="J75" s="166">
        <f ca="1">'Metric Summary Select_2045'!J80</f>
        <v>1</v>
      </c>
      <c r="K75" s="195">
        <f ca="1">'Metric Summary Select_2045'!K80</f>
        <v>10</v>
      </c>
      <c r="L75" s="167">
        <f ca="1">'Metric Summary Select_2045'!C80</f>
        <v>7</v>
      </c>
      <c r="M75" s="170"/>
      <c r="N75" s="168">
        <f ca="1">'Metric Summary Select_2045'!L80</f>
        <v>9.9523809523809526</v>
      </c>
    </row>
    <row r="76" spans="3:14" x14ac:dyDescent="0.25">
      <c r="C76" s="167">
        <f t="shared" ca="1" si="6"/>
        <v>2</v>
      </c>
      <c r="D76" s="257" t="str">
        <f>'Metric Summary Select_2045'!D81</f>
        <v>W Preferred Portfolio (BP with Biodiesel)</v>
      </c>
      <c r="E76" s="166">
        <f ca="1">'Metric Summary Select_2045'!E81</f>
        <v>11</v>
      </c>
      <c r="F76" s="166">
        <f ca="1">'Metric Summary Select_2045'!F81</f>
        <v>6.5</v>
      </c>
      <c r="G76" s="166">
        <f ca="1">'Metric Summary Select_2045'!G81</f>
        <v>6</v>
      </c>
      <c r="H76" s="166">
        <f ca="1">'Metric Summary Select_2045'!H81</f>
        <v>10</v>
      </c>
      <c r="I76" s="166">
        <f ca="1">'Metric Summary Select_2045'!I81</f>
        <v>7.75</v>
      </c>
      <c r="J76" s="166">
        <f ca="1">'Metric Summary Select_2045'!J81</f>
        <v>1</v>
      </c>
      <c r="K76" s="195">
        <f ca="1">'Metric Summary Select_2045'!K81</f>
        <v>16</v>
      </c>
      <c r="L76" s="167">
        <f ca="1">'Metric Summary Select_2045'!C81</f>
        <v>2</v>
      </c>
      <c r="M76" s="170"/>
      <c r="N76" s="168">
        <f ca="1">'Metric Summary Select_2045'!L81</f>
        <v>8.3214285714285712</v>
      </c>
    </row>
    <row r="77" spans="3:14" ht="15.75" thickBot="1" x14ac:dyDescent="0.3">
      <c r="C77" s="172">
        <f t="shared" ca="1" si="6"/>
        <v>19</v>
      </c>
      <c r="D77" s="258" t="str">
        <f>'Metric Summary Select_2045'!D82</f>
        <v>AA MT Wind + PHSE</v>
      </c>
      <c r="E77" s="171">
        <f ca="1">'Metric Summary Select_2045'!E82</f>
        <v>9</v>
      </c>
      <c r="F77" s="171">
        <f ca="1">'Metric Summary Select_2045'!F82</f>
        <v>14.5</v>
      </c>
      <c r="G77" s="171">
        <f ca="1">'Metric Summary Select_2045'!G82</f>
        <v>11</v>
      </c>
      <c r="H77" s="171">
        <f ca="1">'Metric Summary Select_2045'!H82</f>
        <v>12</v>
      </c>
      <c r="I77" s="171">
        <f ca="1">'Metric Summary Select_2045'!I82</f>
        <v>10.5</v>
      </c>
      <c r="J77" s="171">
        <f ca="1">'Metric Summary Select_2045'!J82</f>
        <v>11</v>
      </c>
      <c r="K77" s="259">
        <f ca="1">'Metric Summary Select_2045'!K82</f>
        <v>20</v>
      </c>
      <c r="L77" s="172">
        <f ca="1">'Metric Summary Select_2045'!C82</f>
        <v>19</v>
      </c>
      <c r="M77" s="173"/>
      <c r="N77" s="174">
        <f ca="1">'Metric Summary Select_2045'!L82</f>
        <v>12.571428571428571</v>
      </c>
    </row>
  </sheetData>
  <mergeCells count="3">
    <mergeCell ref="C3:N3"/>
    <mergeCell ref="C28:N28"/>
    <mergeCell ref="C53:N53"/>
  </mergeCells>
  <conditionalFormatting sqref="N6:N13">
    <cfRule type="colorScale" priority="17">
      <colorScale>
        <cfvo type="min"/>
        <cfvo type="percentile" val="50"/>
        <cfvo type="max"/>
        <color rgb="FFF8696B"/>
        <color rgb="FFFFEB84"/>
        <color rgb="FF63BE7B"/>
      </colorScale>
    </cfRule>
  </conditionalFormatting>
  <conditionalFormatting sqref="N31:N38">
    <cfRule type="colorScale" priority="12">
      <colorScale>
        <cfvo type="min"/>
        <cfvo type="percentile" val="50"/>
        <cfvo type="max"/>
        <color rgb="FFF8696B"/>
        <color rgb="FFFFEB84"/>
        <color rgb="FF63BE7B"/>
      </colorScale>
    </cfRule>
  </conditionalFormatting>
  <conditionalFormatting sqref="N56:N63">
    <cfRule type="colorScale" priority="7">
      <colorScale>
        <cfvo type="min"/>
        <cfvo type="percentile" val="50"/>
        <cfvo type="max"/>
        <color rgb="FFF8696B"/>
        <color rgb="FFFFEB84"/>
        <color rgb="FF63BE7B"/>
      </colorScale>
    </cfRule>
  </conditionalFormatting>
  <conditionalFormatting sqref="W5:W26">
    <cfRule type="colorScale" priority="4">
      <colorScale>
        <cfvo type="min"/>
        <cfvo type="percentile" val="50"/>
        <cfvo type="max"/>
        <color rgb="FF63BE7B"/>
        <color rgb="FFFFEB84"/>
        <color rgb="FFF8696B"/>
      </colorScale>
    </cfRule>
  </conditionalFormatting>
  <conditionalFormatting sqref="X5:X26">
    <cfRule type="colorScale" priority="3">
      <colorScale>
        <cfvo type="min"/>
        <cfvo type="percentile" val="50"/>
        <cfvo type="max"/>
        <color rgb="FF63BE7B"/>
        <color rgb="FFFFEB84"/>
        <color rgb="FFF8696B"/>
      </colorScale>
    </cfRule>
  </conditionalFormatting>
  <conditionalFormatting sqref="Y5:Y26">
    <cfRule type="colorScale" priority="2">
      <colorScale>
        <cfvo type="min"/>
        <cfvo type="percentile" val="50"/>
        <cfvo type="max"/>
        <color rgb="FF63BE7B"/>
        <color rgb="FFFFEB84"/>
        <color rgb="FFF8696B"/>
      </colorScale>
    </cfRule>
  </conditionalFormatting>
  <conditionalFormatting sqref="AC5:AC26">
    <cfRule type="colorScale" priority="1">
      <colorScale>
        <cfvo type="min"/>
        <cfvo type="percentile" val="50"/>
        <cfvo type="max"/>
        <color rgb="FF63BE7B"/>
        <color rgb="FFFFEB84"/>
        <color rgb="FFF8696B"/>
      </colorScale>
    </cfRule>
  </conditionalFormatting>
  <conditionalFormatting sqref="N64:N77">
    <cfRule type="colorScale" priority="174">
      <colorScale>
        <cfvo type="min"/>
        <cfvo type="percentile" val="50"/>
        <cfvo type="max"/>
        <color rgb="FFF8696B"/>
        <color rgb="FFFFEB84"/>
        <color rgb="FF63BE7B"/>
      </colorScale>
    </cfRule>
  </conditionalFormatting>
  <conditionalFormatting sqref="E56:K77">
    <cfRule type="colorScale" priority="176">
      <colorScale>
        <cfvo type="min"/>
        <cfvo type="percentile" val="50"/>
        <cfvo type="max"/>
        <color rgb="FF63BE7B"/>
        <color rgb="FFFFEB84"/>
        <color rgb="FFF8696B"/>
      </colorScale>
    </cfRule>
  </conditionalFormatting>
  <conditionalFormatting sqref="L56:L77">
    <cfRule type="colorScale" priority="178">
      <colorScale>
        <cfvo type="min"/>
        <cfvo type="percentile" val="50"/>
        <cfvo type="max"/>
        <color rgb="FF63BE7B"/>
        <color rgb="FFFFEB84"/>
        <color rgb="FFF8696B"/>
      </colorScale>
    </cfRule>
  </conditionalFormatting>
  <conditionalFormatting sqref="C56:C77">
    <cfRule type="colorScale" priority="180">
      <colorScale>
        <cfvo type="min"/>
        <cfvo type="percentile" val="50"/>
        <cfvo type="max"/>
        <color rgb="FF63BE7B"/>
        <color rgb="FFFFEB84"/>
        <color rgb="FFF8696B"/>
      </colorScale>
    </cfRule>
  </conditionalFormatting>
  <conditionalFormatting sqref="N39:N52">
    <cfRule type="colorScale" priority="185">
      <colorScale>
        <cfvo type="min"/>
        <cfvo type="percentile" val="50"/>
        <cfvo type="max"/>
        <color rgb="FFF8696B"/>
        <color rgb="FFFFEB84"/>
        <color rgb="FF63BE7B"/>
      </colorScale>
    </cfRule>
  </conditionalFormatting>
  <conditionalFormatting sqref="E31:K52">
    <cfRule type="colorScale" priority="187">
      <colorScale>
        <cfvo type="min"/>
        <cfvo type="percentile" val="50"/>
        <cfvo type="max"/>
        <color rgb="FF63BE7B"/>
        <color rgb="FFFFEB84"/>
        <color rgb="FFF8696B"/>
      </colorScale>
    </cfRule>
  </conditionalFormatting>
  <conditionalFormatting sqref="L31:L52">
    <cfRule type="colorScale" priority="189">
      <colorScale>
        <cfvo type="min"/>
        <cfvo type="percentile" val="50"/>
        <cfvo type="max"/>
        <color rgb="FF63BE7B"/>
        <color rgb="FFFFEB84"/>
        <color rgb="FFF8696B"/>
      </colorScale>
    </cfRule>
  </conditionalFormatting>
  <conditionalFormatting sqref="C31:C52">
    <cfRule type="colorScale" priority="191">
      <colorScale>
        <cfvo type="min"/>
        <cfvo type="percentile" val="50"/>
        <cfvo type="max"/>
        <color rgb="FF63BE7B"/>
        <color rgb="FFFFEB84"/>
        <color rgb="FFF8696B"/>
      </colorScale>
    </cfRule>
  </conditionalFormatting>
  <conditionalFormatting sqref="N14:N27">
    <cfRule type="colorScale" priority="196">
      <colorScale>
        <cfvo type="min"/>
        <cfvo type="percentile" val="50"/>
        <cfvo type="max"/>
        <color rgb="FFF8696B"/>
        <color rgb="FFFFEB84"/>
        <color rgb="FF63BE7B"/>
      </colorScale>
    </cfRule>
  </conditionalFormatting>
  <conditionalFormatting sqref="E6:K27">
    <cfRule type="colorScale" priority="198">
      <colorScale>
        <cfvo type="min"/>
        <cfvo type="percentile" val="50"/>
        <cfvo type="max"/>
        <color rgb="FF63BE7B"/>
        <color rgb="FFFFEB84"/>
        <color rgb="FFF8696B"/>
      </colorScale>
    </cfRule>
  </conditionalFormatting>
  <conditionalFormatting sqref="L6:L27">
    <cfRule type="colorScale" priority="200">
      <colorScale>
        <cfvo type="min"/>
        <cfvo type="percentile" val="50"/>
        <cfvo type="max"/>
        <color rgb="FF63BE7B"/>
        <color rgb="FFFFEB84"/>
        <color rgb="FFF8696B"/>
      </colorScale>
    </cfRule>
  </conditionalFormatting>
  <conditionalFormatting sqref="C6:C27">
    <cfRule type="colorScale" priority="202">
      <colorScale>
        <cfvo type="min"/>
        <cfvo type="percentile" val="50"/>
        <cfvo type="max"/>
        <color rgb="FF63BE7B"/>
        <color rgb="FFFFEB84"/>
        <color rgb="FFF8696B"/>
      </colorScale>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0"/>
  </sheetPr>
  <dimension ref="A1"/>
  <sheetViews>
    <sheetView workbookViewId="0"/>
  </sheetViews>
  <sheetFormatPr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0"/>
  </sheetPr>
  <dimension ref="A1"/>
  <sheetViews>
    <sheetView workbookViewId="0"/>
  </sheetViews>
  <sheetFormatPr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theme="0"/>
  </sheetPr>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S1147"/>
  <sheetViews>
    <sheetView topLeftCell="AS223" zoomScale="70" zoomScaleNormal="70" workbookViewId="0">
      <selection activeCell="BM228" sqref="BM228:BM238"/>
    </sheetView>
  </sheetViews>
  <sheetFormatPr defaultRowHeight="15" x14ac:dyDescent="0.25"/>
  <cols>
    <col min="35" max="35" width="29.42578125" style="30" customWidth="1"/>
    <col min="64" max="65" width="9.140625" style="74"/>
    <col min="67" max="67" width="31.28515625" bestFit="1" customWidth="1"/>
    <col min="68" max="69" width="13.85546875" bestFit="1" customWidth="1"/>
    <col min="70" max="71" width="14.28515625" bestFit="1" customWidth="1"/>
  </cols>
  <sheetData>
    <row r="1" spans="1:71" s="30" customFormat="1" x14ac:dyDescent="0.25">
      <c r="A1" s="30" t="s">
        <v>326</v>
      </c>
    </row>
    <row r="2" spans="1:71" x14ac:dyDescent="0.25">
      <c r="B2" s="1" t="str">
        <f>'RAW DATA INPUTS &gt;&gt;&gt;'!D3</f>
        <v>1 Mid</v>
      </c>
      <c r="I2" s="246"/>
    </row>
    <row r="3" spans="1:71" ht="60" customHeight="1" x14ac:dyDescent="0.25">
      <c r="B3" s="16" t="s">
        <v>13</v>
      </c>
      <c r="C3" s="17" t="s">
        <v>14</v>
      </c>
      <c r="D3" s="17" t="s">
        <v>15</v>
      </c>
      <c r="E3" s="17" t="s">
        <v>16</v>
      </c>
      <c r="F3" s="18" t="s">
        <v>17</v>
      </c>
      <c r="G3" s="18" t="s">
        <v>18</v>
      </c>
      <c r="H3" s="18" t="s">
        <v>19</v>
      </c>
      <c r="I3" s="18" t="s">
        <v>20</v>
      </c>
      <c r="J3" s="18" t="s">
        <v>21</v>
      </c>
      <c r="K3" s="18" t="s">
        <v>22</v>
      </c>
      <c r="L3" s="18" t="s">
        <v>23</v>
      </c>
      <c r="M3" s="19" t="s">
        <v>24</v>
      </c>
      <c r="N3" s="19" t="s">
        <v>25</v>
      </c>
      <c r="O3" s="19" t="s">
        <v>26</v>
      </c>
      <c r="P3" s="19" t="s">
        <v>27</v>
      </c>
      <c r="Q3" s="19" t="s">
        <v>28</v>
      </c>
      <c r="R3" s="20" t="s">
        <v>29</v>
      </c>
      <c r="S3" s="20" t="s">
        <v>30</v>
      </c>
      <c r="T3" s="20" t="s">
        <v>31</v>
      </c>
      <c r="U3" s="20" t="s">
        <v>32</v>
      </c>
      <c r="V3" s="20" t="s">
        <v>33</v>
      </c>
      <c r="W3" s="20" t="s">
        <v>34</v>
      </c>
      <c r="X3" s="21" t="s">
        <v>35</v>
      </c>
      <c r="Y3" s="21" t="s">
        <v>36</v>
      </c>
      <c r="Z3" s="21" t="s">
        <v>37</v>
      </c>
      <c r="AA3" s="16" t="s">
        <v>38</v>
      </c>
      <c r="AB3" s="16" t="s">
        <v>39</v>
      </c>
      <c r="AC3" s="16" t="s">
        <v>40</v>
      </c>
      <c r="AD3" s="16" t="s">
        <v>41</v>
      </c>
      <c r="AE3" s="16" t="s">
        <v>42</v>
      </c>
      <c r="AF3" s="22" t="s">
        <v>1</v>
      </c>
      <c r="AG3" s="22" t="s">
        <v>43</v>
      </c>
      <c r="AH3" t="s">
        <v>57</v>
      </c>
      <c r="AI3" s="36" t="str">
        <f>B2</f>
        <v>1 Mid</v>
      </c>
      <c r="AJ3" s="87" t="s">
        <v>13</v>
      </c>
      <c r="AK3" s="87" t="s">
        <v>58</v>
      </c>
      <c r="AL3" s="87" t="s">
        <v>59</v>
      </c>
      <c r="AM3" s="87" t="s">
        <v>60</v>
      </c>
      <c r="AN3" s="87" t="s">
        <v>61</v>
      </c>
      <c r="AO3" s="87" t="s">
        <v>62</v>
      </c>
      <c r="AP3" s="20" t="s">
        <v>38</v>
      </c>
      <c r="AQ3" s="20" t="s">
        <v>47</v>
      </c>
      <c r="AR3" s="20" t="s">
        <v>53</v>
      </c>
      <c r="AS3" s="20" t="s">
        <v>63</v>
      </c>
      <c r="AT3" s="20" t="s">
        <v>64</v>
      </c>
      <c r="AU3" s="20" t="s">
        <v>50</v>
      </c>
      <c r="AV3" s="20" t="s">
        <v>45</v>
      </c>
      <c r="AX3" s="23" t="s">
        <v>273</v>
      </c>
      <c r="AY3" s="23" t="s">
        <v>58</v>
      </c>
      <c r="AZ3" s="23" t="s">
        <v>59</v>
      </c>
      <c r="BA3" s="23" t="s">
        <v>60</v>
      </c>
      <c r="BB3" s="23" t="s">
        <v>61</v>
      </c>
      <c r="BC3" s="23" t="s">
        <v>62</v>
      </c>
      <c r="BD3" s="24" t="s">
        <v>38</v>
      </c>
      <c r="BE3" s="24" t="s">
        <v>47</v>
      </c>
      <c r="BF3" s="24" t="s">
        <v>53</v>
      </c>
      <c r="BG3" s="24" t="s">
        <v>63</v>
      </c>
      <c r="BH3" s="24" t="s">
        <v>64</v>
      </c>
      <c r="BI3" s="24" t="s">
        <v>50</v>
      </c>
      <c r="BJ3" s="24" t="s">
        <v>45</v>
      </c>
    </row>
    <row r="4" spans="1:71" ht="18.75" x14ac:dyDescent="0.3">
      <c r="B4" s="25">
        <v>2022</v>
      </c>
      <c r="C4" s="26">
        <v>0</v>
      </c>
      <c r="D4" s="26">
        <v>0</v>
      </c>
      <c r="E4" s="26">
        <v>0</v>
      </c>
      <c r="F4" s="26">
        <v>0</v>
      </c>
      <c r="G4" s="26">
        <v>0</v>
      </c>
      <c r="H4" s="26">
        <v>0</v>
      </c>
      <c r="I4" s="26">
        <v>0</v>
      </c>
      <c r="J4" s="26">
        <v>0</v>
      </c>
      <c r="K4" s="26">
        <v>0</v>
      </c>
      <c r="L4" s="26">
        <v>0</v>
      </c>
      <c r="M4" s="26">
        <v>0</v>
      </c>
      <c r="N4" s="26">
        <v>0</v>
      </c>
      <c r="O4" s="26">
        <v>0</v>
      </c>
      <c r="P4" s="26">
        <v>0</v>
      </c>
      <c r="Q4" s="26">
        <v>0</v>
      </c>
      <c r="R4" s="26">
        <v>0</v>
      </c>
      <c r="S4" s="26">
        <v>0</v>
      </c>
      <c r="T4" s="26">
        <v>0</v>
      </c>
      <c r="U4" s="26">
        <v>0</v>
      </c>
      <c r="V4" s="26">
        <v>0</v>
      </c>
      <c r="W4" s="26">
        <v>3.2999999523162842</v>
      </c>
      <c r="X4" s="26">
        <v>0</v>
      </c>
      <c r="Y4" s="26">
        <v>0</v>
      </c>
      <c r="Z4" s="26">
        <v>0</v>
      </c>
      <c r="AA4" s="26">
        <v>0</v>
      </c>
      <c r="AB4" s="26">
        <v>0</v>
      </c>
      <c r="AC4" s="26">
        <v>0</v>
      </c>
      <c r="AD4" s="26">
        <v>0</v>
      </c>
      <c r="AE4" s="26">
        <v>0</v>
      </c>
      <c r="AF4" s="26">
        <v>0</v>
      </c>
      <c r="AG4" s="26">
        <v>37.037656595099158</v>
      </c>
      <c r="AH4" s="26">
        <v>37.1379291002768</v>
      </c>
      <c r="AI4" s="30" t="str">
        <f>AI3</f>
        <v>1 Mid</v>
      </c>
      <c r="AJ4" s="25">
        <v>2022</v>
      </c>
      <c r="AK4" s="34">
        <f>SUM(AG4:AH4)</f>
        <v>74.175585695375958</v>
      </c>
      <c r="AL4" s="34">
        <f>SUM(R4:U4)</f>
        <v>0</v>
      </c>
      <c r="AM4" s="34">
        <f>SUM(AC4:AD4)</f>
        <v>0</v>
      </c>
      <c r="AN4" s="34">
        <f>AF4</f>
        <v>0</v>
      </c>
      <c r="AO4" s="34">
        <f>W4+AE4</f>
        <v>3.2999999523162842</v>
      </c>
      <c r="AP4" s="34">
        <f>AA4</f>
        <v>0</v>
      </c>
      <c r="AQ4" s="34">
        <f>SUM(M4:Q4)</f>
        <v>0</v>
      </c>
      <c r="AR4" s="34">
        <f t="shared" ref="AR4:AR27" si="0">SUM(F4:L4)</f>
        <v>0</v>
      </c>
      <c r="AS4" s="34">
        <f>SUM(X4:Z4)</f>
        <v>0</v>
      </c>
      <c r="AT4" s="34">
        <f>V4</f>
        <v>0</v>
      </c>
      <c r="AU4" s="34">
        <f t="shared" ref="AU4:AU27" si="1">SUM(C4:E4)</f>
        <v>0</v>
      </c>
      <c r="AV4" s="34">
        <f>SUM(AK4:AU4)</f>
        <v>77.475585647692242</v>
      </c>
      <c r="AX4" s="25">
        <v>2022</v>
      </c>
      <c r="AY4" s="34"/>
      <c r="AZ4" s="34"/>
      <c r="BA4" s="34"/>
      <c r="BB4" s="34"/>
      <c r="BC4" s="34"/>
      <c r="BD4" s="34"/>
      <c r="BE4" s="34"/>
      <c r="BF4" s="34"/>
      <c r="BG4" s="34"/>
      <c r="BH4" s="34"/>
      <c r="BI4" s="34"/>
      <c r="BJ4" s="34"/>
      <c r="BL4" s="74" t="s">
        <v>58</v>
      </c>
      <c r="BM4" s="75">
        <f>AY28</f>
        <v>1497.2776051012056</v>
      </c>
      <c r="BO4" s="88" t="s">
        <v>158</v>
      </c>
      <c r="BP4" s="88" t="s">
        <v>159</v>
      </c>
      <c r="BQ4" s="88" t="s">
        <v>160</v>
      </c>
      <c r="BR4" s="88" t="s">
        <v>161</v>
      </c>
      <c r="BS4" s="88" t="s">
        <v>45</v>
      </c>
    </row>
    <row r="5" spans="1:71" x14ac:dyDescent="0.25">
      <c r="B5" s="27">
        <v>2023</v>
      </c>
      <c r="C5" s="28">
        <v>0</v>
      </c>
      <c r="D5" s="28">
        <v>0</v>
      </c>
      <c r="E5" s="28">
        <v>0</v>
      </c>
      <c r="F5" s="28">
        <v>0</v>
      </c>
      <c r="G5" s="28">
        <v>0</v>
      </c>
      <c r="H5" s="28">
        <v>0</v>
      </c>
      <c r="I5" s="28">
        <v>0</v>
      </c>
      <c r="J5" s="28">
        <v>0</v>
      </c>
      <c r="K5" s="28">
        <v>0</v>
      </c>
      <c r="L5" s="28">
        <v>0</v>
      </c>
      <c r="M5" s="28">
        <v>0</v>
      </c>
      <c r="N5" s="28">
        <v>0</v>
      </c>
      <c r="O5" s="28">
        <v>0</v>
      </c>
      <c r="P5" s="28">
        <v>0</v>
      </c>
      <c r="Q5" s="28">
        <v>0</v>
      </c>
      <c r="R5" s="28">
        <v>0</v>
      </c>
      <c r="S5" s="28">
        <v>0</v>
      </c>
      <c r="T5" s="28">
        <v>0</v>
      </c>
      <c r="U5" s="28">
        <v>0</v>
      </c>
      <c r="V5" s="28">
        <v>0</v>
      </c>
      <c r="W5" s="28">
        <v>6.25</v>
      </c>
      <c r="X5" s="28">
        <v>0</v>
      </c>
      <c r="Y5" s="28">
        <v>0</v>
      </c>
      <c r="Z5" s="28">
        <v>0</v>
      </c>
      <c r="AA5" s="28">
        <v>0</v>
      </c>
      <c r="AB5" s="28">
        <v>0</v>
      </c>
      <c r="AC5" s="28">
        <v>0</v>
      </c>
      <c r="AD5" s="28">
        <v>0</v>
      </c>
      <c r="AE5" s="28">
        <v>3</v>
      </c>
      <c r="AF5" s="28">
        <v>0.61000002361834049</v>
      </c>
      <c r="AG5" s="28">
        <v>75.875604863269388</v>
      </c>
      <c r="AH5" s="28">
        <v>61.868254649550458</v>
      </c>
      <c r="AI5" s="30" t="str">
        <f t="shared" ref="AI5:AI27" si="2">AI4</f>
        <v>1 Mid</v>
      </c>
      <c r="AJ5" s="27">
        <v>2023</v>
      </c>
      <c r="AK5" s="35">
        <f t="shared" ref="AK5:AK26" si="3">SUM(AG5:AH5)</f>
        <v>137.74385951281985</v>
      </c>
      <c r="AL5" s="35">
        <f t="shared" ref="AL5:AL27" si="4">SUM(R5:U5)</f>
        <v>0</v>
      </c>
      <c r="AM5" s="35">
        <f t="shared" ref="AM5:AM27" si="5">SUM(AC5:AD5)</f>
        <v>0</v>
      </c>
      <c r="AN5" s="35">
        <f t="shared" ref="AN5:AN27" si="6">AF5</f>
        <v>0.61000002361834049</v>
      </c>
      <c r="AO5" s="35">
        <f t="shared" ref="AO5:AO27" si="7">W5+AE5</f>
        <v>9.25</v>
      </c>
      <c r="AP5" s="35">
        <f t="shared" ref="AP5:AP27" si="8">AA5</f>
        <v>0</v>
      </c>
      <c r="AQ5" s="35">
        <f t="shared" ref="AQ5:AQ27" si="9">SUM(M5:Q5)</f>
        <v>0</v>
      </c>
      <c r="AR5" s="35">
        <f t="shared" si="0"/>
        <v>0</v>
      </c>
      <c r="AS5" s="35">
        <f t="shared" ref="AS5:AS27" si="10">SUM(X5:Z5)</f>
        <v>0</v>
      </c>
      <c r="AT5" s="35">
        <f t="shared" ref="AT5:AT27" si="11">V5</f>
        <v>0</v>
      </c>
      <c r="AU5" s="35">
        <f t="shared" si="1"/>
        <v>0</v>
      </c>
      <c r="AV5" s="35">
        <f t="shared" ref="AV5:AV27" si="12">SUM(AK5:AU5)</f>
        <v>147.60385953643819</v>
      </c>
      <c r="AX5" s="27">
        <v>2023</v>
      </c>
      <c r="AY5" s="35"/>
      <c r="AZ5" s="35"/>
      <c r="BA5" s="35"/>
      <c r="BB5" s="35"/>
      <c r="BC5" s="35"/>
      <c r="BD5" s="35"/>
      <c r="BE5" s="35"/>
      <c r="BF5" s="35"/>
      <c r="BG5" s="35"/>
      <c r="BH5" s="35"/>
      <c r="BI5" s="35"/>
      <c r="BJ5" s="35"/>
      <c r="BL5" s="74" t="s">
        <v>59</v>
      </c>
      <c r="BM5" s="75">
        <f>AZ28</f>
        <v>550</v>
      </c>
      <c r="BO5" s="94" t="s">
        <v>162</v>
      </c>
      <c r="BP5" s="94"/>
      <c r="BQ5" s="94"/>
      <c r="BR5" s="94"/>
      <c r="BS5" s="94"/>
    </row>
    <row r="6" spans="1:71" x14ac:dyDescent="0.25">
      <c r="B6" s="25">
        <v>2024</v>
      </c>
      <c r="C6" s="26">
        <v>0</v>
      </c>
      <c r="D6" s="26">
        <v>0</v>
      </c>
      <c r="E6" s="26">
        <v>0</v>
      </c>
      <c r="F6" s="26">
        <v>0</v>
      </c>
      <c r="G6" s="26">
        <v>0</v>
      </c>
      <c r="H6" s="26">
        <v>0</v>
      </c>
      <c r="I6" s="26">
        <v>0</v>
      </c>
      <c r="J6" s="26">
        <v>0</v>
      </c>
      <c r="K6" s="26">
        <v>0</v>
      </c>
      <c r="L6" s="26">
        <v>0</v>
      </c>
      <c r="M6" s="26">
        <v>0</v>
      </c>
      <c r="N6" s="26">
        <v>0</v>
      </c>
      <c r="O6" s="26">
        <v>0</v>
      </c>
      <c r="P6" s="26">
        <v>0</v>
      </c>
      <c r="Q6" s="26">
        <v>0</v>
      </c>
      <c r="R6" s="26">
        <v>0</v>
      </c>
      <c r="S6" s="26">
        <v>0</v>
      </c>
      <c r="T6" s="26">
        <v>0</v>
      </c>
      <c r="U6" s="26">
        <v>0</v>
      </c>
      <c r="V6" s="26">
        <v>0</v>
      </c>
      <c r="W6" s="26">
        <v>11.89000034332275</v>
      </c>
      <c r="X6" s="26">
        <v>0</v>
      </c>
      <c r="Y6" s="26">
        <v>0</v>
      </c>
      <c r="Z6" s="26">
        <v>0</v>
      </c>
      <c r="AA6" s="26">
        <v>0</v>
      </c>
      <c r="AB6" s="26">
        <v>0</v>
      </c>
      <c r="AC6" s="26">
        <v>0</v>
      </c>
      <c r="AD6" s="26">
        <v>0</v>
      </c>
      <c r="AE6" s="26">
        <v>6</v>
      </c>
      <c r="AF6" s="26">
        <v>1.8900000136345627</v>
      </c>
      <c r="AG6" s="26">
        <v>117.26766565003942</v>
      </c>
      <c r="AH6" s="26">
        <v>81.077305541015448</v>
      </c>
      <c r="AI6" s="30" t="str">
        <f t="shared" si="2"/>
        <v>1 Mid</v>
      </c>
      <c r="AJ6" s="25">
        <v>2024</v>
      </c>
      <c r="AK6" s="34">
        <f t="shared" si="3"/>
        <v>198.34497119105487</v>
      </c>
      <c r="AL6" s="34">
        <f t="shared" si="4"/>
        <v>0</v>
      </c>
      <c r="AM6" s="34">
        <f t="shared" si="5"/>
        <v>0</v>
      </c>
      <c r="AN6" s="34">
        <f t="shared" si="6"/>
        <v>1.8900000136345627</v>
      </c>
      <c r="AO6" s="34">
        <f t="shared" si="7"/>
        <v>17.89000034332275</v>
      </c>
      <c r="AP6" s="34">
        <f t="shared" si="8"/>
        <v>0</v>
      </c>
      <c r="AQ6" s="34">
        <f t="shared" si="9"/>
        <v>0</v>
      </c>
      <c r="AR6" s="34">
        <f t="shared" si="0"/>
        <v>0</v>
      </c>
      <c r="AS6" s="34">
        <f t="shared" si="10"/>
        <v>0</v>
      </c>
      <c r="AT6" s="34">
        <f t="shared" si="11"/>
        <v>0</v>
      </c>
      <c r="AU6" s="34">
        <f t="shared" si="1"/>
        <v>0</v>
      </c>
      <c r="AV6" s="34">
        <f t="shared" si="12"/>
        <v>218.12497154801218</v>
      </c>
      <c r="AX6" s="25">
        <v>2024</v>
      </c>
      <c r="AY6" s="34"/>
      <c r="AZ6" s="34"/>
      <c r="BA6" s="34"/>
      <c r="BB6" s="34"/>
      <c r="BC6" s="34"/>
      <c r="BD6" s="34"/>
      <c r="BE6" s="34"/>
      <c r="BF6" s="34"/>
      <c r="BG6" s="34"/>
      <c r="BH6" s="34"/>
      <c r="BI6" s="34"/>
      <c r="BJ6" s="34"/>
      <c r="BL6" s="74" t="s">
        <v>60</v>
      </c>
      <c r="BM6" s="75">
        <f>BA28</f>
        <v>0</v>
      </c>
      <c r="BO6" s="89" t="s">
        <v>58</v>
      </c>
      <c r="BP6" s="90">
        <f>AY7</f>
        <v>255.01392965906561</v>
      </c>
      <c r="BQ6" s="90">
        <f>AY12</f>
        <v>339.44971588960414</v>
      </c>
      <c r="BR6" s="90">
        <f>AY27</f>
        <v>902.81395955253606</v>
      </c>
      <c r="BS6" s="90">
        <f>SUM(BP6:BR6)</f>
        <v>1497.2776051012058</v>
      </c>
    </row>
    <row r="7" spans="1:71" x14ac:dyDescent="0.25">
      <c r="B7" s="27">
        <v>2025</v>
      </c>
      <c r="C7" s="28">
        <v>0</v>
      </c>
      <c r="D7" s="28">
        <v>0</v>
      </c>
      <c r="E7" s="28">
        <v>0</v>
      </c>
      <c r="F7" s="28">
        <v>400</v>
      </c>
      <c r="G7" s="28">
        <v>0</v>
      </c>
      <c r="H7" s="28">
        <v>0</v>
      </c>
      <c r="I7" s="28">
        <v>0</v>
      </c>
      <c r="J7" s="28">
        <v>0</v>
      </c>
      <c r="K7" s="28">
        <v>0</v>
      </c>
      <c r="L7" s="28">
        <v>0</v>
      </c>
      <c r="M7" s="28">
        <v>0</v>
      </c>
      <c r="N7" s="28">
        <v>0</v>
      </c>
      <c r="O7" s="28">
        <v>0</v>
      </c>
      <c r="P7" s="28">
        <v>0</v>
      </c>
      <c r="Q7" s="28">
        <v>0</v>
      </c>
      <c r="R7" s="28">
        <v>0</v>
      </c>
      <c r="S7" s="28">
        <v>0</v>
      </c>
      <c r="T7" s="28">
        <v>0</v>
      </c>
      <c r="U7" s="28">
        <v>0</v>
      </c>
      <c r="V7" s="28">
        <v>0</v>
      </c>
      <c r="W7" s="28">
        <v>16.090000152587891</v>
      </c>
      <c r="X7" s="28">
        <v>0</v>
      </c>
      <c r="Y7" s="28">
        <v>0</v>
      </c>
      <c r="Z7" s="28">
        <v>0</v>
      </c>
      <c r="AA7" s="28">
        <v>0</v>
      </c>
      <c r="AB7" s="28">
        <v>0</v>
      </c>
      <c r="AC7" s="28">
        <v>0</v>
      </c>
      <c r="AD7" s="28">
        <v>0</v>
      </c>
      <c r="AE7" s="28">
        <v>6</v>
      </c>
      <c r="AF7" s="28">
        <v>10.049999788403511</v>
      </c>
      <c r="AG7" s="28">
        <v>161.28095332862327</v>
      </c>
      <c r="AH7" s="28">
        <v>93.732976330442341</v>
      </c>
      <c r="AI7" s="30" t="str">
        <f t="shared" si="2"/>
        <v>1 Mid</v>
      </c>
      <c r="AJ7" s="27">
        <v>2025</v>
      </c>
      <c r="AK7" s="35">
        <f t="shared" si="3"/>
        <v>255.01392965906561</v>
      </c>
      <c r="AL7" s="35">
        <f t="shared" si="4"/>
        <v>0</v>
      </c>
      <c r="AM7" s="35">
        <f t="shared" si="5"/>
        <v>0</v>
      </c>
      <c r="AN7" s="35">
        <f t="shared" si="6"/>
        <v>10.049999788403511</v>
      </c>
      <c r="AO7" s="35">
        <f t="shared" si="7"/>
        <v>22.090000152587891</v>
      </c>
      <c r="AP7" s="35">
        <f t="shared" si="8"/>
        <v>0</v>
      </c>
      <c r="AQ7" s="35">
        <f t="shared" si="9"/>
        <v>0</v>
      </c>
      <c r="AR7" s="35">
        <f t="shared" si="0"/>
        <v>400</v>
      </c>
      <c r="AS7" s="35">
        <f t="shared" si="10"/>
        <v>0</v>
      </c>
      <c r="AT7" s="35">
        <f t="shared" si="11"/>
        <v>0</v>
      </c>
      <c r="AU7" s="35">
        <f t="shared" si="1"/>
        <v>0</v>
      </c>
      <c r="AV7" s="35">
        <f>SUM(AK7:AU7)</f>
        <v>687.15392960005704</v>
      </c>
      <c r="AX7" s="27">
        <v>2025</v>
      </c>
      <c r="AY7" s="35">
        <f t="shared" ref="AY7:BJ7" si="13">AK7</f>
        <v>255.01392965906561</v>
      </c>
      <c r="AZ7" s="35">
        <f t="shared" si="13"/>
        <v>0</v>
      </c>
      <c r="BA7" s="35">
        <f t="shared" si="13"/>
        <v>0</v>
      </c>
      <c r="BB7" s="35">
        <f t="shared" si="13"/>
        <v>10.049999788403511</v>
      </c>
      <c r="BC7" s="35">
        <f t="shared" si="13"/>
        <v>22.090000152587891</v>
      </c>
      <c r="BD7" s="35">
        <f t="shared" si="13"/>
        <v>0</v>
      </c>
      <c r="BE7" s="35">
        <f t="shared" si="13"/>
        <v>0</v>
      </c>
      <c r="BF7" s="35">
        <f t="shared" si="13"/>
        <v>400</v>
      </c>
      <c r="BG7" s="35">
        <f t="shared" si="13"/>
        <v>0</v>
      </c>
      <c r="BH7" s="35">
        <f t="shared" si="13"/>
        <v>0</v>
      </c>
      <c r="BI7" s="35">
        <f t="shared" si="13"/>
        <v>0</v>
      </c>
      <c r="BJ7" s="35">
        <f t="shared" si="13"/>
        <v>687.15392960005704</v>
      </c>
      <c r="BL7" s="74" t="s">
        <v>61</v>
      </c>
      <c r="BM7" s="75">
        <f>BB28</f>
        <v>123.04000151157379</v>
      </c>
      <c r="BO7" s="91" t="s">
        <v>59</v>
      </c>
      <c r="BP7" s="90">
        <f>AZ7</f>
        <v>0</v>
      </c>
      <c r="BQ7" s="90">
        <f>AZ12</f>
        <v>100</v>
      </c>
      <c r="BR7" s="90">
        <f>AZ27</f>
        <v>450</v>
      </c>
      <c r="BS7" s="90">
        <f t="shared" ref="BS7:BS19" si="14">SUM(BP7:BR7)</f>
        <v>550</v>
      </c>
    </row>
    <row r="8" spans="1:71" x14ac:dyDescent="0.25">
      <c r="B8" s="25">
        <v>2026</v>
      </c>
      <c r="C8" s="26">
        <v>0</v>
      </c>
      <c r="D8" s="26">
        <v>237</v>
      </c>
      <c r="E8" s="26">
        <v>0</v>
      </c>
      <c r="F8" s="26">
        <v>400</v>
      </c>
      <c r="G8" s="26">
        <v>0</v>
      </c>
      <c r="H8" s="26">
        <v>200</v>
      </c>
      <c r="I8" s="26">
        <v>0</v>
      </c>
      <c r="J8" s="26">
        <v>0</v>
      </c>
      <c r="K8" s="26">
        <v>0</v>
      </c>
      <c r="L8" s="26">
        <v>0</v>
      </c>
      <c r="M8" s="26">
        <v>0</v>
      </c>
      <c r="N8" s="26">
        <v>0</v>
      </c>
      <c r="O8" s="26">
        <v>0</v>
      </c>
      <c r="P8" s="26">
        <v>0</v>
      </c>
      <c r="Q8" s="26">
        <v>0</v>
      </c>
      <c r="R8" s="26">
        <v>100</v>
      </c>
      <c r="S8" s="26">
        <v>0</v>
      </c>
      <c r="T8" s="26">
        <v>0</v>
      </c>
      <c r="U8" s="26">
        <v>0</v>
      </c>
      <c r="V8" s="26">
        <v>0</v>
      </c>
      <c r="W8" s="26">
        <v>19.389999389648441</v>
      </c>
      <c r="X8" s="26">
        <v>0</v>
      </c>
      <c r="Y8" s="26">
        <v>0</v>
      </c>
      <c r="Z8" s="26">
        <v>0</v>
      </c>
      <c r="AA8" s="26">
        <v>0</v>
      </c>
      <c r="AB8" s="26">
        <v>0</v>
      </c>
      <c r="AC8" s="26">
        <v>0</v>
      </c>
      <c r="AD8" s="26">
        <v>0</v>
      </c>
      <c r="AE8" s="26">
        <v>6</v>
      </c>
      <c r="AF8" s="26">
        <v>19.769999891519547</v>
      </c>
      <c r="AG8" s="26">
        <v>206.94184420349262</v>
      </c>
      <c r="AH8" s="26">
        <v>109.79813701644319</v>
      </c>
      <c r="AI8" s="30" t="str">
        <f t="shared" si="2"/>
        <v>1 Mid</v>
      </c>
      <c r="AJ8" s="25">
        <v>2026</v>
      </c>
      <c r="AK8" s="34">
        <f t="shared" si="3"/>
        <v>316.73998121993583</v>
      </c>
      <c r="AL8" s="34">
        <f t="shared" si="4"/>
        <v>100</v>
      </c>
      <c r="AM8" s="34">
        <f t="shared" si="5"/>
        <v>0</v>
      </c>
      <c r="AN8" s="34">
        <f t="shared" si="6"/>
        <v>19.769999891519547</v>
      </c>
      <c r="AO8" s="34">
        <f t="shared" si="7"/>
        <v>25.389999389648441</v>
      </c>
      <c r="AP8" s="34">
        <f t="shared" si="8"/>
        <v>0</v>
      </c>
      <c r="AQ8" s="34">
        <f t="shared" si="9"/>
        <v>0</v>
      </c>
      <c r="AR8" s="34">
        <f t="shared" si="0"/>
        <v>600</v>
      </c>
      <c r="AS8" s="34">
        <f t="shared" si="10"/>
        <v>0</v>
      </c>
      <c r="AT8" s="34">
        <f t="shared" si="11"/>
        <v>0</v>
      </c>
      <c r="AU8" s="34">
        <f t="shared" si="1"/>
        <v>237</v>
      </c>
      <c r="AV8" s="34">
        <f t="shared" si="12"/>
        <v>1298.8999805011038</v>
      </c>
      <c r="AX8" s="25">
        <v>2026</v>
      </c>
      <c r="AY8" s="34"/>
      <c r="AZ8" s="34"/>
      <c r="BA8" s="34"/>
      <c r="BB8" s="34"/>
      <c r="BC8" s="34"/>
      <c r="BD8" s="34"/>
      <c r="BE8" s="34"/>
      <c r="BF8" s="34"/>
      <c r="BG8" s="34"/>
      <c r="BH8" s="34"/>
      <c r="BI8" s="34"/>
      <c r="BJ8" s="34"/>
      <c r="BL8" s="74" t="s">
        <v>62</v>
      </c>
      <c r="BM8" s="75">
        <f>BC28</f>
        <v>117.77000427246094</v>
      </c>
      <c r="BO8" s="91" t="s">
        <v>60</v>
      </c>
      <c r="BP8" s="90">
        <f>BA7</f>
        <v>0</v>
      </c>
      <c r="BQ8" s="90">
        <f>BA12</f>
        <v>0</v>
      </c>
      <c r="BR8" s="90">
        <f>BA27</f>
        <v>0</v>
      </c>
      <c r="BS8" s="90">
        <f t="shared" si="14"/>
        <v>0</v>
      </c>
    </row>
    <row r="9" spans="1:71" x14ac:dyDescent="0.25">
      <c r="B9" s="27">
        <v>2027</v>
      </c>
      <c r="C9" s="28">
        <v>0</v>
      </c>
      <c r="D9" s="28">
        <v>237</v>
      </c>
      <c r="E9" s="28">
        <v>0</v>
      </c>
      <c r="F9" s="28">
        <v>400</v>
      </c>
      <c r="G9" s="28">
        <v>0</v>
      </c>
      <c r="H9" s="28">
        <v>200</v>
      </c>
      <c r="I9" s="28">
        <v>0</v>
      </c>
      <c r="J9" s="28">
        <v>400</v>
      </c>
      <c r="K9" s="28">
        <v>0</v>
      </c>
      <c r="L9" s="28">
        <v>0</v>
      </c>
      <c r="M9" s="28">
        <v>0</v>
      </c>
      <c r="N9" s="28">
        <v>0</v>
      </c>
      <c r="O9" s="28">
        <v>0</v>
      </c>
      <c r="P9" s="28">
        <v>0</v>
      </c>
      <c r="Q9" s="28">
        <v>0</v>
      </c>
      <c r="R9" s="28">
        <v>100</v>
      </c>
      <c r="S9" s="28">
        <v>0</v>
      </c>
      <c r="T9" s="28">
        <v>0</v>
      </c>
      <c r="U9" s="28">
        <v>0</v>
      </c>
      <c r="V9" s="28">
        <v>0</v>
      </c>
      <c r="W9" s="28">
        <v>24.79000091552734</v>
      </c>
      <c r="X9" s="28">
        <v>0</v>
      </c>
      <c r="Y9" s="28">
        <v>0</v>
      </c>
      <c r="Z9" s="28">
        <v>0</v>
      </c>
      <c r="AA9" s="28">
        <v>0</v>
      </c>
      <c r="AB9" s="28">
        <v>0</v>
      </c>
      <c r="AC9" s="28">
        <v>0</v>
      </c>
      <c r="AD9" s="28">
        <v>0</v>
      </c>
      <c r="AE9" s="28">
        <v>6</v>
      </c>
      <c r="AF9" s="28">
        <v>36.1200001090765</v>
      </c>
      <c r="AG9" s="28">
        <v>255.36065474159199</v>
      </c>
      <c r="AH9" s="28">
        <v>125.52563835366325</v>
      </c>
      <c r="AI9" s="30" t="str">
        <f t="shared" si="2"/>
        <v>1 Mid</v>
      </c>
      <c r="AJ9" s="27">
        <v>2027</v>
      </c>
      <c r="AK9" s="35">
        <f t="shared" si="3"/>
        <v>380.88629309525527</v>
      </c>
      <c r="AL9" s="35">
        <f t="shared" si="4"/>
        <v>100</v>
      </c>
      <c r="AM9" s="35">
        <f t="shared" si="5"/>
        <v>0</v>
      </c>
      <c r="AN9" s="35">
        <f t="shared" si="6"/>
        <v>36.1200001090765</v>
      </c>
      <c r="AO9" s="35">
        <f t="shared" si="7"/>
        <v>30.79000091552734</v>
      </c>
      <c r="AP9" s="35">
        <f t="shared" si="8"/>
        <v>0</v>
      </c>
      <c r="AQ9" s="35">
        <f t="shared" si="9"/>
        <v>0</v>
      </c>
      <c r="AR9" s="35">
        <f t="shared" si="0"/>
        <v>1000</v>
      </c>
      <c r="AS9" s="35">
        <f t="shared" si="10"/>
        <v>0</v>
      </c>
      <c r="AT9" s="35">
        <f t="shared" si="11"/>
        <v>0</v>
      </c>
      <c r="AU9" s="35">
        <f t="shared" si="1"/>
        <v>237</v>
      </c>
      <c r="AV9" s="35">
        <f t="shared" si="12"/>
        <v>1784.7962941198591</v>
      </c>
      <c r="AX9" s="27">
        <v>2027</v>
      </c>
      <c r="AY9" s="35"/>
      <c r="AZ9" s="35"/>
      <c r="BA9" s="35"/>
      <c r="BB9" s="35"/>
      <c r="BC9" s="35"/>
      <c r="BD9" s="35"/>
      <c r="BE9" s="35"/>
      <c r="BF9" s="35"/>
      <c r="BG9" s="35"/>
      <c r="BH9" s="35"/>
      <c r="BI9" s="35"/>
      <c r="BJ9" s="35"/>
      <c r="BL9" s="74" t="s">
        <v>38</v>
      </c>
      <c r="BM9" s="75">
        <f>BD28</f>
        <v>90</v>
      </c>
      <c r="BO9" s="91" t="s">
        <v>61</v>
      </c>
      <c r="BP9" s="90">
        <f>BB7</f>
        <v>10.049999788403511</v>
      </c>
      <c r="BQ9" s="90">
        <f>BB12</f>
        <v>73.599998369812965</v>
      </c>
      <c r="BR9" s="90">
        <f>BB27</f>
        <v>39.390003353357315</v>
      </c>
      <c r="BS9" s="90">
        <f t="shared" si="14"/>
        <v>123.04000151157379</v>
      </c>
    </row>
    <row r="10" spans="1:71" x14ac:dyDescent="0.25">
      <c r="B10" s="25">
        <v>2028</v>
      </c>
      <c r="C10" s="26">
        <v>0</v>
      </c>
      <c r="D10" s="26">
        <v>237</v>
      </c>
      <c r="E10" s="26">
        <v>0</v>
      </c>
      <c r="F10" s="26">
        <v>400</v>
      </c>
      <c r="G10" s="26">
        <v>200</v>
      </c>
      <c r="H10" s="26">
        <v>200</v>
      </c>
      <c r="I10" s="26">
        <v>0</v>
      </c>
      <c r="J10" s="26">
        <v>400</v>
      </c>
      <c r="K10" s="26">
        <v>0</v>
      </c>
      <c r="L10" s="26">
        <v>0</v>
      </c>
      <c r="M10" s="26">
        <v>0</v>
      </c>
      <c r="N10" s="26">
        <v>0</v>
      </c>
      <c r="O10" s="26">
        <v>0</v>
      </c>
      <c r="P10" s="26">
        <v>0</v>
      </c>
      <c r="Q10" s="26">
        <v>0</v>
      </c>
      <c r="R10" s="26">
        <v>100</v>
      </c>
      <c r="S10" s="26">
        <v>0</v>
      </c>
      <c r="T10" s="26">
        <v>0</v>
      </c>
      <c r="U10" s="26">
        <v>0</v>
      </c>
      <c r="V10" s="26">
        <v>0</v>
      </c>
      <c r="W10" s="26">
        <v>27.79000091552734</v>
      </c>
      <c r="X10" s="26">
        <v>0</v>
      </c>
      <c r="Y10" s="26">
        <v>0</v>
      </c>
      <c r="Z10" s="26">
        <v>0</v>
      </c>
      <c r="AA10" s="26">
        <v>0</v>
      </c>
      <c r="AB10" s="26">
        <v>0</v>
      </c>
      <c r="AC10" s="26">
        <v>0</v>
      </c>
      <c r="AD10" s="26">
        <v>0</v>
      </c>
      <c r="AE10" s="26">
        <v>9</v>
      </c>
      <c r="AF10" s="26">
        <v>54.290000319480903</v>
      </c>
      <c r="AG10" s="26">
        <v>306.2398079751942</v>
      </c>
      <c r="AH10" s="26">
        <v>153.20263471007479</v>
      </c>
      <c r="AI10" s="30" t="str">
        <f t="shared" si="2"/>
        <v>1 Mid</v>
      </c>
      <c r="AJ10" s="25">
        <v>2028</v>
      </c>
      <c r="AK10" s="34">
        <f t="shared" si="3"/>
        <v>459.44244268526899</v>
      </c>
      <c r="AL10" s="34">
        <f>SUM(R10:U10)</f>
        <v>100</v>
      </c>
      <c r="AM10" s="34">
        <f t="shared" si="5"/>
        <v>0</v>
      </c>
      <c r="AN10" s="34">
        <f t="shared" si="6"/>
        <v>54.290000319480903</v>
      </c>
      <c r="AO10" s="34">
        <f t="shared" si="7"/>
        <v>36.790000915527344</v>
      </c>
      <c r="AP10" s="34">
        <f t="shared" si="8"/>
        <v>0</v>
      </c>
      <c r="AQ10" s="34">
        <f t="shared" si="9"/>
        <v>0</v>
      </c>
      <c r="AR10" s="34">
        <f t="shared" si="0"/>
        <v>1200</v>
      </c>
      <c r="AS10" s="34">
        <f t="shared" si="10"/>
        <v>0</v>
      </c>
      <c r="AT10" s="34">
        <f t="shared" si="11"/>
        <v>0</v>
      </c>
      <c r="AU10" s="34">
        <f t="shared" si="1"/>
        <v>237</v>
      </c>
      <c r="AV10" s="34">
        <f>SUM(AK10:AU10)</f>
        <v>2087.5224439202775</v>
      </c>
      <c r="AX10" s="25">
        <v>2028</v>
      </c>
      <c r="AY10" s="34"/>
      <c r="AZ10" s="34"/>
      <c r="BA10" s="34"/>
      <c r="BB10" s="34"/>
      <c r="BC10" s="34"/>
      <c r="BD10" s="34"/>
      <c r="BE10" s="34"/>
      <c r="BF10" s="34"/>
      <c r="BG10" s="34"/>
      <c r="BH10" s="34"/>
      <c r="BI10" s="34"/>
      <c r="BJ10" s="34"/>
      <c r="BL10" s="74" t="s">
        <v>47</v>
      </c>
      <c r="BM10" s="75">
        <f>BE28</f>
        <v>1392.9999847412109</v>
      </c>
      <c r="BO10" s="91" t="s">
        <v>62</v>
      </c>
      <c r="BP10" s="90">
        <f>BC7</f>
        <v>22.090000152587891</v>
      </c>
      <c r="BQ10" s="90">
        <f>BC12</f>
        <v>23.599998474121087</v>
      </c>
      <c r="BR10" s="90">
        <f>BC27</f>
        <v>72.080005645751953</v>
      </c>
      <c r="BS10" s="90">
        <f t="shared" si="14"/>
        <v>117.77000427246094</v>
      </c>
    </row>
    <row r="11" spans="1:71" x14ac:dyDescent="0.25">
      <c r="B11" s="27">
        <v>2029</v>
      </c>
      <c r="C11" s="28">
        <v>0</v>
      </c>
      <c r="D11" s="28">
        <v>237</v>
      </c>
      <c r="E11" s="28">
        <v>0</v>
      </c>
      <c r="F11" s="28">
        <v>500</v>
      </c>
      <c r="G11" s="28">
        <v>200</v>
      </c>
      <c r="H11" s="28">
        <v>200</v>
      </c>
      <c r="I11" s="28">
        <v>0</v>
      </c>
      <c r="J11" s="28">
        <v>400</v>
      </c>
      <c r="K11" s="28">
        <v>0</v>
      </c>
      <c r="L11" s="28">
        <v>0</v>
      </c>
      <c r="M11" s="28">
        <v>300</v>
      </c>
      <c r="N11" s="28">
        <v>0</v>
      </c>
      <c r="O11" s="28">
        <v>0</v>
      </c>
      <c r="P11" s="28">
        <v>0</v>
      </c>
      <c r="Q11" s="28">
        <v>0</v>
      </c>
      <c r="R11" s="28">
        <v>100</v>
      </c>
      <c r="S11" s="28">
        <v>0</v>
      </c>
      <c r="T11" s="28">
        <v>0</v>
      </c>
      <c r="U11" s="28">
        <v>0</v>
      </c>
      <c r="V11" s="28">
        <v>0</v>
      </c>
      <c r="W11" s="28">
        <v>30.489999771118161</v>
      </c>
      <c r="X11" s="28">
        <v>0</v>
      </c>
      <c r="Y11" s="28">
        <v>0</v>
      </c>
      <c r="Z11" s="28">
        <v>0</v>
      </c>
      <c r="AA11" s="28">
        <v>0</v>
      </c>
      <c r="AB11" s="28">
        <v>0</v>
      </c>
      <c r="AC11" s="28">
        <v>0</v>
      </c>
      <c r="AD11" s="28">
        <v>0</v>
      </c>
      <c r="AE11" s="28">
        <v>11</v>
      </c>
      <c r="AF11" s="28">
        <v>68.780000597238541</v>
      </c>
      <c r="AG11" s="28">
        <v>357.79003073213073</v>
      </c>
      <c r="AH11" s="28">
        <v>171.01173674933818</v>
      </c>
      <c r="AI11" s="30" t="str">
        <f t="shared" si="2"/>
        <v>1 Mid</v>
      </c>
      <c r="AJ11" s="27">
        <v>2029</v>
      </c>
      <c r="AK11" s="35">
        <f t="shared" si="3"/>
        <v>528.80176748146891</v>
      </c>
      <c r="AL11" s="35">
        <f t="shared" si="4"/>
        <v>100</v>
      </c>
      <c r="AM11" s="35">
        <f t="shared" si="5"/>
        <v>0</v>
      </c>
      <c r="AN11" s="35">
        <f t="shared" si="6"/>
        <v>68.780000597238541</v>
      </c>
      <c r="AO11" s="35">
        <f t="shared" si="7"/>
        <v>41.489999771118164</v>
      </c>
      <c r="AP11" s="35">
        <f t="shared" si="8"/>
        <v>0</v>
      </c>
      <c r="AQ11" s="35">
        <f t="shared" si="9"/>
        <v>300</v>
      </c>
      <c r="AR11" s="35">
        <f t="shared" si="0"/>
        <v>1300</v>
      </c>
      <c r="AS11" s="35">
        <f t="shared" si="10"/>
        <v>0</v>
      </c>
      <c r="AT11" s="35">
        <f t="shared" si="11"/>
        <v>0</v>
      </c>
      <c r="AU11" s="35">
        <f t="shared" si="1"/>
        <v>237</v>
      </c>
      <c r="AV11" s="35">
        <f t="shared" si="12"/>
        <v>2576.0717678498258</v>
      </c>
      <c r="AX11" s="27">
        <v>2029</v>
      </c>
      <c r="AY11" s="35"/>
      <c r="AZ11" s="35"/>
      <c r="BA11" s="35"/>
      <c r="BB11" s="35"/>
      <c r="BC11" s="35"/>
      <c r="BD11" s="35"/>
      <c r="BE11" s="35"/>
      <c r="BF11" s="35"/>
      <c r="BG11" s="35"/>
      <c r="BH11" s="35"/>
      <c r="BI11" s="35"/>
      <c r="BJ11" s="35"/>
      <c r="BL11" s="74" t="s">
        <v>53</v>
      </c>
      <c r="BM11" s="75">
        <f>BF28</f>
        <v>3350</v>
      </c>
      <c r="BO11" s="92" t="s">
        <v>164</v>
      </c>
      <c r="BP11" s="93">
        <f>SUM(BP6:BP10)</f>
        <v>287.15392960005704</v>
      </c>
      <c r="BQ11" s="93">
        <f>SUM(BQ6:BQ10)</f>
        <v>536.64971273353819</v>
      </c>
      <c r="BR11" s="93">
        <f>SUM(BR6:BR10)</f>
        <v>1464.2839685516453</v>
      </c>
      <c r="BS11" s="93">
        <f t="shared" si="14"/>
        <v>2288.0876108852408</v>
      </c>
    </row>
    <row r="12" spans="1:71" x14ac:dyDescent="0.25">
      <c r="B12" s="25">
        <v>2030</v>
      </c>
      <c r="C12" s="26">
        <v>0</v>
      </c>
      <c r="D12" s="26">
        <v>237</v>
      </c>
      <c r="E12" s="26">
        <v>0</v>
      </c>
      <c r="F12" s="26">
        <v>500</v>
      </c>
      <c r="G12" s="26">
        <v>200</v>
      </c>
      <c r="H12" s="26">
        <v>200</v>
      </c>
      <c r="I12" s="26">
        <v>0</v>
      </c>
      <c r="J12" s="26">
        <v>400</v>
      </c>
      <c r="K12" s="26">
        <v>0</v>
      </c>
      <c r="L12" s="26">
        <v>0</v>
      </c>
      <c r="M12" s="26">
        <v>699.84999084472656</v>
      </c>
      <c r="N12" s="26"/>
      <c r="O12" s="26">
        <v>0</v>
      </c>
      <c r="P12" s="26">
        <v>0</v>
      </c>
      <c r="Q12" s="26">
        <v>0</v>
      </c>
      <c r="R12" s="26">
        <v>100</v>
      </c>
      <c r="S12" s="26">
        <v>0</v>
      </c>
      <c r="T12" s="26">
        <v>0</v>
      </c>
      <c r="U12" s="26">
        <v>0</v>
      </c>
      <c r="V12" s="26">
        <v>0</v>
      </c>
      <c r="W12" s="26">
        <v>34.689998626708977</v>
      </c>
      <c r="X12" s="26">
        <v>0</v>
      </c>
      <c r="Y12" s="26">
        <v>0</v>
      </c>
      <c r="Z12" s="26">
        <v>0</v>
      </c>
      <c r="AA12" s="26">
        <v>0</v>
      </c>
      <c r="AB12" s="26">
        <v>0</v>
      </c>
      <c r="AC12" s="26">
        <v>0</v>
      </c>
      <c r="AD12" s="26">
        <v>0</v>
      </c>
      <c r="AE12" s="26">
        <v>11</v>
      </c>
      <c r="AF12" s="26">
        <v>83.649998158216476</v>
      </c>
      <c r="AG12" s="26">
        <v>412.5787181774632</v>
      </c>
      <c r="AH12" s="26">
        <v>181.88492737120654</v>
      </c>
      <c r="AI12" s="30" t="str">
        <f t="shared" si="2"/>
        <v>1 Mid</v>
      </c>
      <c r="AJ12" s="25">
        <v>2030</v>
      </c>
      <c r="AK12" s="34">
        <f t="shared" si="3"/>
        <v>594.46364554866977</v>
      </c>
      <c r="AL12" s="34">
        <f t="shared" si="4"/>
        <v>100</v>
      </c>
      <c r="AM12" s="34">
        <f t="shared" si="5"/>
        <v>0</v>
      </c>
      <c r="AN12" s="34">
        <f t="shared" si="6"/>
        <v>83.649998158216476</v>
      </c>
      <c r="AO12" s="34">
        <f t="shared" si="7"/>
        <v>45.689998626708977</v>
      </c>
      <c r="AP12" s="34">
        <f t="shared" si="8"/>
        <v>0</v>
      </c>
      <c r="AQ12" s="34">
        <f t="shared" si="9"/>
        <v>699.84999084472656</v>
      </c>
      <c r="AR12" s="34">
        <f t="shared" si="0"/>
        <v>1300</v>
      </c>
      <c r="AS12" s="34">
        <f t="shared" si="10"/>
        <v>0</v>
      </c>
      <c r="AT12" s="34">
        <f t="shared" si="11"/>
        <v>0</v>
      </c>
      <c r="AU12" s="34">
        <f t="shared" si="1"/>
        <v>237</v>
      </c>
      <c r="AV12" s="34">
        <f t="shared" si="12"/>
        <v>3060.6536331783218</v>
      </c>
      <c r="AX12" s="25">
        <v>2030</v>
      </c>
      <c r="AY12" s="34">
        <f t="shared" ref="AY12:BJ12" si="15">AK12-AY7</f>
        <v>339.44971588960414</v>
      </c>
      <c r="AZ12" s="34">
        <f t="shared" si="15"/>
        <v>100</v>
      </c>
      <c r="BA12" s="34">
        <f t="shared" si="15"/>
        <v>0</v>
      </c>
      <c r="BB12" s="34">
        <f t="shared" si="15"/>
        <v>73.599998369812965</v>
      </c>
      <c r="BC12" s="34">
        <f t="shared" si="15"/>
        <v>23.599998474121087</v>
      </c>
      <c r="BD12" s="34">
        <f t="shared" si="15"/>
        <v>0</v>
      </c>
      <c r="BE12" s="34">
        <f t="shared" si="15"/>
        <v>699.84999084472656</v>
      </c>
      <c r="BF12" s="34">
        <f t="shared" si="15"/>
        <v>900</v>
      </c>
      <c r="BG12" s="34">
        <f t="shared" si="15"/>
        <v>0</v>
      </c>
      <c r="BH12" s="34">
        <f t="shared" si="15"/>
        <v>0</v>
      </c>
      <c r="BI12" s="34">
        <f t="shared" si="15"/>
        <v>237</v>
      </c>
      <c r="BJ12" s="34">
        <f t="shared" si="15"/>
        <v>2373.4997035782649</v>
      </c>
      <c r="BL12" s="74" t="s">
        <v>63</v>
      </c>
      <c r="BM12" s="75">
        <f>BG28</f>
        <v>249.59999847412109</v>
      </c>
      <c r="BO12" s="94" t="s">
        <v>4</v>
      </c>
      <c r="BP12" s="95"/>
      <c r="BQ12" s="95"/>
      <c r="BR12" s="95"/>
      <c r="BS12" s="95"/>
    </row>
    <row r="13" spans="1:71" x14ac:dyDescent="0.25">
      <c r="B13" s="27">
        <v>2031</v>
      </c>
      <c r="C13" s="28">
        <v>0</v>
      </c>
      <c r="D13" s="28">
        <v>474</v>
      </c>
      <c r="E13" s="28">
        <v>0</v>
      </c>
      <c r="F13" s="28">
        <v>500</v>
      </c>
      <c r="G13" s="28">
        <v>200</v>
      </c>
      <c r="H13" s="28">
        <v>200</v>
      </c>
      <c r="I13" s="28">
        <v>0</v>
      </c>
      <c r="J13" s="28">
        <v>400</v>
      </c>
      <c r="K13" s="28">
        <v>0</v>
      </c>
      <c r="L13" s="28">
        <v>0</v>
      </c>
      <c r="M13" s="28">
        <v>799.49999237060547</v>
      </c>
      <c r="N13" s="28">
        <v>0</v>
      </c>
      <c r="O13" s="28">
        <v>0</v>
      </c>
      <c r="P13" s="28">
        <v>0</v>
      </c>
      <c r="Q13" s="28">
        <v>0</v>
      </c>
      <c r="R13" s="28">
        <v>100</v>
      </c>
      <c r="S13" s="28">
        <v>0</v>
      </c>
      <c r="T13" s="28">
        <v>0</v>
      </c>
      <c r="U13" s="28">
        <v>0</v>
      </c>
      <c r="V13" s="28">
        <v>0</v>
      </c>
      <c r="W13" s="28">
        <v>38.060001373291023</v>
      </c>
      <c r="X13" s="28">
        <v>0</v>
      </c>
      <c r="Y13" s="28">
        <v>0</v>
      </c>
      <c r="Z13" s="28">
        <v>0</v>
      </c>
      <c r="AA13" s="28">
        <v>0</v>
      </c>
      <c r="AB13" s="28">
        <v>0</v>
      </c>
      <c r="AC13" s="28">
        <v>0</v>
      </c>
      <c r="AD13" s="28">
        <v>0</v>
      </c>
      <c r="AE13" s="28">
        <v>12.069999694824221</v>
      </c>
      <c r="AF13" s="28">
        <v>88.459998190402999</v>
      </c>
      <c r="AG13" s="28">
        <v>469.39263167865727</v>
      </c>
      <c r="AH13" s="28">
        <v>195.61529208824882</v>
      </c>
      <c r="AI13" s="30" t="str">
        <f t="shared" si="2"/>
        <v>1 Mid</v>
      </c>
      <c r="AJ13" s="27">
        <v>2031</v>
      </c>
      <c r="AK13" s="35">
        <f t="shared" si="3"/>
        <v>665.00792376690606</v>
      </c>
      <c r="AL13" s="35">
        <f t="shared" si="4"/>
        <v>100</v>
      </c>
      <c r="AM13" s="35">
        <f t="shared" si="5"/>
        <v>0</v>
      </c>
      <c r="AN13" s="35">
        <f t="shared" si="6"/>
        <v>88.459998190402999</v>
      </c>
      <c r="AO13" s="35">
        <f t="shared" si="7"/>
        <v>50.130001068115241</v>
      </c>
      <c r="AP13" s="35">
        <f t="shared" si="8"/>
        <v>0</v>
      </c>
      <c r="AQ13" s="35">
        <f t="shared" si="9"/>
        <v>799.49999237060547</v>
      </c>
      <c r="AR13" s="35">
        <f t="shared" si="0"/>
        <v>1300</v>
      </c>
      <c r="AS13" s="35">
        <f t="shared" si="10"/>
        <v>0</v>
      </c>
      <c r="AT13" s="35">
        <f t="shared" si="11"/>
        <v>0</v>
      </c>
      <c r="AU13" s="35">
        <f t="shared" si="1"/>
        <v>474</v>
      </c>
      <c r="AV13" s="35">
        <f t="shared" si="12"/>
        <v>3477.0979153960297</v>
      </c>
      <c r="AX13" s="27">
        <v>2031</v>
      </c>
      <c r="AY13" s="35"/>
      <c r="AZ13" s="35"/>
      <c r="BA13" s="35"/>
      <c r="BB13" s="35"/>
      <c r="BC13" s="35"/>
      <c r="BD13" s="35"/>
      <c r="BE13" s="35"/>
      <c r="BF13" s="35"/>
      <c r="BG13" s="35"/>
      <c r="BH13" s="35"/>
      <c r="BI13" s="35"/>
      <c r="BJ13" s="35"/>
      <c r="BL13" s="74" t="s">
        <v>64</v>
      </c>
      <c r="BM13" s="75">
        <f>BH28</f>
        <v>0</v>
      </c>
      <c r="BO13" s="89" t="s">
        <v>38</v>
      </c>
      <c r="BP13" s="90">
        <f>BD7</f>
        <v>0</v>
      </c>
      <c r="BQ13" s="90">
        <f>BD12</f>
        <v>0</v>
      </c>
      <c r="BR13" s="90">
        <f>BD27</f>
        <v>90</v>
      </c>
      <c r="BS13" s="90">
        <f t="shared" si="14"/>
        <v>90</v>
      </c>
    </row>
    <row r="14" spans="1:71" x14ac:dyDescent="0.25">
      <c r="B14" s="25">
        <v>2032</v>
      </c>
      <c r="C14" s="26">
        <v>0</v>
      </c>
      <c r="D14" s="26">
        <v>474</v>
      </c>
      <c r="E14" s="26">
        <v>0</v>
      </c>
      <c r="F14" s="26">
        <v>600</v>
      </c>
      <c r="G14" s="26">
        <v>200</v>
      </c>
      <c r="H14" s="26">
        <v>200</v>
      </c>
      <c r="I14" s="26">
        <v>0</v>
      </c>
      <c r="J14" s="26">
        <v>400</v>
      </c>
      <c r="K14" s="26">
        <v>0</v>
      </c>
      <c r="L14" s="26">
        <v>0</v>
      </c>
      <c r="M14" s="26">
        <v>899.09999847412109</v>
      </c>
      <c r="N14" s="26">
        <v>0</v>
      </c>
      <c r="O14" s="26">
        <v>0</v>
      </c>
      <c r="P14" s="26">
        <v>0</v>
      </c>
      <c r="Q14" s="26">
        <v>0</v>
      </c>
      <c r="R14" s="26">
        <v>100</v>
      </c>
      <c r="S14" s="26">
        <v>0</v>
      </c>
      <c r="T14" s="26">
        <v>0</v>
      </c>
      <c r="U14" s="26">
        <v>0</v>
      </c>
      <c r="V14" s="26">
        <v>0</v>
      </c>
      <c r="W14" s="26">
        <v>41.630001068115227</v>
      </c>
      <c r="X14" s="26">
        <v>0</v>
      </c>
      <c r="Y14" s="26">
        <v>0</v>
      </c>
      <c r="Z14" s="26">
        <v>0</v>
      </c>
      <c r="AA14" s="26">
        <v>0</v>
      </c>
      <c r="AB14" s="26">
        <v>0</v>
      </c>
      <c r="AC14" s="26">
        <v>0</v>
      </c>
      <c r="AD14" s="26">
        <v>0</v>
      </c>
      <c r="AE14" s="26">
        <v>13.19999980926514</v>
      </c>
      <c r="AF14" s="26">
        <v>93.26999819278717</v>
      </c>
      <c r="AG14" s="26">
        <v>496.96755722482067</v>
      </c>
      <c r="AH14" s="26">
        <v>216.67182357825993</v>
      </c>
      <c r="AI14" s="30" t="str">
        <f t="shared" si="2"/>
        <v>1 Mid</v>
      </c>
      <c r="AJ14" s="25">
        <v>2032</v>
      </c>
      <c r="AK14" s="34">
        <f t="shared" si="3"/>
        <v>713.6393808030806</v>
      </c>
      <c r="AL14" s="34">
        <f t="shared" si="4"/>
        <v>100</v>
      </c>
      <c r="AM14" s="34">
        <f t="shared" si="5"/>
        <v>0</v>
      </c>
      <c r="AN14" s="34">
        <f t="shared" si="6"/>
        <v>93.26999819278717</v>
      </c>
      <c r="AO14" s="34">
        <f t="shared" si="7"/>
        <v>54.830000877380371</v>
      </c>
      <c r="AP14" s="34">
        <f t="shared" si="8"/>
        <v>0</v>
      </c>
      <c r="AQ14" s="34">
        <f t="shared" si="9"/>
        <v>899.09999847412109</v>
      </c>
      <c r="AR14" s="34">
        <f t="shared" si="0"/>
        <v>1400</v>
      </c>
      <c r="AS14" s="34">
        <f t="shared" si="10"/>
        <v>0</v>
      </c>
      <c r="AT14" s="34">
        <f t="shared" si="11"/>
        <v>0</v>
      </c>
      <c r="AU14" s="34">
        <f t="shared" si="1"/>
        <v>474</v>
      </c>
      <c r="AV14" s="34">
        <f t="shared" si="12"/>
        <v>3734.8393783473693</v>
      </c>
      <c r="AX14" s="25">
        <v>2032</v>
      </c>
      <c r="AY14" s="34"/>
      <c r="AZ14" s="34"/>
      <c r="BA14" s="34"/>
      <c r="BB14" s="34"/>
      <c r="BC14" s="34"/>
      <c r="BD14" s="34"/>
      <c r="BE14" s="34"/>
      <c r="BF14" s="34"/>
      <c r="BG14" s="34"/>
      <c r="BH14" s="34"/>
      <c r="BI14" s="34"/>
      <c r="BJ14" s="34"/>
      <c r="BL14" s="74" t="s">
        <v>50</v>
      </c>
      <c r="BM14" s="75">
        <f>BI28</f>
        <v>948</v>
      </c>
      <c r="BO14" s="89" t="s">
        <v>47</v>
      </c>
      <c r="BP14" s="90">
        <f>BE7</f>
        <v>0</v>
      </c>
      <c r="BQ14" s="90">
        <f>BE12</f>
        <v>699.84999084472656</v>
      </c>
      <c r="BR14" s="90">
        <f>BE27</f>
        <v>693.14999389648438</v>
      </c>
      <c r="BS14" s="90">
        <f t="shared" si="14"/>
        <v>1392.9999847412109</v>
      </c>
    </row>
    <row r="15" spans="1:71" x14ac:dyDescent="0.25">
      <c r="B15" s="27">
        <v>2033</v>
      </c>
      <c r="C15" s="28">
        <v>0</v>
      </c>
      <c r="D15" s="28">
        <v>474</v>
      </c>
      <c r="E15" s="28">
        <v>0</v>
      </c>
      <c r="F15" s="28">
        <v>700</v>
      </c>
      <c r="G15" s="28">
        <v>200</v>
      </c>
      <c r="H15" s="28">
        <v>200</v>
      </c>
      <c r="I15" s="28">
        <v>0</v>
      </c>
      <c r="J15" s="28">
        <v>400</v>
      </c>
      <c r="K15" s="28">
        <v>0</v>
      </c>
      <c r="L15" s="28">
        <v>0</v>
      </c>
      <c r="M15" s="28">
        <v>898.65000152587891</v>
      </c>
      <c r="N15" s="28">
        <v>0</v>
      </c>
      <c r="O15" s="28">
        <v>0</v>
      </c>
      <c r="P15" s="28">
        <v>0</v>
      </c>
      <c r="Q15" s="28">
        <v>0</v>
      </c>
      <c r="R15" s="28">
        <v>100</v>
      </c>
      <c r="S15" s="28">
        <v>0</v>
      </c>
      <c r="T15" s="28">
        <v>0</v>
      </c>
      <c r="U15" s="28">
        <v>0</v>
      </c>
      <c r="V15" s="28">
        <v>0</v>
      </c>
      <c r="W15" s="28">
        <v>44.919998168945313</v>
      </c>
      <c r="X15" s="28">
        <v>0</v>
      </c>
      <c r="Y15" s="28">
        <v>0</v>
      </c>
      <c r="Z15" s="28">
        <v>0</v>
      </c>
      <c r="AA15" s="28">
        <v>0</v>
      </c>
      <c r="AB15" s="28">
        <v>0</v>
      </c>
      <c r="AC15" s="28">
        <v>0</v>
      </c>
      <c r="AD15" s="28">
        <v>0</v>
      </c>
      <c r="AE15" s="28">
        <v>14.25</v>
      </c>
      <c r="AF15" s="28">
        <v>98.06000155210495</v>
      </c>
      <c r="AG15" s="28">
        <v>524.96585539396233</v>
      </c>
      <c r="AH15" s="28">
        <v>245.58423121177603</v>
      </c>
      <c r="AI15" s="30" t="str">
        <f t="shared" si="2"/>
        <v>1 Mid</v>
      </c>
      <c r="AJ15" s="27">
        <v>2033</v>
      </c>
      <c r="AK15" s="35">
        <f t="shared" si="3"/>
        <v>770.55008660573833</v>
      </c>
      <c r="AL15" s="35">
        <f t="shared" si="4"/>
        <v>100</v>
      </c>
      <c r="AM15" s="35">
        <f t="shared" si="5"/>
        <v>0</v>
      </c>
      <c r="AN15" s="35">
        <f t="shared" si="6"/>
        <v>98.06000155210495</v>
      </c>
      <c r="AO15" s="35">
        <f t="shared" si="7"/>
        <v>59.169998168945313</v>
      </c>
      <c r="AP15" s="35">
        <f t="shared" si="8"/>
        <v>0</v>
      </c>
      <c r="AQ15" s="35">
        <f t="shared" si="9"/>
        <v>898.65000152587891</v>
      </c>
      <c r="AR15" s="35">
        <f t="shared" si="0"/>
        <v>1500</v>
      </c>
      <c r="AS15" s="35">
        <f t="shared" si="10"/>
        <v>0</v>
      </c>
      <c r="AT15" s="35">
        <f t="shared" si="11"/>
        <v>0</v>
      </c>
      <c r="AU15" s="35">
        <f t="shared" si="1"/>
        <v>474</v>
      </c>
      <c r="AV15" s="35">
        <f t="shared" si="12"/>
        <v>3900.4300878526674</v>
      </c>
      <c r="AX15" s="27">
        <v>2033</v>
      </c>
      <c r="AY15" s="35"/>
      <c r="AZ15" s="35"/>
      <c r="BA15" s="35"/>
      <c r="BB15" s="35"/>
      <c r="BC15" s="35"/>
      <c r="BD15" s="35"/>
      <c r="BE15" s="35"/>
      <c r="BF15" s="35"/>
      <c r="BG15" s="35"/>
      <c r="BH15" s="35"/>
      <c r="BI15" s="35"/>
      <c r="BJ15" s="35"/>
      <c r="BO15" s="89" t="s">
        <v>53</v>
      </c>
      <c r="BP15" s="90">
        <f>BF7</f>
        <v>400</v>
      </c>
      <c r="BQ15" s="90">
        <f>BF12</f>
        <v>900</v>
      </c>
      <c r="BR15" s="90">
        <f>BF27</f>
        <v>2050</v>
      </c>
      <c r="BS15" s="90">
        <f t="shared" si="14"/>
        <v>3350</v>
      </c>
    </row>
    <row r="16" spans="1:71" x14ac:dyDescent="0.25">
      <c r="B16" s="25">
        <v>2034</v>
      </c>
      <c r="C16" s="26">
        <v>0</v>
      </c>
      <c r="D16" s="26">
        <v>474</v>
      </c>
      <c r="E16" s="26">
        <v>0</v>
      </c>
      <c r="F16" s="26">
        <v>800</v>
      </c>
      <c r="G16" s="26">
        <v>200</v>
      </c>
      <c r="H16" s="26">
        <v>200</v>
      </c>
      <c r="I16" s="26">
        <v>0</v>
      </c>
      <c r="J16" s="26">
        <v>400</v>
      </c>
      <c r="K16" s="26">
        <v>0</v>
      </c>
      <c r="L16" s="26">
        <v>0</v>
      </c>
      <c r="M16" s="26">
        <v>898.20001220703125</v>
      </c>
      <c r="N16" s="26">
        <v>0</v>
      </c>
      <c r="O16" s="26">
        <v>0</v>
      </c>
      <c r="P16" s="26">
        <v>0</v>
      </c>
      <c r="Q16" s="26">
        <v>0</v>
      </c>
      <c r="R16" s="26">
        <v>100</v>
      </c>
      <c r="S16" s="26">
        <v>0</v>
      </c>
      <c r="T16" s="26">
        <v>0</v>
      </c>
      <c r="U16" s="26">
        <v>0</v>
      </c>
      <c r="V16" s="26">
        <v>0</v>
      </c>
      <c r="W16" s="26">
        <v>48.389999389648438</v>
      </c>
      <c r="X16" s="26">
        <v>0</v>
      </c>
      <c r="Y16" s="26">
        <v>0</v>
      </c>
      <c r="Z16" s="26">
        <v>0</v>
      </c>
      <c r="AA16" s="26">
        <v>0</v>
      </c>
      <c r="AB16" s="26">
        <v>0</v>
      </c>
      <c r="AC16" s="26">
        <v>0</v>
      </c>
      <c r="AD16" s="26">
        <v>0</v>
      </c>
      <c r="AE16" s="26">
        <v>15.340000152587891</v>
      </c>
      <c r="AF16" s="26">
        <v>102.97000169754028</v>
      </c>
      <c r="AG16" s="26">
        <v>555.72839171180271</v>
      </c>
      <c r="AH16" s="26">
        <v>280.84440061793555</v>
      </c>
      <c r="AI16" s="30" t="str">
        <f t="shared" si="2"/>
        <v>1 Mid</v>
      </c>
      <c r="AJ16" s="25">
        <v>2034</v>
      </c>
      <c r="AK16" s="34">
        <f t="shared" si="3"/>
        <v>836.57279232973826</v>
      </c>
      <c r="AL16" s="34">
        <f t="shared" si="4"/>
        <v>100</v>
      </c>
      <c r="AM16" s="34">
        <f t="shared" si="5"/>
        <v>0</v>
      </c>
      <c r="AN16" s="34">
        <f t="shared" si="6"/>
        <v>102.97000169754028</v>
      </c>
      <c r="AO16" s="34">
        <f t="shared" si="7"/>
        <v>63.729999542236328</v>
      </c>
      <c r="AP16" s="34">
        <f t="shared" si="8"/>
        <v>0</v>
      </c>
      <c r="AQ16" s="34">
        <f t="shared" si="9"/>
        <v>898.20001220703125</v>
      </c>
      <c r="AR16" s="34">
        <f t="shared" si="0"/>
        <v>1600</v>
      </c>
      <c r="AS16" s="34">
        <f t="shared" si="10"/>
        <v>0</v>
      </c>
      <c r="AT16" s="34">
        <f t="shared" si="11"/>
        <v>0</v>
      </c>
      <c r="AU16" s="34">
        <f t="shared" si="1"/>
        <v>474</v>
      </c>
      <c r="AV16" s="34">
        <f t="shared" si="12"/>
        <v>4075.472805776546</v>
      </c>
      <c r="AX16" s="25">
        <v>2034</v>
      </c>
      <c r="AY16" s="34"/>
      <c r="AZ16" s="34"/>
      <c r="BA16" s="34"/>
      <c r="BB16" s="34"/>
      <c r="BC16" s="34"/>
      <c r="BD16" s="34"/>
      <c r="BE16" s="34"/>
      <c r="BF16" s="34"/>
      <c r="BG16" s="34"/>
      <c r="BH16" s="34"/>
      <c r="BI16" s="34"/>
      <c r="BJ16" s="34"/>
      <c r="BO16" s="96" t="s">
        <v>163</v>
      </c>
      <c r="BP16" s="93"/>
      <c r="BQ16" s="93"/>
      <c r="BR16" s="93"/>
      <c r="BS16" s="93">
        <f t="shared" si="14"/>
        <v>0</v>
      </c>
    </row>
    <row r="17" spans="2:71" x14ac:dyDescent="0.25">
      <c r="B17" s="27">
        <v>2035</v>
      </c>
      <c r="C17" s="28">
        <v>0</v>
      </c>
      <c r="D17" s="28">
        <v>474</v>
      </c>
      <c r="E17" s="28">
        <v>0</v>
      </c>
      <c r="F17" s="28">
        <v>1000</v>
      </c>
      <c r="G17" s="28">
        <v>200</v>
      </c>
      <c r="H17" s="28">
        <v>200</v>
      </c>
      <c r="I17" s="28">
        <v>0</v>
      </c>
      <c r="J17" s="28">
        <v>400</v>
      </c>
      <c r="K17" s="28">
        <v>0</v>
      </c>
      <c r="L17" s="28">
        <v>0</v>
      </c>
      <c r="M17" s="28">
        <v>897.74999237060547</v>
      </c>
      <c r="N17" s="28">
        <v>0</v>
      </c>
      <c r="O17" s="28">
        <v>0</v>
      </c>
      <c r="P17" s="28">
        <v>0</v>
      </c>
      <c r="Q17" s="28">
        <v>0</v>
      </c>
      <c r="R17" s="28">
        <v>100</v>
      </c>
      <c r="S17" s="28">
        <v>0</v>
      </c>
      <c r="T17" s="28">
        <v>0</v>
      </c>
      <c r="U17" s="28">
        <v>0</v>
      </c>
      <c r="V17" s="28">
        <v>0</v>
      </c>
      <c r="W17" s="28">
        <v>51.919998168945313</v>
      </c>
      <c r="X17" s="28">
        <v>0</v>
      </c>
      <c r="Y17" s="28">
        <v>0</v>
      </c>
      <c r="Z17" s="28">
        <v>0</v>
      </c>
      <c r="AA17" s="28">
        <v>0</v>
      </c>
      <c r="AB17" s="28">
        <v>0</v>
      </c>
      <c r="AC17" s="28">
        <v>0</v>
      </c>
      <c r="AD17" s="28">
        <v>0</v>
      </c>
      <c r="AE17" s="28">
        <v>16.469999313354489</v>
      </c>
      <c r="AF17" s="28">
        <v>108.15000063180923</v>
      </c>
      <c r="AG17" s="28">
        <v>584.11534265681462</v>
      </c>
      <c r="AH17" s="28">
        <v>309.19430249073082</v>
      </c>
      <c r="AI17" s="30" t="str">
        <f t="shared" si="2"/>
        <v>1 Mid</v>
      </c>
      <c r="AJ17" s="27">
        <v>2035</v>
      </c>
      <c r="AK17" s="35">
        <f t="shared" si="3"/>
        <v>893.30964514754544</v>
      </c>
      <c r="AL17" s="35">
        <f t="shared" si="4"/>
        <v>100</v>
      </c>
      <c r="AM17" s="35">
        <f t="shared" si="5"/>
        <v>0</v>
      </c>
      <c r="AN17" s="35">
        <f t="shared" si="6"/>
        <v>108.15000063180923</v>
      </c>
      <c r="AO17" s="35">
        <f t="shared" si="7"/>
        <v>68.389997482299805</v>
      </c>
      <c r="AP17" s="35">
        <f t="shared" si="8"/>
        <v>0</v>
      </c>
      <c r="AQ17" s="35">
        <f t="shared" si="9"/>
        <v>897.74999237060547</v>
      </c>
      <c r="AR17" s="35">
        <f t="shared" si="0"/>
        <v>1800</v>
      </c>
      <c r="AS17" s="35">
        <f t="shared" si="10"/>
        <v>0</v>
      </c>
      <c r="AT17" s="35">
        <f t="shared" si="11"/>
        <v>0</v>
      </c>
      <c r="AU17" s="35">
        <f t="shared" si="1"/>
        <v>474</v>
      </c>
      <c r="AV17" s="35">
        <f t="shared" si="12"/>
        <v>4341.5996356322594</v>
      </c>
      <c r="AX17" s="27">
        <v>2035</v>
      </c>
      <c r="AY17" s="35"/>
      <c r="AZ17" s="35"/>
      <c r="BA17" s="35"/>
      <c r="BB17" s="35"/>
      <c r="BC17" s="35"/>
      <c r="BD17" s="35"/>
      <c r="BE17" s="35"/>
      <c r="BF17" s="35"/>
      <c r="BG17" s="35"/>
      <c r="BH17" s="35"/>
      <c r="BI17" s="35"/>
      <c r="BJ17" s="35"/>
      <c r="BO17" s="97" t="s">
        <v>165</v>
      </c>
      <c r="BP17" s="95">
        <f>BG7</f>
        <v>0</v>
      </c>
      <c r="BQ17" s="95">
        <f>BG12</f>
        <v>0</v>
      </c>
      <c r="BR17" s="95">
        <f>BG27</f>
        <v>249.59999847412109</v>
      </c>
      <c r="BS17" s="95">
        <f t="shared" si="14"/>
        <v>249.59999847412109</v>
      </c>
    </row>
    <row r="18" spans="2:71" x14ac:dyDescent="0.25">
      <c r="B18" s="25">
        <v>2036</v>
      </c>
      <c r="C18" s="26">
        <v>0</v>
      </c>
      <c r="D18" s="26">
        <v>711</v>
      </c>
      <c r="E18" s="26">
        <v>0</v>
      </c>
      <c r="F18" s="26">
        <v>1200</v>
      </c>
      <c r="G18" s="26">
        <v>200</v>
      </c>
      <c r="H18" s="26">
        <v>200</v>
      </c>
      <c r="I18" s="26">
        <v>0</v>
      </c>
      <c r="J18" s="26">
        <v>400</v>
      </c>
      <c r="K18" s="26">
        <v>0</v>
      </c>
      <c r="L18" s="26">
        <v>0</v>
      </c>
      <c r="M18" s="26">
        <v>897.29999542236328</v>
      </c>
      <c r="N18" s="26">
        <v>0</v>
      </c>
      <c r="O18" s="26">
        <v>0</v>
      </c>
      <c r="P18" s="26">
        <v>0</v>
      </c>
      <c r="Q18" s="26">
        <v>0</v>
      </c>
      <c r="R18" s="26">
        <v>100</v>
      </c>
      <c r="S18" s="26">
        <v>0</v>
      </c>
      <c r="T18" s="26">
        <v>0</v>
      </c>
      <c r="U18" s="26">
        <v>0</v>
      </c>
      <c r="V18" s="26">
        <v>0</v>
      </c>
      <c r="W18" s="26">
        <v>55.459999084472663</v>
      </c>
      <c r="X18" s="26">
        <v>0</v>
      </c>
      <c r="Y18" s="26">
        <v>0</v>
      </c>
      <c r="Z18" s="26">
        <v>0</v>
      </c>
      <c r="AA18" s="26">
        <v>0</v>
      </c>
      <c r="AB18" s="26">
        <v>0</v>
      </c>
      <c r="AC18" s="26">
        <v>0</v>
      </c>
      <c r="AD18" s="26">
        <v>0</v>
      </c>
      <c r="AE18" s="26">
        <v>17.590000152587891</v>
      </c>
      <c r="AF18" s="26">
        <v>110.81000167131424</v>
      </c>
      <c r="AG18" s="26">
        <v>613.46955324942508</v>
      </c>
      <c r="AH18" s="26">
        <v>312.4177018948738</v>
      </c>
      <c r="AI18" s="30" t="str">
        <f t="shared" si="2"/>
        <v>1 Mid</v>
      </c>
      <c r="AJ18" s="25">
        <v>2036</v>
      </c>
      <c r="AK18" s="34">
        <f t="shared" si="3"/>
        <v>925.88725514429893</v>
      </c>
      <c r="AL18" s="34">
        <f t="shared" si="4"/>
        <v>100</v>
      </c>
      <c r="AM18" s="34">
        <f t="shared" si="5"/>
        <v>0</v>
      </c>
      <c r="AN18" s="34">
        <f t="shared" si="6"/>
        <v>110.81000167131424</v>
      </c>
      <c r="AO18" s="34">
        <f t="shared" si="7"/>
        <v>73.049999237060547</v>
      </c>
      <c r="AP18" s="34">
        <f t="shared" si="8"/>
        <v>0</v>
      </c>
      <c r="AQ18" s="34">
        <f t="shared" si="9"/>
        <v>897.29999542236328</v>
      </c>
      <c r="AR18" s="34">
        <f t="shared" si="0"/>
        <v>2000</v>
      </c>
      <c r="AS18" s="34">
        <f t="shared" si="10"/>
        <v>0</v>
      </c>
      <c r="AT18" s="34">
        <f t="shared" si="11"/>
        <v>0</v>
      </c>
      <c r="AU18" s="34">
        <f t="shared" si="1"/>
        <v>711</v>
      </c>
      <c r="AV18" s="34">
        <f t="shared" si="12"/>
        <v>4818.0472514750372</v>
      </c>
      <c r="AX18" s="25">
        <v>2036</v>
      </c>
      <c r="AY18" s="34"/>
      <c r="AZ18" s="34"/>
      <c r="BA18" s="34"/>
      <c r="BB18" s="34"/>
      <c r="BC18" s="34"/>
      <c r="BD18" s="34"/>
      <c r="BE18" s="34"/>
      <c r="BF18" s="34"/>
      <c r="BG18" s="34"/>
      <c r="BH18" s="34"/>
      <c r="BI18" s="34"/>
      <c r="BJ18" s="34"/>
      <c r="BO18" s="97" t="s">
        <v>149</v>
      </c>
      <c r="BP18" s="95">
        <f>BH7</f>
        <v>0</v>
      </c>
      <c r="BQ18" s="95">
        <f>BH12</f>
        <v>0</v>
      </c>
      <c r="BR18" s="95">
        <f>BH27</f>
        <v>0</v>
      </c>
      <c r="BS18" s="95">
        <f t="shared" si="14"/>
        <v>0</v>
      </c>
    </row>
    <row r="19" spans="2:71" x14ac:dyDescent="0.25">
      <c r="B19" s="27">
        <v>2037</v>
      </c>
      <c r="C19" s="28">
        <v>0</v>
      </c>
      <c r="D19" s="28">
        <v>711</v>
      </c>
      <c r="E19" s="28">
        <v>0</v>
      </c>
      <c r="F19" s="28">
        <v>1300</v>
      </c>
      <c r="G19" s="28">
        <v>200</v>
      </c>
      <c r="H19" s="28">
        <v>200</v>
      </c>
      <c r="I19" s="28">
        <v>0</v>
      </c>
      <c r="J19" s="28">
        <v>400</v>
      </c>
      <c r="K19" s="28">
        <v>0</v>
      </c>
      <c r="L19" s="28">
        <v>0</v>
      </c>
      <c r="M19" s="28">
        <v>896.84999847412109</v>
      </c>
      <c r="N19" s="28">
        <v>0</v>
      </c>
      <c r="O19" s="28">
        <v>0</v>
      </c>
      <c r="P19" s="28">
        <v>0</v>
      </c>
      <c r="Q19" s="28">
        <v>0</v>
      </c>
      <c r="R19" s="28">
        <v>100</v>
      </c>
      <c r="S19" s="28">
        <v>0</v>
      </c>
      <c r="T19" s="28">
        <v>0</v>
      </c>
      <c r="U19" s="28">
        <v>0</v>
      </c>
      <c r="V19" s="28">
        <v>0</v>
      </c>
      <c r="W19" s="28">
        <v>58.759998321533203</v>
      </c>
      <c r="X19" s="28">
        <v>0</v>
      </c>
      <c r="Y19" s="28">
        <v>125</v>
      </c>
      <c r="Z19" s="28">
        <v>0</v>
      </c>
      <c r="AA19" s="28">
        <v>0</v>
      </c>
      <c r="AB19" s="28">
        <v>0</v>
      </c>
      <c r="AC19" s="28">
        <v>0</v>
      </c>
      <c r="AD19" s="28">
        <v>0</v>
      </c>
      <c r="AE19" s="28">
        <v>18.629999160766602</v>
      </c>
      <c r="AF19" s="28">
        <v>112.26000028848648</v>
      </c>
      <c r="AG19" s="28">
        <v>641.82474307177631</v>
      </c>
      <c r="AH19" s="28">
        <v>341.97115193805143</v>
      </c>
      <c r="AI19" s="30" t="str">
        <f t="shared" si="2"/>
        <v>1 Mid</v>
      </c>
      <c r="AJ19" s="27">
        <v>2037</v>
      </c>
      <c r="AK19" s="35">
        <f t="shared" si="3"/>
        <v>983.79589500982775</v>
      </c>
      <c r="AL19" s="35">
        <f t="shared" si="4"/>
        <v>100</v>
      </c>
      <c r="AM19" s="35">
        <f t="shared" si="5"/>
        <v>0</v>
      </c>
      <c r="AN19" s="35">
        <f t="shared" si="6"/>
        <v>112.26000028848648</v>
      </c>
      <c r="AO19" s="35">
        <f t="shared" si="7"/>
        <v>77.389997482299805</v>
      </c>
      <c r="AP19" s="35">
        <f t="shared" si="8"/>
        <v>0</v>
      </c>
      <c r="AQ19" s="35">
        <f t="shared" si="9"/>
        <v>896.84999847412109</v>
      </c>
      <c r="AR19" s="35">
        <f t="shared" si="0"/>
        <v>2100</v>
      </c>
      <c r="AS19" s="35">
        <f t="shared" si="10"/>
        <v>125</v>
      </c>
      <c r="AT19" s="35">
        <f t="shared" si="11"/>
        <v>0</v>
      </c>
      <c r="AU19" s="35">
        <f t="shared" si="1"/>
        <v>711</v>
      </c>
      <c r="AV19" s="35">
        <f t="shared" si="12"/>
        <v>5106.2958912547347</v>
      </c>
      <c r="AX19" s="27">
        <v>2037</v>
      </c>
      <c r="AY19" s="35"/>
      <c r="AZ19" s="35"/>
      <c r="BA19" s="35"/>
      <c r="BB19" s="35"/>
      <c r="BC19" s="35"/>
      <c r="BD19" s="35"/>
      <c r="BE19" s="35"/>
      <c r="BF19" s="35"/>
      <c r="BG19" s="35"/>
      <c r="BH19" s="35"/>
      <c r="BI19" s="35"/>
      <c r="BJ19" s="35"/>
      <c r="BO19" s="97" t="s">
        <v>50</v>
      </c>
      <c r="BP19" s="95">
        <f>BI7</f>
        <v>0</v>
      </c>
      <c r="BQ19" s="95">
        <f>BI12</f>
        <v>237</v>
      </c>
      <c r="BR19" s="95">
        <f>BI27</f>
        <v>711</v>
      </c>
      <c r="BS19" s="95">
        <f t="shared" si="14"/>
        <v>948</v>
      </c>
    </row>
    <row r="20" spans="2:71" x14ac:dyDescent="0.25">
      <c r="B20" s="25">
        <v>2038</v>
      </c>
      <c r="C20" s="26">
        <v>0</v>
      </c>
      <c r="D20" s="26">
        <v>711</v>
      </c>
      <c r="E20" s="26">
        <v>0</v>
      </c>
      <c r="F20" s="26">
        <v>1400</v>
      </c>
      <c r="G20" s="26">
        <v>200</v>
      </c>
      <c r="H20" s="26">
        <v>200</v>
      </c>
      <c r="I20" s="26">
        <v>0</v>
      </c>
      <c r="J20" s="26">
        <v>400</v>
      </c>
      <c r="K20" s="26">
        <v>0</v>
      </c>
      <c r="L20" s="26">
        <v>0</v>
      </c>
      <c r="M20" s="26">
        <v>896.40000152587891</v>
      </c>
      <c r="N20" s="26">
        <v>0</v>
      </c>
      <c r="O20" s="26">
        <v>0</v>
      </c>
      <c r="P20" s="26">
        <v>0</v>
      </c>
      <c r="Q20" s="26">
        <v>0</v>
      </c>
      <c r="R20" s="26">
        <v>100</v>
      </c>
      <c r="S20" s="26">
        <v>0</v>
      </c>
      <c r="T20" s="26">
        <v>0</v>
      </c>
      <c r="U20" s="26">
        <v>0</v>
      </c>
      <c r="V20" s="26">
        <v>0</v>
      </c>
      <c r="W20" s="26">
        <v>62.220001220703118</v>
      </c>
      <c r="X20" s="26">
        <v>0</v>
      </c>
      <c r="Y20" s="26">
        <v>124.94999694824219</v>
      </c>
      <c r="Z20" s="26">
        <v>0</v>
      </c>
      <c r="AA20" s="26">
        <v>15</v>
      </c>
      <c r="AB20" s="26">
        <v>0</v>
      </c>
      <c r="AC20" s="26">
        <v>0</v>
      </c>
      <c r="AD20" s="26">
        <v>0</v>
      </c>
      <c r="AE20" s="26">
        <v>19.729999542236332</v>
      </c>
      <c r="AF20" s="26">
        <v>113.62999922037125</v>
      </c>
      <c r="AG20" s="26">
        <v>668.61546698234986</v>
      </c>
      <c r="AH20" s="26">
        <v>372.95409578863388</v>
      </c>
      <c r="AI20" s="30" t="str">
        <f t="shared" si="2"/>
        <v>1 Mid</v>
      </c>
      <c r="AJ20" s="25">
        <v>2038</v>
      </c>
      <c r="AK20" s="34">
        <f t="shared" si="3"/>
        <v>1041.5695627709838</v>
      </c>
      <c r="AL20" s="34">
        <f t="shared" si="4"/>
        <v>100</v>
      </c>
      <c r="AM20" s="34">
        <f t="shared" si="5"/>
        <v>0</v>
      </c>
      <c r="AN20" s="34">
        <f t="shared" si="6"/>
        <v>113.62999922037125</v>
      </c>
      <c r="AO20" s="34">
        <f t="shared" si="7"/>
        <v>81.950000762939453</v>
      </c>
      <c r="AP20" s="34">
        <f t="shared" si="8"/>
        <v>15</v>
      </c>
      <c r="AQ20" s="34">
        <f t="shared" si="9"/>
        <v>896.40000152587891</v>
      </c>
      <c r="AR20" s="34">
        <f t="shared" si="0"/>
        <v>2200</v>
      </c>
      <c r="AS20" s="34">
        <f t="shared" si="10"/>
        <v>124.94999694824219</v>
      </c>
      <c r="AT20" s="34">
        <f t="shared" si="11"/>
        <v>0</v>
      </c>
      <c r="AU20" s="34">
        <f t="shared" si="1"/>
        <v>711</v>
      </c>
      <c r="AV20" s="34">
        <f t="shared" si="12"/>
        <v>5284.4995612284156</v>
      </c>
      <c r="AX20" s="25">
        <v>2038</v>
      </c>
      <c r="AY20" s="34"/>
      <c r="AZ20" s="34"/>
      <c r="BA20" s="34"/>
      <c r="BB20" s="34"/>
      <c r="BC20" s="34"/>
      <c r="BD20" s="34"/>
      <c r="BE20" s="34"/>
      <c r="BF20" s="34"/>
      <c r="BG20" s="34"/>
      <c r="BH20" s="34"/>
      <c r="BI20" s="34"/>
      <c r="BJ20" s="34"/>
      <c r="BO20" s="98" t="s">
        <v>45</v>
      </c>
      <c r="BP20" s="99">
        <f>BJ7</f>
        <v>687.15392960005704</v>
      </c>
      <c r="BQ20" s="99">
        <f>BJ12</f>
        <v>2373.4997035782649</v>
      </c>
      <c r="BR20" s="99">
        <f>BJ27</f>
        <v>5258.033960922251</v>
      </c>
      <c r="BS20" s="99">
        <f>SUM(BP20:BR20)</f>
        <v>8318.6875941005728</v>
      </c>
    </row>
    <row r="21" spans="2:71" x14ac:dyDescent="0.25">
      <c r="B21" s="27">
        <v>2039</v>
      </c>
      <c r="C21" s="28">
        <v>0</v>
      </c>
      <c r="D21" s="28">
        <v>711</v>
      </c>
      <c r="E21" s="28">
        <v>0</v>
      </c>
      <c r="F21" s="28">
        <v>1500</v>
      </c>
      <c r="G21" s="28">
        <v>200</v>
      </c>
      <c r="H21" s="28">
        <v>200</v>
      </c>
      <c r="I21" s="28">
        <v>0</v>
      </c>
      <c r="J21" s="28">
        <v>400</v>
      </c>
      <c r="K21" s="28">
        <v>0</v>
      </c>
      <c r="L21" s="28">
        <v>0</v>
      </c>
      <c r="M21" s="28">
        <v>895.95001220703125</v>
      </c>
      <c r="N21" s="28">
        <v>0</v>
      </c>
      <c r="O21" s="28">
        <v>0</v>
      </c>
      <c r="P21" s="28">
        <v>0</v>
      </c>
      <c r="Q21" s="28">
        <v>0</v>
      </c>
      <c r="R21" s="28">
        <v>200</v>
      </c>
      <c r="S21" s="28">
        <v>0</v>
      </c>
      <c r="T21" s="28">
        <v>0</v>
      </c>
      <c r="U21" s="28">
        <v>0</v>
      </c>
      <c r="V21" s="28">
        <v>0</v>
      </c>
      <c r="W21" s="28">
        <v>65.650001525878906</v>
      </c>
      <c r="X21" s="28">
        <v>0</v>
      </c>
      <c r="Y21" s="28">
        <v>124.90000152587891</v>
      </c>
      <c r="Z21" s="28">
        <v>0</v>
      </c>
      <c r="AA21" s="28">
        <v>30</v>
      </c>
      <c r="AB21" s="28">
        <v>0</v>
      </c>
      <c r="AC21" s="28">
        <v>0</v>
      </c>
      <c r="AD21" s="28">
        <v>0</v>
      </c>
      <c r="AE21" s="28">
        <v>20.819999694824219</v>
      </c>
      <c r="AF21" s="28">
        <v>115.03000241518021</v>
      </c>
      <c r="AG21" s="28">
        <v>695.50587983569119</v>
      </c>
      <c r="AH21" s="28">
        <v>417.70254871129873</v>
      </c>
      <c r="AI21" s="30" t="str">
        <f t="shared" si="2"/>
        <v>1 Mid</v>
      </c>
      <c r="AJ21" s="27">
        <v>2039</v>
      </c>
      <c r="AK21" s="35">
        <f t="shared" si="3"/>
        <v>1113.20842854699</v>
      </c>
      <c r="AL21" s="35">
        <f t="shared" si="4"/>
        <v>200</v>
      </c>
      <c r="AM21" s="35">
        <f t="shared" si="5"/>
        <v>0</v>
      </c>
      <c r="AN21" s="35">
        <f t="shared" si="6"/>
        <v>115.03000241518021</v>
      </c>
      <c r="AO21" s="35">
        <f t="shared" si="7"/>
        <v>86.470001220703125</v>
      </c>
      <c r="AP21" s="35">
        <f t="shared" si="8"/>
        <v>30</v>
      </c>
      <c r="AQ21" s="35">
        <f t="shared" si="9"/>
        <v>895.95001220703125</v>
      </c>
      <c r="AR21" s="35">
        <f t="shared" si="0"/>
        <v>2300</v>
      </c>
      <c r="AS21" s="35">
        <f t="shared" si="10"/>
        <v>124.90000152587891</v>
      </c>
      <c r="AT21" s="35">
        <f t="shared" si="11"/>
        <v>0</v>
      </c>
      <c r="AU21" s="35">
        <f t="shared" si="1"/>
        <v>711</v>
      </c>
      <c r="AV21" s="35">
        <f t="shared" si="12"/>
        <v>5576.5584459157835</v>
      </c>
      <c r="AX21" s="27">
        <v>2039</v>
      </c>
      <c r="AY21" s="35"/>
      <c r="AZ21" s="35"/>
      <c r="BA21" s="35"/>
      <c r="BB21" s="35"/>
      <c r="BC21" s="35"/>
      <c r="BD21" s="35"/>
      <c r="BE21" s="35"/>
      <c r="BF21" s="35"/>
      <c r="BG21" s="35"/>
      <c r="BH21" s="35"/>
      <c r="BI21" s="35"/>
      <c r="BJ21" s="35"/>
    </row>
    <row r="22" spans="2:71" x14ac:dyDescent="0.25">
      <c r="B22" s="25">
        <v>2040</v>
      </c>
      <c r="C22" s="26">
        <v>0</v>
      </c>
      <c r="D22" s="26">
        <v>711</v>
      </c>
      <c r="E22" s="26">
        <v>0</v>
      </c>
      <c r="F22" s="26">
        <v>1600</v>
      </c>
      <c r="G22" s="26">
        <v>200</v>
      </c>
      <c r="H22" s="26">
        <v>200</v>
      </c>
      <c r="I22" s="26">
        <v>0</v>
      </c>
      <c r="J22" s="26">
        <v>400</v>
      </c>
      <c r="K22" s="26">
        <v>0</v>
      </c>
      <c r="L22" s="26">
        <v>0</v>
      </c>
      <c r="M22" s="26">
        <v>895.49999237060547</v>
      </c>
      <c r="N22" s="26">
        <v>0</v>
      </c>
      <c r="O22" s="26">
        <v>0</v>
      </c>
      <c r="P22" s="26">
        <v>0</v>
      </c>
      <c r="Q22" s="26">
        <v>0</v>
      </c>
      <c r="R22" s="26">
        <v>200</v>
      </c>
      <c r="S22" s="26">
        <v>25</v>
      </c>
      <c r="T22" s="26">
        <v>0</v>
      </c>
      <c r="U22" s="26">
        <v>0</v>
      </c>
      <c r="V22" s="26">
        <v>0</v>
      </c>
      <c r="W22" s="26">
        <v>69.120002746582031</v>
      </c>
      <c r="X22" s="26">
        <v>0</v>
      </c>
      <c r="Y22" s="26">
        <v>124.84999847412109</v>
      </c>
      <c r="Z22" s="26">
        <v>0</v>
      </c>
      <c r="AA22" s="26">
        <v>45</v>
      </c>
      <c r="AB22" s="26">
        <v>0</v>
      </c>
      <c r="AC22" s="26">
        <v>0</v>
      </c>
      <c r="AD22" s="26">
        <v>0</v>
      </c>
      <c r="AE22" s="26">
        <v>21.920000076293949</v>
      </c>
      <c r="AF22" s="26">
        <v>116.37999880313873</v>
      </c>
      <c r="AG22" s="26">
        <v>719.66706749705361</v>
      </c>
      <c r="AH22" s="26">
        <v>466.93941385101141</v>
      </c>
      <c r="AI22" s="30" t="str">
        <f t="shared" si="2"/>
        <v>1 Mid</v>
      </c>
      <c r="AJ22" s="25">
        <v>2040</v>
      </c>
      <c r="AK22" s="34">
        <f t="shared" si="3"/>
        <v>1186.606481348065</v>
      </c>
      <c r="AL22" s="34">
        <f t="shared" si="4"/>
        <v>225</v>
      </c>
      <c r="AM22" s="34">
        <f t="shared" si="5"/>
        <v>0</v>
      </c>
      <c r="AN22" s="34">
        <f t="shared" si="6"/>
        <v>116.37999880313873</v>
      </c>
      <c r="AO22" s="34">
        <f t="shared" si="7"/>
        <v>91.040002822875977</v>
      </c>
      <c r="AP22" s="34">
        <f t="shared" si="8"/>
        <v>45</v>
      </c>
      <c r="AQ22" s="34">
        <f t="shared" si="9"/>
        <v>895.49999237060547</v>
      </c>
      <c r="AR22" s="34">
        <f t="shared" si="0"/>
        <v>2400</v>
      </c>
      <c r="AS22" s="34">
        <f t="shared" si="10"/>
        <v>124.84999847412109</v>
      </c>
      <c r="AT22" s="34">
        <f t="shared" si="11"/>
        <v>0</v>
      </c>
      <c r="AU22" s="34">
        <f t="shared" si="1"/>
        <v>711</v>
      </c>
      <c r="AV22" s="34">
        <f t="shared" si="12"/>
        <v>5795.3764738188065</v>
      </c>
      <c r="AX22" s="25">
        <v>2040</v>
      </c>
      <c r="AY22" s="34"/>
      <c r="AZ22" s="34"/>
      <c r="BA22" s="34"/>
      <c r="BB22" s="34"/>
      <c r="BC22" s="34"/>
      <c r="BD22" s="34"/>
      <c r="BE22" s="34"/>
      <c r="BF22" s="34"/>
      <c r="BG22" s="34"/>
      <c r="BH22" s="34"/>
      <c r="BI22" s="34"/>
      <c r="BJ22" s="34"/>
    </row>
    <row r="23" spans="2:71" x14ac:dyDescent="0.25">
      <c r="B23" s="27">
        <v>2041</v>
      </c>
      <c r="C23" s="28">
        <v>0</v>
      </c>
      <c r="D23" s="28">
        <v>711</v>
      </c>
      <c r="E23" s="28">
        <v>0</v>
      </c>
      <c r="F23" s="28">
        <v>1700</v>
      </c>
      <c r="G23" s="28">
        <v>200</v>
      </c>
      <c r="H23" s="28">
        <v>200</v>
      </c>
      <c r="I23" s="28">
        <v>0</v>
      </c>
      <c r="J23" s="28">
        <v>400</v>
      </c>
      <c r="K23" s="28">
        <v>0</v>
      </c>
      <c r="L23" s="28">
        <v>100</v>
      </c>
      <c r="M23" s="28">
        <v>895.04999542236328</v>
      </c>
      <c r="N23" s="28">
        <v>0</v>
      </c>
      <c r="O23" s="28">
        <v>0</v>
      </c>
      <c r="P23" s="28">
        <v>0</v>
      </c>
      <c r="Q23" s="28">
        <v>0</v>
      </c>
      <c r="R23" s="28">
        <v>200</v>
      </c>
      <c r="S23" s="28">
        <v>25</v>
      </c>
      <c r="T23" s="28">
        <v>50</v>
      </c>
      <c r="U23" s="28">
        <v>0</v>
      </c>
      <c r="V23" s="28">
        <v>0</v>
      </c>
      <c r="W23" s="28">
        <v>72.769996643066406</v>
      </c>
      <c r="X23" s="28">
        <v>0</v>
      </c>
      <c r="Y23" s="28">
        <v>124.80000305175781</v>
      </c>
      <c r="Z23" s="28">
        <v>0</v>
      </c>
      <c r="AA23" s="28">
        <v>45</v>
      </c>
      <c r="AB23" s="28">
        <v>0</v>
      </c>
      <c r="AC23" s="28">
        <v>0</v>
      </c>
      <c r="AD23" s="28">
        <v>0</v>
      </c>
      <c r="AE23" s="28">
        <v>23.079999923706051</v>
      </c>
      <c r="AF23" s="28">
        <v>117.8099969625473</v>
      </c>
      <c r="AG23" s="28">
        <v>740.23613767052893</v>
      </c>
      <c r="AH23" s="28">
        <v>490.49237784781337</v>
      </c>
      <c r="AI23" s="30" t="str">
        <f t="shared" si="2"/>
        <v>1 Mid</v>
      </c>
      <c r="AJ23" s="27">
        <v>2041</v>
      </c>
      <c r="AK23" s="35">
        <f t="shared" si="3"/>
        <v>1230.7285155183422</v>
      </c>
      <c r="AL23" s="35">
        <f t="shared" si="4"/>
        <v>275</v>
      </c>
      <c r="AM23" s="35">
        <f t="shared" si="5"/>
        <v>0</v>
      </c>
      <c r="AN23" s="35">
        <f t="shared" si="6"/>
        <v>117.8099969625473</v>
      </c>
      <c r="AO23" s="35">
        <f t="shared" si="7"/>
        <v>95.849996566772461</v>
      </c>
      <c r="AP23" s="35">
        <f t="shared" si="8"/>
        <v>45</v>
      </c>
      <c r="AQ23" s="35">
        <f t="shared" si="9"/>
        <v>895.04999542236328</v>
      </c>
      <c r="AR23" s="35">
        <f t="shared" si="0"/>
        <v>2600</v>
      </c>
      <c r="AS23" s="35">
        <f t="shared" si="10"/>
        <v>124.80000305175781</v>
      </c>
      <c r="AT23" s="35">
        <f t="shared" si="11"/>
        <v>0</v>
      </c>
      <c r="AU23" s="35">
        <f t="shared" si="1"/>
        <v>711</v>
      </c>
      <c r="AV23" s="35">
        <f t="shared" si="12"/>
        <v>6095.2385075217826</v>
      </c>
      <c r="AX23" s="27">
        <v>2041</v>
      </c>
      <c r="AY23" s="35"/>
      <c r="AZ23" s="35"/>
      <c r="BA23" s="35"/>
      <c r="BB23" s="35"/>
      <c r="BC23" s="35"/>
      <c r="BD23" s="35"/>
      <c r="BE23" s="35"/>
      <c r="BF23" s="35"/>
      <c r="BG23" s="35"/>
      <c r="BH23" s="35"/>
      <c r="BI23" s="35"/>
      <c r="BJ23" s="35"/>
    </row>
    <row r="24" spans="2:71" x14ac:dyDescent="0.25">
      <c r="B24" s="25">
        <v>2042</v>
      </c>
      <c r="C24" s="26">
        <v>0</v>
      </c>
      <c r="D24" s="26">
        <v>711</v>
      </c>
      <c r="E24" s="26">
        <v>0</v>
      </c>
      <c r="F24" s="26">
        <v>1800</v>
      </c>
      <c r="G24" s="26">
        <v>200</v>
      </c>
      <c r="H24" s="26">
        <v>200</v>
      </c>
      <c r="I24" s="26">
        <v>0</v>
      </c>
      <c r="J24" s="26">
        <v>400</v>
      </c>
      <c r="K24" s="26">
        <v>0</v>
      </c>
      <c r="L24" s="26">
        <v>200</v>
      </c>
      <c r="M24" s="26">
        <v>894.59999847412109</v>
      </c>
      <c r="N24" s="26">
        <v>0</v>
      </c>
      <c r="O24" s="26">
        <v>0</v>
      </c>
      <c r="P24" s="26">
        <v>0</v>
      </c>
      <c r="Q24" s="26">
        <v>0</v>
      </c>
      <c r="R24" s="26">
        <v>200</v>
      </c>
      <c r="S24" s="26">
        <v>50</v>
      </c>
      <c r="T24" s="26">
        <v>150</v>
      </c>
      <c r="U24" s="26">
        <v>0</v>
      </c>
      <c r="V24" s="26">
        <v>0</v>
      </c>
      <c r="W24" s="26">
        <v>76.620002746582031</v>
      </c>
      <c r="X24" s="26">
        <v>0</v>
      </c>
      <c r="Y24" s="26">
        <v>124.75</v>
      </c>
      <c r="Z24" s="26">
        <v>0</v>
      </c>
      <c r="AA24" s="26">
        <v>75</v>
      </c>
      <c r="AB24" s="26">
        <v>0</v>
      </c>
      <c r="AC24" s="26">
        <v>0</v>
      </c>
      <c r="AD24" s="26">
        <v>0</v>
      </c>
      <c r="AE24" s="26">
        <v>24.29999923706055</v>
      </c>
      <c r="AF24" s="26">
        <v>119.16999924182892</v>
      </c>
      <c r="AG24" s="26">
        <v>759.45953472884207</v>
      </c>
      <c r="AH24" s="26">
        <v>517.74793944462169</v>
      </c>
      <c r="AI24" s="30" t="str">
        <f t="shared" si="2"/>
        <v>1 Mid</v>
      </c>
      <c r="AJ24" s="25">
        <v>2042</v>
      </c>
      <c r="AK24" s="34">
        <f t="shared" si="3"/>
        <v>1277.2074741734637</v>
      </c>
      <c r="AL24" s="34">
        <f t="shared" si="4"/>
        <v>400</v>
      </c>
      <c r="AM24" s="34">
        <f t="shared" si="5"/>
        <v>0</v>
      </c>
      <c r="AN24" s="34">
        <f t="shared" si="6"/>
        <v>119.16999924182892</v>
      </c>
      <c r="AO24" s="34">
        <f t="shared" si="7"/>
        <v>100.92000198364258</v>
      </c>
      <c r="AP24" s="34">
        <f t="shared" si="8"/>
        <v>75</v>
      </c>
      <c r="AQ24" s="34">
        <f t="shared" si="9"/>
        <v>894.59999847412109</v>
      </c>
      <c r="AR24" s="34">
        <f t="shared" si="0"/>
        <v>2800</v>
      </c>
      <c r="AS24" s="34">
        <f t="shared" si="10"/>
        <v>124.75</v>
      </c>
      <c r="AT24" s="34">
        <f t="shared" si="11"/>
        <v>0</v>
      </c>
      <c r="AU24" s="34">
        <f t="shared" si="1"/>
        <v>711</v>
      </c>
      <c r="AV24" s="34">
        <f t="shared" si="12"/>
        <v>6502.6474738730558</v>
      </c>
      <c r="AX24" s="25">
        <v>2042</v>
      </c>
      <c r="AY24" s="34"/>
      <c r="AZ24" s="34"/>
      <c r="BA24" s="34"/>
      <c r="BB24" s="34"/>
      <c r="BC24" s="34"/>
      <c r="BD24" s="34"/>
      <c r="BE24" s="34"/>
      <c r="BF24" s="34"/>
      <c r="BG24" s="34"/>
      <c r="BH24" s="34"/>
      <c r="BI24" s="34"/>
      <c r="BJ24" s="34"/>
    </row>
    <row r="25" spans="2:71" x14ac:dyDescent="0.25">
      <c r="B25" s="27">
        <v>2043</v>
      </c>
      <c r="C25" s="28">
        <v>0</v>
      </c>
      <c r="D25" s="28">
        <v>948</v>
      </c>
      <c r="E25" s="28">
        <v>0</v>
      </c>
      <c r="F25" s="28">
        <v>1900</v>
      </c>
      <c r="G25" s="28">
        <v>200</v>
      </c>
      <c r="H25" s="28">
        <v>200</v>
      </c>
      <c r="I25" s="28">
        <v>0</v>
      </c>
      <c r="J25" s="28">
        <v>400</v>
      </c>
      <c r="K25" s="28">
        <v>0</v>
      </c>
      <c r="L25" s="28">
        <v>300</v>
      </c>
      <c r="M25" s="28">
        <v>994.15000152587891</v>
      </c>
      <c r="N25" s="28">
        <v>0</v>
      </c>
      <c r="O25" s="28">
        <v>0</v>
      </c>
      <c r="P25" s="28">
        <v>0</v>
      </c>
      <c r="Q25" s="28">
        <v>0</v>
      </c>
      <c r="R25" s="28">
        <v>200</v>
      </c>
      <c r="S25" s="28">
        <v>50</v>
      </c>
      <c r="T25" s="28">
        <v>175</v>
      </c>
      <c r="U25" s="28">
        <v>0</v>
      </c>
      <c r="V25" s="28">
        <v>0</v>
      </c>
      <c r="W25" s="28">
        <v>80.669998168945313</v>
      </c>
      <c r="X25" s="28">
        <v>0</v>
      </c>
      <c r="Y25" s="28">
        <v>124.69999694824219</v>
      </c>
      <c r="Z25" s="28">
        <v>0</v>
      </c>
      <c r="AA25" s="28">
        <v>90</v>
      </c>
      <c r="AB25" s="28">
        <v>0</v>
      </c>
      <c r="AC25" s="28">
        <v>0</v>
      </c>
      <c r="AD25" s="28">
        <v>0</v>
      </c>
      <c r="AE25" s="28">
        <v>25.579999923706051</v>
      </c>
      <c r="AF25" s="28">
        <v>120.50000107288361</v>
      </c>
      <c r="AG25" s="28">
        <v>775.01290651765703</v>
      </c>
      <c r="AH25" s="28">
        <v>562.34133320822002</v>
      </c>
      <c r="AI25" s="30" t="str">
        <f t="shared" si="2"/>
        <v>1 Mid</v>
      </c>
      <c r="AJ25" s="27">
        <v>2043</v>
      </c>
      <c r="AK25" s="35">
        <f t="shared" si="3"/>
        <v>1337.3542397258771</v>
      </c>
      <c r="AL25" s="35">
        <f t="shared" si="4"/>
        <v>425</v>
      </c>
      <c r="AM25" s="35">
        <f t="shared" si="5"/>
        <v>0</v>
      </c>
      <c r="AN25" s="35">
        <f t="shared" si="6"/>
        <v>120.50000107288361</v>
      </c>
      <c r="AO25" s="35">
        <f t="shared" si="7"/>
        <v>106.24999809265137</v>
      </c>
      <c r="AP25" s="35">
        <f t="shared" si="8"/>
        <v>90</v>
      </c>
      <c r="AQ25" s="35">
        <f t="shared" si="9"/>
        <v>994.15000152587891</v>
      </c>
      <c r="AR25" s="35">
        <f t="shared" si="0"/>
        <v>3000</v>
      </c>
      <c r="AS25" s="35">
        <f t="shared" si="10"/>
        <v>124.69999694824219</v>
      </c>
      <c r="AT25" s="35">
        <f t="shared" si="11"/>
        <v>0</v>
      </c>
      <c r="AU25" s="35">
        <f t="shared" si="1"/>
        <v>948</v>
      </c>
      <c r="AV25" s="35">
        <f t="shared" si="12"/>
        <v>7145.9542373655331</v>
      </c>
      <c r="AX25" s="27">
        <v>2043</v>
      </c>
      <c r="AY25" s="35"/>
      <c r="AZ25" s="35"/>
      <c r="BA25" s="35"/>
      <c r="BB25" s="35"/>
      <c r="BC25" s="35"/>
      <c r="BD25" s="35"/>
      <c r="BE25" s="35"/>
      <c r="BF25" s="35"/>
      <c r="BG25" s="35"/>
      <c r="BH25" s="35"/>
      <c r="BI25" s="35"/>
      <c r="BJ25" s="35"/>
    </row>
    <row r="26" spans="2:71" x14ac:dyDescent="0.25">
      <c r="B26" s="25">
        <v>2044</v>
      </c>
      <c r="C26" s="26">
        <v>0</v>
      </c>
      <c r="D26" s="26">
        <v>948</v>
      </c>
      <c r="E26" s="26">
        <v>0</v>
      </c>
      <c r="F26" s="26">
        <v>1900</v>
      </c>
      <c r="G26" s="26">
        <v>550</v>
      </c>
      <c r="H26" s="26">
        <v>200</v>
      </c>
      <c r="I26" s="26">
        <v>0</v>
      </c>
      <c r="J26" s="26">
        <v>400</v>
      </c>
      <c r="K26" s="26">
        <v>0</v>
      </c>
      <c r="L26" s="26">
        <v>300</v>
      </c>
      <c r="M26" s="26">
        <v>1293.6500091552734</v>
      </c>
      <c r="N26" s="26">
        <v>0</v>
      </c>
      <c r="O26" s="26">
        <v>0</v>
      </c>
      <c r="P26" s="26">
        <v>0</v>
      </c>
      <c r="Q26" s="26">
        <v>0</v>
      </c>
      <c r="R26" s="26">
        <v>200</v>
      </c>
      <c r="S26" s="26">
        <v>50</v>
      </c>
      <c r="T26" s="26">
        <v>250</v>
      </c>
      <c r="U26" s="26">
        <v>0</v>
      </c>
      <c r="V26" s="26">
        <v>0</v>
      </c>
      <c r="W26" s="26">
        <v>84.930000305175781</v>
      </c>
      <c r="X26" s="26">
        <v>0</v>
      </c>
      <c r="Y26" s="26">
        <v>124.65000152587891</v>
      </c>
      <c r="Z26" s="26">
        <v>0</v>
      </c>
      <c r="AA26" s="26">
        <v>90</v>
      </c>
      <c r="AB26" s="26">
        <v>0</v>
      </c>
      <c r="AC26" s="26">
        <v>0</v>
      </c>
      <c r="AD26" s="26">
        <v>0</v>
      </c>
      <c r="AE26" s="26">
        <v>26.930000305175781</v>
      </c>
      <c r="AF26" s="26">
        <v>121.72999846935272</v>
      </c>
      <c r="AG26" s="26">
        <v>792.01466881078329</v>
      </c>
      <c r="AH26" s="26">
        <v>622.09565656516793</v>
      </c>
      <c r="AI26" s="30" t="str">
        <f t="shared" si="2"/>
        <v>1 Mid</v>
      </c>
      <c r="AJ26" s="25">
        <v>2044</v>
      </c>
      <c r="AK26" s="34">
        <f t="shared" si="3"/>
        <v>1414.1103253759511</v>
      </c>
      <c r="AL26" s="34">
        <f t="shared" si="4"/>
        <v>500</v>
      </c>
      <c r="AM26" s="34">
        <f t="shared" si="5"/>
        <v>0</v>
      </c>
      <c r="AN26" s="34">
        <f t="shared" si="6"/>
        <v>121.72999846935272</v>
      </c>
      <c r="AO26" s="34">
        <f t="shared" si="7"/>
        <v>111.86000061035156</v>
      </c>
      <c r="AP26" s="34">
        <f t="shared" si="8"/>
        <v>90</v>
      </c>
      <c r="AQ26" s="34">
        <f t="shared" si="9"/>
        <v>1293.6500091552734</v>
      </c>
      <c r="AR26" s="34">
        <f t="shared" si="0"/>
        <v>3350</v>
      </c>
      <c r="AS26" s="34">
        <f t="shared" si="10"/>
        <v>124.65000152587891</v>
      </c>
      <c r="AT26" s="34">
        <f t="shared" si="11"/>
        <v>0</v>
      </c>
      <c r="AU26" s="34">
        <f t="shared" si="1"/>
        <v>948</v>
      </c>
      <c r="AV26" s="34">
        <f t="shared" si="12"/>
        <v>7954.0003351368077</v>
      </c>
      <c r="AX26" s="25">
        <v>2044</v>
      </c>
      <c r="AY26" s="34"/>
      <c r="AZ26" s="34"/>
      <c r="BA26" s="34"/>
      <c r="BB26" s="34"/>
      <c r="BC26" s="34"/>
      <c r="BD26" s="34"/>
      <c r="BE26" s="34"/>
      <c r="BF26" s="34"/>
      <c r="BG26" s="34"/>
      <c r="BH26" s="34"/>
      <c r="BI26" s="34"/>
      <c r="BJ26" s="34"/>
    </row>
    <row r="27" spans="2:71" x14ac:dyDescent="0.25">
      <c r="B27" s="27">
        <v>2045</v>
      </c>
      <c r="C27" s="28">
        <v>0</v>
      </c>
      <c r="D27" s="28">
        <v>948</v>
      </c>
      <c r="E27" s="28">
        <v>0</v>
      </c>
      <c r="F27" s="28">
        <v>1900</v>
      </c>
      <c r="G27" s="28">
        <v>550</v>
      </c>
      <c r="H27" s="28">
        <v>200</v>
      </c>
      <c r="I27" s="28">
        <v>0</v>
      </c>
      <c r="J27" s="28">
        <v>400</v>
      </c>
      <c r="K27" s="28">
        <v>0</v>
      </c>
      <c r="L27" s="28">
        <v>300</v>
      </c>
      <c r="M27" s="28">
        <v>1392.9999847412109</v>
      </c>
      <c r="N27" s="28">
        <v>0</v>
      </c>
      <c r="O27" s="28">
        <v>0</v>
      </c>
      <c r="P27" s="28">
        <v>0</v>
      </c>
      <c r="Q27" s="28">
        <v>0</v>
      </c>
      <c r="R27" s="28">
        <v>200</v>
      </c>
      <c r="S27" s="28">
        <v>50</v>
      </c>
      <c r="T27" s="28">
        <v>300</v>
      </c>
      <c r="U27" s="28">
        <v>0</v>
      </c>
      <c r="V27" s="28">
        <v>0</v>
      </c>
      <c r="W27" s="28">
        <v>89.410003662109375</v>
      </c>
      <c r="X27" s="28">
        <v>125</v>
      </c>
      <c r="Y27" s="28">
        <v>124.59999847412109</v>
      </c>
      <c r="Z27" s="28">
        <v>0</v>
      </c>
      <c r="AA27" s="28">
        <v>90</v>
      </c>
      <c r="AB27" s="28">
        <v>0</v>
      </c>
      <c r="AC27" s="28">
        <v>0</v>
      </c>
      <c r="AD27" s="28">
        <v>0</v>
      </c>
      <c r="AE27" s="28">
        <v>28.360000610351559</v>
      </c>
      <c r="AF27" s="28">
        <v>123.04000151157379</v>
      </c>
      <c r="AG27" s="28">
        <v>807.45351018549968</v>
      </c>
      <c r="AH27" s="28">
        <v>689.82409491570616</v>
      </c>
      <c r="AI27" s="30" t="str">
        <f t="shared" si="2"/>
        <v>1 Mid</v>
      </c>
      <c r="AJ27" s="27">
        <v>2045</v>
      </c>
      <c r="AK27" s="35">
        <f>SUM(AG27:AH27)</f>
        <v>1497.2776051012058</v>
      </c>
      <c r="AL27" s="35">
        <f t="shared" si="4"/>
        <v>550</v>
      </c>
      <c r="AM27" s="35">
        <f t="shared" si="5"/>
        <v>0</v>
      </c>
      <c r="AN27" s="35">
        <f t="shared" si="6"/>
        <v>123.04000151157379</v>
      </c>
      <c r="AO27" s="35">
        <f t="shared" si="7"/>
        <v>117.77000427246094</v>
      </c>
      <c r="AP27" s="35">
        <f t="shared" si="8"/>
        <v>90</v>
      </c>
      <c r="AQ27" s="35">
        <f t="shared" si="9"/>
        <v>1392.9999847412109</v>
      </c>
      <c r="AR27" s="35">
        <f t="shared" si="0"/>
        <v>3350</v>
      </c>
      <c r="AS27" s="35">
        <f t="shared" si="10"/>
        <v>249.59999847412109</v>
      </c>
      <c r="AT27" s="35">
        <f t="shared" si="11"/>
        <v>0</v>
      </c>
      <c r="AU27" s="35">
        <f t="shared" si="1"/>
        <v>948</v>
      </c>
      <c r="AV27" s="35">
        <f t="shared" si="12"/>
        <v>8318.6875941005728</v>
      </c>
      <c r="AX27" s="27">
        <v>2045</v>
      </c>
      <c r="AY27" s="35">
        <f t="shared" ref="AY27:BJ27" si="16">AK27-AK12</f>
        <v>902.81395955253606</v>
      </c>
      <c r="AZ27" s="35">
        <f t="shared" si="16"/>
        <v>450</v>
      </c>
      <c r="BA27" s="35">
        <f t="shared" si="16"/>
        <v>0</v>
      </c>
      <c r="BB27" s="35">
        <f t="shared" si="16"/>
        <v>39.390003353357315</v>
      </c>
      <c r="BC27" s="35">
        <f t="shared" si="16"/>
        <v>72.080005645751953</v>
      </c>
      <c r="BD27" s="35">
        <f t="shared" si="16"/>
        <v>90</v>
      </c>
      <c r="BE27" s="35">
        <f t="shared" si="16"/>
        <v>693.14999389648438</v>
      </c>
      <c r="BF27" s="35">
        <f t="shared" si="16"/>
        <v>2050</v>
      </c>
      <c r="BG27" s="35">
        <f t="shared" si="16"/>
        <v>249.59999847412109</v>
      </c>
      <c r="BH27" s="35">
        <f t="shared" si="16"/>
        <v>0</v>
      </c>
      <c r="BI27" s="35">
        <f t="shared" si="16"/>
        <v>711</v>
      </c>
      <c r="BJ27" s="35">
        <f t="shared" si="16"/>
        <v>5258.033960922251</v>
      </c>
    </row>
    <row r="28" spans="2:71" x14ac:dyDescent="0.25">
      <c r="AX28" s="27" t="s">
        <v>45</v>
      </c>
      <c r="AY28" s="35">
        <f>SUM(AY27,AY12,AY7)</f>
        <v>1497.2776051012056</v>
      </c>
      <c r="AZ28" s="35">
        <f t="shared" ref="AZ28:BJ28" si="17">SUM(AZ27,AZ12,AZ7)</f>
        <v>550</v>
      </c>
      <c r="BA28" s="35">
        <f t="shared" si="17"/>
        <v>0</v>
      </c>
      <c r="BB28" s="35">
        <f t="shared" si="17"/>
        <v>123.04000151157379</v>
      </c>
      <c r="BC28" s="35">
        <f t="shared" si="17"/>
        <v>117.77000427246094</v>
      </c>
      <c r="BD28" s="35">
        <f t="shared" si="17"/>
        <v>90</v>
      </c>
      <c r="BE28" s="35">
        <f t="shared" si="17"/>
        <v>1392.9999847412109</v>
      </c>
      <c r="BF28" s="35">
        <f t="shared" si="17"/>
        <v>3350</v>
      </c>
      <c r="BG28" s="35">
        <f t="shared" si="17"/>
        <v>249.59999847412109</v>
      </c>
      <c r="BH28" s="35">
        <f t="shared" si="17"/>
        <v>0</v>
      </c>
      <c r="BI28" s="35">
        <f t="shared" si="17"/>
        <v>948</v>
      </c>
      <c r="BJ28" s="35">
        <f t="shared" si="17"/>
        <v>8318.6875941005728</v>
      </c>
    </row>
    <row r="30" spans="2:71" x14ac:dyDescent="0.25">
      <c r="B30" s="1" t="str">
        <f>'RAW DATA INPUTS &gt;&gt;&gt;'!D4</f>
        <v>2 Low</v>
      </c>
    </row>
    <row r="31" spans="2:71" ht="75" x14ac:dyDescent="0.25">
      <c r="B31" s="16" t="s">
        <v>13</v>
      </c>
      <c r="C31" s="17" t="s">
        <v>14</v>
      </c>
      <c r="D31" s="17" t="s">
        <v>15</v>
      </c>
      <c r="E31" s="17" t="s">
        <v>16</v>
      </c>
      <c r="F31" s="18" t="s">
        <v>17</v>
      </c>
      <c r="G31" s="18" t="s">
        <v>18</v>
      </c>
      <c r="H31" s="18" t="s">
        <v>19</v>
      </c>
      <c r="I31" s="18" t="s">
        <v>20</v>
      </c>
      <c r="J31" s="18" t="s">
        <v>21</v>
      </c>
      <c r="K31" s="18" t="s">
        <v>22</v>
      </c>
      <c r="L31" s="18" t="s">
        <v>23</v>
      </c>
      <c r="M31" s="19" t="s">
        <v>24</v>
      </c>
      <c r="N31" s="19" t="s">
        <v>25</v>
      </c>
      <c r="O31" s="19" t="s">
        <v>26</v>
      </c>
      <c r="P31" s="19" t="s">
        <v>27</v>
      </c>
      <c r="Q31" s="19" t="s">
        <v>28</v>
      </c>
      <c r="R31" s="20" t="s">
        <v>29</v>
      </c>
      <c r="S31" s="20" t="s">
        <v>30</v>
      </c>
      <c r="T31" s="20" t="s">
        <v>31</v>
      </c>
      <c r="U31" s="20" t="s">
        <v>32</v>
      </c>
      <c r="V31" s="20" t="s">
        <v>33</v>
      </c>
      <c r="W31" s="20" t="s">
        <v>34</v>
      </c>
      <c r="X31" s="21" t="s">
        <v>35</v>
      </c>
      <c r="Y31" s="21" t="s">
        <v>36</v>
      </c>
      <c r="Z31" s="21" t="s">
        <v>37</v>
      </c>
      <c r="AA31" s="16" t="s">
        <v>38</v>
      </c>
      <c r="AB31" s="16" t="s">
        <v>39</v>
      </c>
      <c r="AC31" s="16" t="s">
        <v>52</v>
      </c>
      <c r="AD31" s="16" t="s">
        <v>41</v>
      </c>
      <c r="AE31" s="16" t="s">
        <v>42</v>
      </c>
      <c r="AF31" s="22" t="s">
        <v>1</v>
      </c>
      <c r="AG31" s="22" t="s">
        <v>43</v>
      </c>
      <c r="AH31" s="22" t="s">
        <v>44</v>
      </c>
      <c r="AI31" s="36" t="str">
        <f>B30</f>
        <v>2 Low</v>
      </c>
      <c r="AJ31" s="23" t="s">
        <v>13</v>
      </c>
      <c r="AK31" s="23" t="s">
        <v>58</v>
      </c>
      <c r="AL31" s="23" t="s">
        <v>59</v>
      </c>
      <c r="AM31" s="23" t="s">
        <v>60</v>
      </c>
      <c r="AN31" s="23" t="s">
        <v>61</v>
      </c>
      <c r="AO31" s="23" t="s">
        <v>62</v>
      </c>
      <c r="AP31" s="24" t="s">
        <v>38</v>
      </c>
      <c r="AQ31" s="24" t="s">
        <v>47</v>
      </c>
      <c r="AR31" s="24" t="s">
        <v>53</v>
      </c>
      <c r="AS31" s="24" t="s">
        <v>63</v>
      </c>
      <c r="AT31" s="24" t="s">
        <v>64</v>
      </c>
      <c r="AU31" s="24" t="s">
        <v>50</v>
      </c>
      <c r="AV31" s="24" t="s">
        <v>45</v>
      </c>
      <c r="AX31" s="23" t="s">
        <v>273</v>
      </c>
      <c r="AY31" s="23" t="s">
        <v>58</v>
      </c>
      <c r="AZ31" s="23" t="s">
        <v>59</v>
      </c>
      <c r="BA31" s="23" t="s">
        <v>60</v>
      </c>
      <c r="BB31" s="23" t="s">
        <v>61</v>
      </c>
      <c r="BC31" s="23" t="s">
        <v>62</v>
      </c>
      <c r="BD31" s="24" t="s">
        <v>38</v>
      </c>
      <c r="BE31" s="24" t="s">
        <v>47</v>
      </c>
      <c r="BF31" s="24" t="s">
        <v>53</v>
      </c>
      <c r="BG31" s="24" t="s">
        <v>63</v>
      </c>
      <c r="BH31" s="24" t="s">
        <v>64</v>
      </c>
      <c r="BI31" s="24" t="s">
        <v>50</v>
      </c>
      <c r="BJ31" s="24" t="s">
        <v>45</v>
      </c>
    </row>
    <row r="32" spans="2:71" x14ac:dyDescent="0.25">
      <c r="B32" s="25">
        <v>2022</v>
      </c>
      <c r="C32" s="26">
        <v>0</v>
      </c>
      <c r="D32" s="26">
        <v>0</v>
      </c>
      <c r="E32" s="26">
        <v>0</v>
      </c>
      <c r="F32" s="26">
        <v>0</v>
      </c>
      <c r="G32" s="26">
        <v>0</v>
      </c>
      <c r="H32" s="26">
        <v>0</v>
      </c>
      <c r="I32" s="26">
        <v>0</v>
      </c>
      <c r="J32" s="26">
        <v>0</v>
      </c>
      <c r="K32" s="26">
        <v>0</v>
      </c>
      <c r="L32" s="26">
        <v>0</v>
      </c>
      <c r="M32" s="26">
        <v>0</v>
      </c>
      <c r="N32" s="26">
        <v>0</v>
      </c>
      <c r="O32" s="26">
        <v>0</v>
      </c>
      <c r="P32" s="26">
        <v>0</v>
      </c>
      <c r="Q32" s="26">
        <v>0</v>
      </c>
      <c r="R32" s="26">
        <v>0</v>
      </c>
      <c r="S32" s="26">
        <v>0</v>
      </c>
      <c r="T32" s="26">
        <v>0</v>
      </c>
      <c r="U32" s="26">
        <v>0</v>
      </c>
      <c r="V32" s="26">
        <v>0</v>
      </c>
      <c r="W32" s="26">
        <v>3.2999999523162842</v>
      </c>
      <c r="X32" s="26">
        <v>0</v>
      </c>
      <c r="Y32" s="26">
        <v>0</v>
      </c>
      <c r="Z32" s="26">
        <v>0</v>
      </c>
      <c r="AA32" s="26">
        <v>0</v>
      </c>
      <c r="AB32" s="26">
        <v>0</v>
      </c>
      <c r="AC32" s="26">
        <v>0</v>
      </c>
      <c r="AD32" s="26">
        <v>0</v>
      </c>
      <c r="AE32" s="26">
        <v>0</v>
      </c>
      <c r="AF32" s="26">
        <v>0</v>
      </c>
      <c r="AG32" s="26">
        <v>37.531762906349293</v>
      </c>
      <c r="AH32" s="26">
        <v>37.1379291002768</v>
      </c>
      <c r="AI32" s="30" t="str">
        <f>AI31</f>
        <v>2 Low</v>
      </c>
      <c r="AJ32" s="25">
        <v>2022</v>
      </c>
      <c r="AK32" s="34">
        <f>SUM(AG32:AH32)</f>
        <v>74.669692006626093</v>
      </c>
      <c r="AL32" s="34">
        <f t="shared" ref="AL32:AL55" si="18">SUM(R32:U32)</f>
        <v>0</v>
      </c>
      <c r="AM32" s="34">
        <f>SUM(AC32:AD32)</f>
        <v>0</v>
      </c>
      <c r="AN32" s="34">
        <f>AF32</f>
        <v>0</v>
      </c>
      <c r="AO32" s="34">
        <f>W32+AE32</f>
        <v>3.2999999523162842</v>
      </c>
      <c r="AP32" s="34">
        <f>AA32</f>
        <v>0</v>
      </c>
      <c r="AQ32" s="34">
        <f>SUM(M32:Q32)</f>
        <v>0</v>
      </c>
      <c r="AR32" s="34">
        <f t="shared" ref="AR32:AR55" si="19">SUM(F32:L32)</f>
        <v>0</v>
      </c>
      <c r="AS32" s="34">
        <f>SUM(X32:Z32)</f>
        <v>0</v>
      </c>
      <c r="AT32" s="34">
        <f>V32</f>
        <v>0</v>
      </c>
      <c r="AU32" s="34">
        <f t="shared" ref="AU32:AU55" si="20">SUM(C32:E32)</f>
        <v>0</v>
      </c>
      <c r="AV32" s="34">
        <f t="shared" ref="AV32:AV55" si="21">SUM(AK32:AU32)</f>
        <v>77.969691958942377</v>
      </c>
      <c r="AX32" s="25">
        <v>2022</v>
      </c>
      <c r="AY32" s="34"/>
      <c r="AZ32" s="34"/>
      <c r="BA32" s="34"/>
      <c r="BB32" s="34"/>
      <c r="BC32" s="34"/>
      <c r="BD32" s="34"/>
      <c r="BE32" s="34"/>
      <c r="BF32" s="34"/>
      <c r="BG32" s="34"/>
      <c r="BH32" s="34"/>
      <c r="BI32" s="34"/>
      <c r="BJ32" s="34"/>
      <c r="BL32" s="74" t="s">
        <v>58</v>
      </c>
      <c r="BM32" s="75">
        <f>AY56</f>
        <v>1537.4676345137968</v>
      </c>
    </row>
    <row r="33" spans="2:65" x14ac:dyDescent="0.25">
      <c r="B33" s="27">
        <v>2023</v>
      </c>
      <c r="C33" s="28">
        <v>0</v>
      </c>
      <c r="D33" s="28">
        <v>0</v>
      </c>
      <c r="E33" s="28">
        <v>0</v>
      </c>
      <c r="F33" s="28">
        <v>0</v>
      </c>
      <c r="G33" s="28">
        <v>0</v>
      </c>
      <c r="H33" s="28">
        <v>0</v>
      </c>
      <c r="I33" s="28">
        <v>0</v>
      </c>
      <c r="J33" s="28">
        <v>0</v>
      </c>
      <c r="K33" s="28">
        <v>0</v>
      </c>
      <c r="L33" s="28">
        <v>0</v>
      </c>
      <c r="M33" s="28">
        <v>0</v>
      </c>
      <c r="N33" s="28">
        <v>0</v>
      </c>
      <c r="O33" s="28">
        <v>0</v>
      </c>
      <c r="P33" s="28">
        <v>0</v>
      </c>
      <c r="Q33" s="28">
        <v>0</v>
      </c>
      <c r="R33" s="28">
        <v>0</v>
      </c>
      <c r="S33" s="28">
        <v>0</v>
      </c>
      <c r="T33" s="28">
        <v>0</v>
      </c>
      <c r="U33" s="28">
        <v>0</v>
      </c>
      <c r="V33" s="28">
        <v>0</v>
      </c>
      <c r="W33" s="28">
        <v>6.25</v>
      </c>
      <c r="X33" s="28">
        <v>0</v>
      </c>
      <c r="Y33" s="28">
        <v>0</v>
      </c>
      <c r="Z33" s="28">
        <v>0</v>
      </c>
      <c r="AA33" s="28">
        <v>0</v>
      </c>
      <c r="AB33" s="28">
        <v>0</v>
      </c>
      <c r="AC33" s="28">
        <v>0</v>
      </c>
      <c r="AD33" s="28">
        <v>0</v>
      </c>
      <c r="AE33" s="28">
        <v>3</v>
      </c>
      <c r="AF33" s="28">
        <v>5.0400002393871546</v>
      </c>
      <c r="AG33" s="28">
        <v>77.022225312648928</v>
      </c>
      <c r="AH33" s="28">
        <v>61.868254649550458</v>
      </c>
      <c r="AI33" s="30" t="str">
        <f t="shared" ref="AI33:AI55" si="22">AI32</f>
        <v>2 Low</v>
      </c>
      <c r="AJ33" s="27">
        <v>2023</v>
      </c>
      <c r="AK33" s="35">
        <f t="shared" ref="AK33:AK54" si="23">SUM(AG33:AH33)</f>
        <v>138.89047996219938</v>
      </c>
      <c r="AL33" s="35">
        <f t="shared" si="18"/>
        <v>0</v>
      </c>
      <c r="AM33" s="35">
        <f t="shared" ref="AM33:AM55" si="24">SUM(AC33:AD33)</f>
        <v>0</v>
      </c>
      <c r="AN33" s="35">
        <f t="shared" ref="AN33:AN55" si="25">AF33</f>
        <v>5.0400002393871546</v>
      </c>
      <c r="AO33" s="35">
        <f t="shared" ref="AO33:AO55" si="26">W33+AE33</f>
        <v>9.25</v>
      </c>
      <c r="AP33" s="35">
        <f t="shared" ref="AP33:AP55" si="27">AA33</f>
        <v>0</v>
      </c>
      <c r="AQ33" s="35">
        <f t="shared" ref="AQ33:AQ55" si="28">SUM(M33:Q33)</f>
        <v>0</v>
      </c>
      <c r="AR33" s="35">
        <f t="shared" si="19"/>
        <v>0</v>
      </c>
      <c r="AS33" s="35">
        <f t="shared" ref="AS33:AS55" si="29">SUM(X33:Z33)</f>
        <v>0</v>
      </c>
      <c r="AT33" s="35">
        <f t="shared" ref="AT33:AT55" si="30">V33</f>
        <v>0</v>
      </c>
      <c r="AU33" s="35">
        <f t="shared" si="20"/>
        <v>0</v>
      </c>
      <c r="AV33" s="35">
        <f t="shared" si="21"/>
        <v>153.18048020158653</v>
      </c>
      <c r="AX33" s="27">
        <v>2023</v>
      </c>
      <c r="AY33" s="35"/>
      <c r="AZ33" s="35"/>
      <c r="BA33" s="35"/>
      <c r="BB33" s="35"/>
      <c r="BC33" s="35"/>
      <c r="BD33" s="35"/>
      <c r="BE33" s="35"/>
      <c r="BF33" s="35"/>
      <c r="BG33" s="35"/>
      <c r="BH33" s="35"/>
      <c r="BI33" s="35"/>
      <c r="BJ33" s="35"/>
      <c r="BL33" s="74" t="s">
        <v>59</v>
      </c>
      <c r="BM33" s="75">
        <f>AZ56</f>
        <v>275</v>
      </c>
    </row>
    <row r="34" spans="2:65" x14ac:dyDescent="0.25">
      <c r="B34" s="25">
        <v>2024</v>
      </c>
      <c r="C34" s="26">
        <v>0</v>
      </c>
      <c r="D34" s="26">
        <v>0</v>
      </c>
      <c r="E34" s="26">
        <v>0</v>
      </c>
      <c r="F34" s="26">
        <v>0</v>
      </c>
      <c r="G34" s="26">
        <v>0</v>
      </c>
      <c r="H34" s="26">
        <v>0</v>
      </c>
      <c r="I34" s="26">
        <v>0</v>
      </c>
      <c r="J34" s="26">
        <v>0</v>
      </c>
      <c r="K34" s="26">
        <v>0</v>
      </c>
      <c r="L34" s="26">
        <v>0</v>
      </c>
      <c r="M34" s="26">
        <v>100</v>
      </c>
      <c r="N34" s="26">
        <v>0</v>
      </c>
      <c r="O34" s="26">
        <v>0</v>
      </c>
      <c r="P34" s="26">
        <v>0</v>
      </c>
      <c r="Q34" s="26">
        <v>0</v>
      </c>
      <c r="R34" s="26">
        <v>25</v>
      </c>
      <c r="S34" s="26">
        <v>0</v>
      </c>
      <c r="T34" s="26">
        <v>0</v>
      </c>
      <c r="U34" s="26">
        <v>0</v>
      </c>
      <c r="V34" s="26">
        <v>0</v>
      </c>
      <c r="W34" s="26">
        <v>11.89000034332275</v>
      </c>
      <c r="X34" s="26">
        <v>0</v>
      </c>
      <c r="Y34" s="26">
        <v>0</v>
      </c>
      <c r="Z34" s="26">
        <v>0</v>
      </c>
      <c r="AA34" s="26">
        <v>0</v>
      </c>
      <c r="AB34" s="26">
        <v>0</v>
      </c>
      <c r="AC34" s="26">
        <v>0</v>
      </c>
      <c r="AD34" s="26">
        <v>0</v>
      </c>
      <c r="AE34" s="26">
        <v>6</v>
      </c>
      <c r="AF34" s="26">
        <v>10.839999644085765</v>
      </c>
      <c r="AG34" s="26">
        <v>119.21889568803138</v>
      </c>
      <c r="AH34" s="26">
        <v>81.077305541015448</v>
      </c>
      <c r="AI34" s="30" t="str">
        <f t="shared" si="22"/>
        <v>2 Low</v>
      </c>
      <c r="AJ34" s="25">
        <v>2024</v>
      </c>
      <c r="AK34" s="34">
        <f t="shared" si="23"/>
        <v>200.29620122904683</v>
      </c>
      <c r="AL34" s="34">
        <f t="shared" si="18"/>
        <v>25</v>
      </c>
      <c r="AM34" s="34">
        <f t="shared" si="24"/>
        <v>0</v>
      </c>
      <c r="AN34" s="34">
        <f t="shared" si="25"/>
        <v>10.839999644085765</v>
      </c>
      <c r="AO34" s="34">
        <f t="shared" si="26"/>
        <v>17.89000034332275</v>
      </c>
      <c r="AP34" s="34">
        <f t="shared" si="27"/>
        <v>0</v>
      </c>
      <c r="AQ34" s="34">
        <f t="shared" si="28"/>
        <v>100</v>
      </c>
      <c r="AR34" s="34">
        <f t="shared" si="19"/>
        <v>0</v>
      </c>
      <c r="AS34" s="34">
        <f t="shared" si="29"/>
        <v>0</v>
      </c>
      <c r="AT34" s="34">
        <f t="shared" si="30"/>
        <v>0</v>
      </c>
      <c r="AU34" s="34">
        <f t="shared" si="20"/>
        <v>0</v>
      </c>
      <c r="AV34" s="34">
        <f t="shared" si="21"/>
        <v>354.02620121645532</v>
      </c>
      <c r="AX34" s="25">
        <v>2024</v>
      </c>
      <c r="AY34" s="34"/>
      <c r="AZ34" s="34"/>
      <c r="BA34" s="34"/>
      <c r="BB34" s="34"/>
      <c r="BC34" s="34"/>
      <c r="BD34" s="34"/>
      <c r="BE34" s="34"/>
      <c r="BF34" s="34"/>
      <c r="BG34" s="34"/>
      <c r="BH34" s="34"/>
      <c r="BI34" s="34"/>
      <c r="BJ34" s="34"/>
      <c r="BL34" s="74" t="s">
        <v>60</v>
      </c>
      <c r="BM34" s="75">
        <f>BA56</f>
        <v>0</v>
      </c>
    </row>
    <row r="35" spans="2:65" x14ac:dyDescent="0.25">
      <c r="B35" s="27">
        <v>2025</v>
      </c>
      <c r="C35" s="28">
        <v>0</v>
      </c>
      <c r="D35" s="28">
        <v>0</v>
      </c>
      <c r="E35" s="28">
        <v>0</v>
      </c>
      <c r="F35" s="28">
        <v>300</v>
      </c>
      <c r="G35" s="28">
        <v>0</v>
      </c>
      <c r="H35" s="28">
        <v>0</v>
      </c>
      <c r="I35" s="28">
        <v>0</v>
      </c>
      <c r="J35" s="28">
        <v>0</v>
      </c>
      <c r="K35" s="28">
        <v>0</v>
      </c>
      <c r="L35" s="28">
        <v>0</v>
      </c>
      <c r="M35" s="28">
        <v>199.94999694824219</v>
      </c>
      <c r="N35" s="28">
        <v>0</v>
      </c>
      <c r="O35" s="28">
        <v>0</v>
      </c>
      <c r="P35" s="28">
        <v>0</v>
      </c>
      <c r="Q35" s="28">
        <v>0</v>
      </c>
      <c r="R35" s="28">
        <v>25</v>
      </c>
      <c r="S35" s="28">
        <v>0</v>
      </c>
      <c r="T35" s="28">
        <v>0</v>
      </c>
      <c r="U35" s="28">
        <v>0</v>
      </c>
      <c r="V35" s="28">
        <v>0</v>
      </c>
      <c r="W35" s="28">
        <v>16.090000152587891</v>
      </c>
      <c r="X35" s="28">
        <v>0</v>
      </c>
      <c r="Y35" s="28">
        <v>0</v>
      </c>
      <c r="Z35" s="28">
        <v>0</v>
      </c>
      <c r="AA35" s="28">
        <v>0</v>
      </c>
      <c r="AB35" s="28">
        <v>0</v>
      </c>
      <c r="AC35" s="28">
        <v>0</v>
      </c>
      <c r="AD35" s="28">
        <v>0</v>
      </c>
      <c r="AE35" s="28">
        <v>6</v>
      </c>
      <c r="AF35" s="28">
        <v>28.169999673962593</v>
      </c>
      <c r="AG35" s="28">
        <v>164.24307163826862</v>
      </c>
      <c r="AH35" s="28">
        <v>93.732976330442341</v>
      </c>
      <c r="AI35" s="30" t="str">
        <f t="shared" si="22"/>
        <v>2 Low</v>
      </c>
      <c r="AJ35" s="27">
        <v>2025</v>
      </c>
      <c r="AK35" s="35">
        <f t="shared" si="23"/>
        <v>257.97604796871099</v>
      </c>
      <c r="AL35" s="35">
        <f t="shared" si="18"/>
        <v>25</v>
      </c>
      <c r="AM35" s="35">
        <f t="shared" si="24"/>
        <v>0</v>
      </c>
      <c r="AN35" s="35">
        <f t="shared" si="25"/>
        <v>28.169999673962593</v>
      </c>
      <c r="AO35" s="35">
        <f t="shared" si="26"/>
        <v>22.090000152587891</v>
      </c>
      <c r="AP35" s="35">
        <f t="shared" si="27"/>
        <v>0</v>
      </c>
      <c r="AQ35" s="35">
        <f t="shared" si="28"/>
        <v>199.94999694824219</v>
      </c>
      <c r="AR35" s="35">
        <f t="shared" si="19"/>
        <v>300</v>
      </c>
      <c r="AS35" s="35">
        <f t="shared" si="29"/>
        <v>0</v>
      </c>
      <c r="AT35" s="35">
        <f t="shared" si="30"/>
        <v>0</v>
      </c>
      <c r="AU35" s="35">
        <f t="shared" si="20"/>
        <v>0</v>
      </c>
      <c r="AV35" s="35">
        <f t="shared" si="21"/>
        <v>833.18604474350366</v>
      </c>
      <c r="AX35" s="27">
        <v>2025</v>
      </c>
      <c r="AY35" s="35">
        <f t="shared" ref="AY35:BJ35" si="31">AK35</f>
        <v>257.97604796871099</v>
      </c>
      <c r="AZ35" s="35">
        <f t="shared" si="31"/>
        <v>25</v>
      </c>
      <c r="BA35" s="35">
        <f t="shared" si="31"/>
        <v>0</v>
      </c>
      <c r="BB35" s="35">
        <f t="shared" si="31"/>
        <v>28.169999673962593</v>
      </c>
      <c r="BC35" s="35">
        <f t="shared" si="31"/>
        <v>22.090000152587891</v>
      </c>
      <c r="BD35" s="35">
        <f t="shared" si="31"/>
        <v>0</v>
      </c>
      <c r="BE35" s="35">
        <f t="shared" si="31"/>
        <v>199.94999694824219</v>
      </c>
      <c r="BF35" s="35">
        <f t="shared" si="31"/>
        <v>300</v>
      </c>
      <c r="BG35" s="35">
        <f t="shared" si="31"/>
        <v>0</v>
      </c>
      <c r="BH35" s="35">
        <f t="shared" si="31"/>
        <v>0</v>
      </c>
      <c r="BI35" s="35">
        <f t="shared" si="31"/>
        <v>0</v>
      </c>
      <c r="BJ35" s="35">
        <f t="shared" si="31"/>
        <v>833.18604474350366</v>
      </c>
      <c r="BL35" s="74" t="s">
        <v>61</v>
      </c>
      <c r="BM35" s="75">
        <f>BB56</f>
        <v>181.3300017118454</v>
      </c>
    </row>
    <row r="36" spans="2:65" x14ac:dyDescent="0.25">
      <c r="B36" s="25">
        <v>2026</v>
      </c>
      <c r="C36" s="26">
        <v>0</v>
      </c>
      <c r="D36" s="26">
        <v>0</v>
      </c>
      <c r="E36" s="26">
        <v>0</v>
      </c>
      <c r="F36" s="26">
        <v>300</v>
      </c>
      <c r="G36" s="26">
        <v>0</v>
      </c>
      <c r="H36" s="26">
        <v>0</v>
      </c>
      <c r="I36" s="26">
        <v>0</v>
      </c>
      <c r="J36" s="26">
        <v>0</v>
      </c>
      <c r="K36" s="26">
        <v>0</v>
      </c>
      <c r="L36" s="26">
        <v>0</v>
      </c>
      <c r="M36" s="26">
        <v>199.84999847412109</v>
      </c>
      <c r="N36" s="26">
        <v>0</v>
      </c>
      <c r="O36" s="26">
        <v>0</v>
      </c>
      <c r="P36" s="26">
        <v>0</v>
      </c>
      <c r="Q36" s="26">
        <v>0</v>
      </c>
      <c r="R36" s="26">
        <v>100</v>
      </c>
      <c r="S36" s="26">
        <v>0</v>
      </c>
      <c r="T36" s="26">
        <v>0</v>
      </c>
      <c r="U36" s="26">
        <v>0</v>
      </c>
      <c r="V36" s="26">
        <v>0</v>
      </c>
      <c r="W36" s="26">
        <v>19.389999389648441</v>
      </c>
      <c r="X36" s="26">
        <v>0</v>
      </c>
      <c r="Y36" s="26">
        <v>0</v>
      </c>
      <c r="Z36" s="26">
        <v>0</v>
      </c>
      <c r="AA36" s="26">
        <v>0</v>
      </c>
      <c r="AB36" s="26">
        <v>0</v>
      </c>
      <c r="AC36" s="26">
        <v>0</v>
      </c>
      <c r="AD36" s="26">
        <v>0</v>
      </c>
      <c r="AE36" s="26">
        <v>6</v>
      </c>
      <c r="AF36" s="26">
        <v>47.249999433755875</v>
      </c>
      <c r="AG36" s="26">
        <v>211.11938498629223</v>
      </c>
      <c r="AH36" s="26">
        <v>109.79813701644319</v>
      </c>
      <c r="AI36" s="30" t="str">
        <f t="shared" si="22"/>
        <v>2 Low</v>
      </c>
      <c r="AJ36" s="25">
        <v>2026</v>
      </c>
      <c r="AK36" s="34">
        <f t="shared" si="23"/>
        <v>320.91752200273544</v>
      </c>
      <c r="AL36" s="34">
        <f t="shared" si="18"/>
        <v>100</v>
      </c>
      <c r="AM36" s="34">
        <f t="shared" si="24"/>
        <v>0</v>
      </c>
      <c r="AN36" s="34">
        <f t="shared" si="25"/>
        <v>47.249999433755875</v>
      </c>
      <c r="AO36" s="34">
        <f t="shared" si="26"/>
        <v>25.389999389648441</v>
      </c>
      <c r="AP36" s="34">
        <f t="shared" si="27"/>
        <v>0</v>
      </c>
      <c r="AQ36" s="34">
        <f t="shared" si="28"/>
        <v>199.84999847412109</v>
      </c>
      <c r="AR36" s="34">
        <f t="shared" si="19"/>
        <v>300</v>
      </c>
      <c r="AS36" s="34">
        <f t="shared" si="29"/>
        <v>0</v>
      </c>
      <c r="AT36" s="34">
        <f t="shared" si="30"/>
        <v>0</v>
      </c>
      <c r="AU36" s="34">
        <f t="shared" si="20"/>
        <v>0</v>
      </c>
      <c r="AV36" s="34">
        <f t="shared" si="21"/>
        <v>993.4075193002609</v>
      </c>
      <c r="AX36" s="25">
        <v>2026</v>
      </c>
      <c r="AY36" s="34"/>
      <c r="AZ36" s="34"/>
      <c r="BA36" s="34"/>
      <c r="BB36" s="34"/>
      <c r="BC36" s="34"/>
      <c r="BD36" s="34"/>
      <c r="BE36" s="34"/>
      <c r="BF36" s="34"/>
      <c r="BG36" s="34"/>
      <c r="BH36" s="34"/>
      <c r="BI36" s="34"/>
      <c r="BJ36" s="34"/>
      <c r="BL36" s="74" t="s">
        <v>62</v>
      </c>
      <c r="BM36" s="75">
        <f>BC56</f>
        <v>117.77000427246094</v>
      </c>
    </row>
    <row r="37" spans="2:65" x14ac:dyDescent="0.25">
      <c r="B37" s="27">
        <v>2027</v>
      </c>
      <c r="C37" s="28">
        <v>0</v>
      </c>
      <c r="D37" s="28">
        <v>0</v>
      </c>
      <c r="E37" s="28">
        <v>0</v>
      </c>
      <c r="F37" s="28">
        <v>300</v>
      </c>
      <c r="G37" s="28">
        <v>0</v>
      </c>
      <c r="H37" s="28">
        <v>200</v>
      </c>
      <c r="I37" s="28">
        <v>0</v>
      </c>
      <c r="J37" s="28">
        <v>0</v>
      </c>
      <c r="K37" s="28">
        <v>0</v>
      </c>
      <c r="L37" s="28">
        <v>0</v>
      </c>
      <c r="M37" s="28">
        <v>199.75</v>
      </c>
      <c r="N37" s="28">
        <v>0</v>
      </c>
      <c r="O37" s="28">
        <v>0</v>
      </c>
      <c r="P37" s="28">
        <v>0</v>
      </c>
      <c r="Q37" s="28">
        <v>0</v>
      </c>
      <c r="R37" s="28">
        <v>125</v>
      </c>
      <c r="S37" s="28">
        <v>0</v>
      </c>
      <c r="T37" s="28">
        <v>0</v>
      </c>
      <c r="U37" s="28">
        <v>0</v>
      </c>
      <c r="V37" s="28">
        <v>0</v>
      </c>
      <c r="W37" s="28">
        <v>24.79000091552734</v>
      </c>
      <c r="X37" s="28">
        <v>0</v>
      </c>
      <c r="Y37" s="28">
        <v>0</v>
      </c>
      <c r="Z37" s="28">
        <v>0</v>
      </c>
      <c r="AA37" s="28">
        <v>0</v>
      </c>
      <c r="AB37" s="28">
        <v>0</v>
      </c>
      <c r="AC37" s="28">
        <v>0</v>
      </c>
      <c r="AD37" s="28">
        <v>0</v>
      </c>
      <c r="AE37" s="28">
        <v>6</v>
      </c>
      <c r="AF37" s="28">
        <v>73.180001959204674</v>
      </c>
      <c r="AG37" s="28">
        <v>261.01568218164073</v>
      </c>
      <c r="AH37" s="28">
        <v>125.52563835366325</v>
      </c>
      <c r="AI37" s="30" t="str">
        <f t="shared" si="22"/>
        <v>2 Low</v>
      </c>
      <c r="AJ37" s="27">
        <v>2027</v>
      </c>
      <c r="AK37" s="35">
        <f t="shared" si="23"/>
        <v>386.54132053530395</v>
      </c>
      <c r="AL37" s="35">
        <f t="shared" si="18"/>
        <v>125</v>
      </c>
      <c r="AM37" s="35">
        <f t="shared" si="24"/>
        <v>0</v>
      </c>
      <c r="AN37" s="35">
        <f t="shared" si="25"/>
        <v>73.180001959204674</v>
      </c>
      <c r="AO37" s="35">
        <f t="shared" si="26"/>
        <v>30.79000091552734</v>
      </c>
      <c r="AP37" s="35">
        <f t="shared" si="27"/>
        <v>0</v>
      </c>
      <c r="AQ37" s="35">
        <f t="shared" si="28"/>
        <v>199.75</v>
      </c>
      <c r="AR37" s="35">
        <f t="shared" si="19"/>
        <v>500</v>
      </c>
      <c r="AS37" s="35">
        <f t="shared" si="29"/>
        <v>0</v>
      </c>
      <c r="AT37" s="35">
        <f t="shared" si="30"/>
        <v>0</v>
      </c>
      <c r="AU37" s="35">
        <f t="shared" si="20"/>
        <v>0</v>
      </c>
      <c r="AV37" s="35">
        <f t="shared" si="21"/>
        <v>1315.2613234100359</v>
      </c>
      <c r="AX37" s="27">
        <v>2027</v>
      </c>
      <c r="AY37" s="35"/>
      <c r="AZ37" s="35"/>
      <c r="BA37" s="35"/>
      <c r="BB37" s="35"/>
      <c r="BC37" s="35"/>
      <c r="BD37" s="35"/>
      <c r="BE37" s="35"/>
      <c r="BF37" s="35"/>
      <c r="BG37" s="35"/>
      <c r="BH37" s="35"/>
      <c r="BI37" s="35"/>
      <c r="BJ37" s="35"/>
      <c r="BL37" s="74" t="s">
        <v>38</v>
      </c>
      <c r="BM37" s="75">
        <f>BD56</f>
        <v>30</v>
      </c>
    </row>
    <row r="38" spans="2:65" x14ac:dyDescent="0.25">
      <c r="B38" s="25">
        <v>2028</v>
      </c>
      <c r="C38" s="26">
        <v>0</v>
      </c>
      <c r="D38" s="26">
        <v>0</v>
      </c>
      <c r="E38" s="26">
        <v>0</v>
      </c>
      <c r="F38" s="26">
        <v>300</v>
      </c>
      <c r="G38" s="26">
        <v>200</v>
      </c>
      <c r="H38" s="26">
        <v>200</v>
      </c>
      <c r="I38" s="26">
        <v>0</v>
      </c>
      <c r="J38" s="26">
        <v>0</v>
      </c>
      <c r="K38" s="26">
        <v>0</v>
      </c>
      <c r="L38" s="26">
        <v>0</v>
      </c>
      <c r="M38" s="26">
        <v>199.65000152587891</v>
      </c>
      <c r="N38" s="26">
        <v>0</v>
      </c>
      <c r="O38" s="26">
        <v>0</v>
      </c>
      <c r="P38" s="26">
        <v>0</v>
      </c>
      <c r="Q38" s="26">
        <v>0</v>
      </c>
      <c r="R38" s="26">
        <v>125</v>
      </c>
      <c r="S38" s="26">
        <v>0</v>
      </c>
      <c r="T38" s="26">
        <v>0</v>
      </c>
      <c r="U38" s="26">
        <v>0</v>
      </c>
      <c r="V38" s="26">
        <v>0</v>
      </c>
      <c r="W38" s="26">
        <v>27.79000091552734</v>
      </c>
      <c r="X38" s="26">
        <v>0</v>
      </c>
      <c r="Y38" s="26">
        <v>0</v>
      </c>
      <c r="Z38" s="26">
        <v>0</v>
      </c>
      <c r="AA38" s="26">
        <v>0</v>
      </c>
      <c r="AB38" s="26">
        <v>0</v>
      </c>
      <c r="AC38" s="26">
        <v>0</v>
      </c>
      <c r="AD38" s="26">
        <v>0</v>
      </c>
      <c r="AE38" s="26">
        <v>9</v>
      </c>
      <c r="AF38" s="26">
        <v>101.13000094890594</v>
      </c>
      <c r="AG38" s="26">
        <v>313.6421858242357</v>
      </c>
      <c r="AH38" s="26">
        <v>153.20263471007479</v>
      </c>
      <c r="AI38" s="30" t="str">
        <f t="shared" si="22"/>
        <v>2 Low</v>
      </c>
      <c r="AJ38" s="25">
        <v>2028</v>
      </c>
      <c r="AK38" s="34">
        <f t="shared" si="23"/>
        <v>466.84482053431049</v>
      </c>
      <c r="AL38" s="34">
        <f t="shared" si="18"/>
        <v>125</v>
      </c>
      <c r="AM38" s="34">
        <f t="shared" si="24"/>
        <v>0</v>
      </c>
      <c r="AN38" s="34">
        <f t="shared" si="25"/>
        <v>101.13000094890594</v>
      </c>
      <c r="AO38" s="34">
        <f t="shared" si="26"/>
        <v>36.790000915527344</v>
      </c>
      <c r="AP38" s="34">
        <f t="shared" si="27"/>
        <v>0</v>
      </c>
      <c r="AQ38" s="34">
        <f t="shared" si="28"/>
        <v>199.65000152587891</v>
      </c>
      <c r="AR38" s="34">
        <f t="shared" si="19"/>
        <v>700</v>
      </c>
      <c r="AS38" s="34">
        <f t="shared" si="29"/>
        <v>0</v>
      </c>
      <c r="AT38" s="34">
        <f t="shared" si="30"/>
        <v>0</v>
      </c>
      <c r="AU38" s="34">
        <f t="shared" si="20"/>
        <v>0</v>
      </c>
      <c r="AV38" s="34">
        <f t="shared" si="21"/>
        <v>1629.4148239246226</v>
      </c>
      <c r="AX38" s="25">
        <v>2028</v>
      </c>
      <c r="AY38" s="34"/>
      <c r="AZ38" s="34"/>
      <c r="BA38" s="34"/>
      <c r="BB38" s="34"/>
      <c r="BC38" s="34"/>
      <c r="BD38" s="34"/>
      <c r="BE38" s="34"/>
      <c r="BF38" s="34"/>
      <c r="BG38" s="34"/>
      <c r="BH38" s="34"/>
      <c r="BI38" s="34"/>
      <c r="BJ38" s="34"/>
      <c r="BL38" s="74" t="s">
        <v>47</v>
      </c>
      <c r="BM38" s="75">
        <f>BE56</f>
        <v>1096.1100006103516</v>
      </c>
    </row>
    <row r="39" spans="2:65" x14ac:dyDescent="0.25">
      <c r="B39" s="27">
        <v>2029</v>
      </c>
      <c r="C39" s="28">
        <v>0</v>
      </c>
      <c r="D39" s="28">
        <v>0</v>
      </c>
      <c r="E39" s="28">
        <v>0</v>
      </c>
      <c r="F39" s="28">
        <v>500</v>
      </c>
      <c r="G39" s="28">
        <v>200</v>
      </c>
      <c r="H39" s="28">
        <v>200</v>
      </c>
      <c r="I39" s="28">
        <v>0</v>
      </c>
      <c r="J39" s="28">
        <v>0</v>
      </c>
      <c r="K39" s="28">
        <v>0</v>
      </c>
      <c r="L39" s="28">
        <v>0</v>
      </c>
      <c r="M39" s="28">
        <v>199.55000305175781</v>
      </c>
      <c r="N39" s="28">
        <v>0</v>
      </c>
      <c r="O39" s="28">
        <v>0</v>
      </c>
      <c r="P39" s="28">
        <v>0</v>
      </c>
      <c r="Q39" s="28">
        <v>0</v>
      </c>
      <c r="R39" s="28">
        <v>125</v>
      </c>
      <c r="S39" s="28">
        <v>0</v>
      </c>
      <c r="T39" s="28">
        <v>0</v>
      </c>
      <c r="U39" s="28">
        <v>0</v>
      </c>
      <c r="V39" s="28">
        <v>0</v>
      </c>
      <c r="W39" s="28">
        <v>30.489999771118161</v>
      </c>
      <c r="X39" s="28">
        <v>0</v>
      </c>
      <c r="Y39" s="28">
        <v>0</v>
      </c>
      <c r="Z39" s="28">
        <v>0</v>
      </c>
      <c r="AA39" s="28">
        <v>0</v>
      </c>
      <c r="AB39" s="28">
        <v>0</v>
      </c>
      <c r="AC39" s="28">
        <v>0</v>
      </c>
      <c r="AD39" s="28">
        <v>0</v>
      </c>
      <c r="AE39" s="28">
        <v>11</v>
      </c>
      <c r="AF39" s="28">
        <v>116.14000073075294</v>
      </c>
      <c r="AG39" s="28">
        <v>367.18174034333236</v>
      </c>
      <c r="AH39" s="28">
        <v>171.01173674933818</v>
      </c>
      <c r="AI39" s="30" t="str">
        <f t="shared" si="22"/>
        <v>2 Low</v>
      </c>
      <c r="AJ39" s="27">
        <v>2029</v>
      </c>
      <c r="AK39" s="35">
        <f t="shared" si="23"/>
        <v>538.19347709267049</v>
      </c>
      <c r="AL39" s="35">
        <f t="shared" si="18"/>
        <v>125</v>
      </c>
      <c r="AM39" s="35">
        <f t="shared" si="24"/>
        <v>0</v>
      </c>
      <c r="AN39" s="35">
        <f t="shared" si="25"/>
        <v>116.14000073075294</v>
      </c>
      <c r="AO39" s="35">
        <f t="shared" si="26"/>
        <v>41.489999771118164</v>
      </c>
      <c r="AP39" s="35">
        <f t="shared" si="27"/>
        <v>0</v>
      </c>
      <c r="AQ39" s="35">
        <f t="shared" si="28"/>
        <v>199.55000305175781</v>
      </c>
      <c r="AR39" s="35">
        <f t="shared" si="19"/>
        <v>900</v>
      </c>
      <c r="AS39" s="35">
        <f t="shared" si="29"/>
        <v>0</v>
      </c>
      <c r="AT39" s="35">
        <f t="shared" si="30"/>
        <v>0</v>
      </c>
      <c r="AU39" s="35">
        <f t="shared" si="20"/>
        <v>0</v>
      </c>
      <c r="AV39" s="35">
        <f t="shared" si="21"/>
        <v>1920.3734806462994</v>
      </c>
      <c r="AX39" s="27">
        <v>2029</v>
      </c>
      <c r="AY39" s="35"/>
      <c r="AZ39" s="35"/>
      <c r="BA39" s="35"/>
      <c r="BB39" s="35"/>
      <c r="BC39" s="35"/>
      <c r="BD39" s="35"/>
      <c r="BE39" s="35"/>
      <c r="BF39" s="35"/>
      <c r="BG39" s="35"/>
      <c r="BH39" s="35"/>
      <c r="BI39" s="35"/>
      <c r="BJ39" s="35"/>
      <c r="BL39" s="74" t="s">
        <v>53</v>
      </c>
      <c r="BM39" s="75">
        <f>BF56</f>
        <v>2450</v>
      </c>
    </row>
    <row r="40" spans="2:65" x14ac:dyDescent="0.25">
      <c r="B40" s="25">
        <v>2030</v>
      </c>
      <c r="C40" s="26">
        <v>0</v>
      </c>
      <c r="D40" s="26">
        <v>0</v>
      </c>
      <c r="E40" s="26">
        <v>0</v>
      </c>
      <c r="F40" s="26">
        <v>700</v>
      </c>
      <c r="G40" s="26">
        <v>200</v>
      </c>
      <c r="H40" s="26">
        <v>200</v>
      </c>
      <c r="I40" s="26">
        <v>0</v>
      </c>
      <c r="J40" s="26">
        <v>0</v>
      </c>
      <c r="K40" s="26">
        <v>0</v>
      </c>
      <c r="L40" s="26">
        <v>0</v>
      </c>
      <c r="M40" s="26">
        <v>199.44999694824219</v>
      </c>
      <c r="N40" s="26"/>
      <c r="O40" s="26">
        <v>0</v>
      </c>
      <c r="P40" s="26">
        <v>0</v>
      </c>
      <c r="Q40" s="26">
        <v>0</v>
      </c>
      <c r="R40" s="26">
        <v>125</v>
      </c>
      <c r="S40" s="26">
        <v>0</v>
      </c>
      <c r="T40" s="26">
        <v>0</v>
      </c>
      <c r="U40" s="26">
        <v>0</v>
      </c>
      <c r="V40" s="26">
        <v>0</v>
      </c>
      <c r="W40" s="26">
        <v>34.689998626708977</v>
      </c>
      <c r="X40" s="26">
        <v>0</v>
      </c>
      <c r="Y40" s="26">
        <v>0</v>
      </c>
      <c r="Z40" s="26">
        <v>0</v>
      </c>
      <c r="AA40" s="26">
        <v>0</v>
      </c>
      <c r="AB40" s="26">
        <v>0</v>
      </c>
      <c r="AC40" s="26">
        <v>0</v>
      </c>
      <c r="AD40" s="26">
        <v>0</v>
      </c>
      <c r="AE40" s="26">
        <v>11</v>
      </c>
      <c r="AF40" s="26">
        <v>131.53999802470207</v>
      </c>
      <c r="AG40" s="26">
        <v>424.23807204277659</v>
      </c>
      <c r="AH40" s="26">
        <v>181.88492737120654</v>
      </c>
      <c r="AI40" s="30" t="str">
        <f t="shared" si="22"/>
        <v>2 Low</v>
      </c>
      <c r="AJ40" s="25">
        <v>2030</v>
      </c>
      <c r="AK40" s="34">
        <f t="shared" si="23"/>
        <v>606.12299941398317</v>
      </c>
      <c r="AL40" s="34">
        <f t="shared" si="18"/>
        <v>125</v>
      </c>
      <c r="AM40" s="34">
        <f t="shared" si="24"/>
        <v>0</v>
      </c>
      <c r="AN40" s="34">
        <f t="shared" si="25"/>
        <v>131.53999802470207</v>
      </c>
      <c r="AO40" s="34">
        <f t="shared" si="26"/>
        <v>45.689998626708977</v>
      </c>
      <c r="AP40" s="34">
        <f t="shared" si="27"/>
        <v>0</v>
      </c>
      <c r="AQ40" s="34">
        <f t="shared" si="28"/>
        <v>199.44999694824219</v>
      </c>
      <c r="AR40" s="34">
        <f t="shared" si="19"/>
        <v>1100</v>
      </c>
      <c r="AS40" s="34">
        <f t="shared" si="29"/>
        <v>0</v>
      </c>
      <c r="AT40" s="34">
        <f t="shared" si="30"/>
        <v>0</v>
      </c>
      <c r="AU40" s="34">
        <f t="shared" si="20"/>
        <v>0</v>
      </c>
      <c r="AV40" s="34">
        <f t="shared" si="21"/>
        <v>2207.8029930136363</v>
      </c>
      <c r="AX40" s="25">
        <v>2030</v>
      </c>
      <c r="AY40" s="34">
        <f t="shared" ref="AY40:BJ40" si="32">AK40-AY35</f>
        <v>348.14695144527218</v>
      </c>
      <c r="AZ40" s="34">
        <f t="shared" si="32"/>
        <v>100</v>
      </c>
      <c r="BA40" s="34">
        <f t="shared" si="32"/>
        <v>0</v>
      </c>
      <c r="BB40" s="34">
        <f t="shared" si="32"/>
        <v>103.36999835073948</v>
      </c>
      <c r="BC40" s="34">
        <f t="shared" si="32"/>
        <v>23.599998474121087</v>
      </c>
      <c r="BD40" s="34">
        <f t="shared" si="32"/>
        <v>0</v>
      </c>
      <c r="BE40" s="34">
        <f t="shared" si="32"/>
        <v>-0.5</v>
      </c>
      <c r="BF40" s="34">
        <f t="shared" si="32"/>
        <v>800</v>
      </c>
      <c r="BG40" s="34">
        <f t="shared" si="32"/>
        <v>0</v>
      </c>
      <c r="BH40" s="34">
        <f t="shared" si="32"/>
        <v>0</v>
      </c>
      <c r="BI40" s="34">
        <f t="shared" si="32"/>
        <v>0</v>
      </c>
      <c r="BJ40" s="34">
        <f t="shared" si="32"/>
        <v>1374.6169482701325</v>
      </c>
      <c r="BL40" s="74" t="s">
        <v>63</v>
      </c>
      <c r="BM40" s="75">
        <f>BG56</f>
        <v>250</v>
      </c>
    </row>
    <row r="41" spans="2:65" x14ac:dyDescent="0.25">
      <c r="B41" s="27">
        <v>2031</v>
      </c>
      <c r="C41" s="28">
        <v>0</v>
      </c>
      <c r="D41" s="28">
        <v>0</v>
      </c>
      <c r="E41" s="28">
        <v>0</v>
      </c>
      <c r="F41" s="28">
        <v>700</v>
      </c>
      <c r="G41" s="28">
        <v>200</v>
      </c>
      <c r="H41" s="28">
        <v>200</v>
      </c>
      <c r="I41" s="28">
        <v>0</v>
      </c>
      <c r="J41" s="28">
        <v>0</v>
      </c>
      <c r="K41" s="28">
        <v>0</v>
      </c>
      <c r="L41" s="28">
        <v>0</v>
      </c>
      <c r="M41" s="28">
        <v>199.34999847412109</v>
      </c>
      <c r="N41" s="28">
        <v>0</v>
      </c>
      <c r="O41" s="28">
        <v>0</v>
      </c>
      <c r="P41" s="28">
        <v>0</v>
      </c>
      <c r="Q41" s="28">
        <v>0</v>
      </c>
      <c r="R41" s="28">
        <v>125</v>
      </c>
      <c r="S41" s="28">
        <v>0</v>
      </c>
      <c r="T41" s="28">
        <v>0</v>
      </c>
      <c r="U41" s="28">
        <v>0</v>
      </c>
      <c r="V41" s="28">
        <v>0</v>
      </c>
      <c r="W41" s="28">
        <v>38.060001373291023</v>
      </c>
      <c r="X41" s="28">
        <v>0</v>
      </c>
      <c r="Y41" s="28">
        <v>0</v>
      </c>
      <c r="Z41" s="28">
        <v>0</v>
      </c>
      <c r="AA41" s="28">
        <v>0</v>
      </c>
      <c r="AB41" s="28">
        <v>0</v>
      </c>
      <c r="AC41" s="28">
        <v>0</v>
      </c>
      <c r="AD41" s="28">
        <v>0</v>
      </c>
      <c r="AE41" s="28">
        <v>12.069999694824221</v>
      </c>
      <c r="AF41" s="28">
        <v>136.85999923944473</v>
      </c>
      <c r="AG41" s="28">
        <v>483.53367705803515</v>
      </c>
      <c r="AH41" s="28">
        <v>195.61529208824882</v>
      </c>
      <c r="AI41" s="30" t="str">
        <f t="shared" si="22"/>
        <v>2 Low</v>
      </c>
      <c r="AJ41" s="27">
        <v>2031</v>
      </c>
      <c r="AK41" s="35">
        <f t="shared" si="23"/>
        <v>679.148969146284</v>
      </c>
      <c r="AL41" s="35">
        <f t="shared" si="18"/>
        <v>125</v>
      </c>
      <c r="AM41" s="35">
        <f t="shared" si="24"/>
        <v>0</v>
      </c>
      <c r="AN41" s="35">
        <f t="shared" si="25"/>
        <v>136.85999923944473</v>
      </c>
      <c r="AO41" s="35">
        <f t="shared" si="26"/>
        <v>50.130001068115241</v>
      </c>
      <c r="AP41" s="35">
        <f t="shared" si="27"/>
        <v>0</v>
      </c>
      <c r="AQ41" s="35">
        <f t="shared" si="28"/>
        <v>199.34999847412109</v>
      </c>
      <c r="AR41" s="35">
        <f t="shared" si="19"/>
        <v>1100</v>
      </c>
      <c r="AS41" s="35">
        <f t="shared" si="29"/>
        <v>0</v>
      </c>
      <c r="AT41" s="35">
        <f t="shared" si="30"/>
        <v>0</v>
      </c>
      <c r="AU41" s="35">
        <f t="shared" si="20"/>
        <v>0</v>
      </c>
      <c r="AV41" s="35">
        <f t="shared" si="21"/>
        <v>2290.4889679279649</v>
      </c>
      <c r="AX41" s="27">
        <v>2031</v>
      </c>
      <c r="AY41" s="35"/>
      <c r="AZ41" s="35"/>
      <c r="BA41" s="35"/>
      <c r="BB41" s="35"/>
      <c r="BC41" s="35"/>
      <c r="BD41" s="35"/>
      <c r="BE41" s="35"/>
      <c r="BF41" s="35"/>
      <c r="BG41" s="35"/>
      <c r="BH41" s="35"/>
      <c r="BI41" s="35"/>
      <c r="BJ41" s="35"/>
      <c r="BL41" s="74" t="s">
        <v>64</v>
      </c>
      <c r="BM41" s="75">
        <f>BH56</f>
        <v>0</v>
      </c>
    </row>
    <row r="42" spans="2:65" x14ac:dyDescent="0.25">
      <c r="B42" s="25">
        <v>2032</v>
      </c>
      <c r="C42" s="26">
        <v>0</v>
      </c>
      <c r="D42" s="26">
        <v>0</v>
      </c>
      <c r="E42" s="26">
        <v>0</v>
      </c>
      <c r="F42" s="26">
        <v>900</v>
      </c>
      <c r="G42" s="26">
        <v>200</v>
      </c>
      <c r="H42" s="26">
        <v>200</v>
      </c>
      <c r="I42" s="26">
        <v>0</v>
      </c>
      <c r="J42" s="26">
        <v>0</v>
      </c>
      <c r="K42" s="26">
        <v>0</v>
      </c>
      <c r="L42" s="26">
        <v>0</v>
      </c>
      <c r="M42" s="26">
        <v>199.25</v>
      </c>
      <c r="N42" s="26">
        <v>0</v>
      </c>
      <c r="O42" s="26">
        <v>0</v>
      </c>
      <c r="P42" s="26">
        <v>0</v>
      </c>
      <c r="Q42" s="26">
        <v>0</v>
      </c>
      <c r="R42" s="26">
        <v>125</v>
      </c>
      <c r="S42" s="26">
        <v>0</v>
      </c>
      <c r="T42" s="26">
        <v>0</v>
      </c>
      <c r="U42" s="26">
        <v>0</v>
      </c>
      <c r="V42" s="26">
        <v>0</v>
      </c>
      <c r="W42" s="26">
        <v>41.630001068115227</v>
      </c>
      <c r="X42" s="26">
        <v>0</v>
      </c>
      <c r="Y42" s="26">
        <v>0</v>
      </c>
      <c r="Z42" s="26">
        <v>0</v>
      </c>
      <c r="AA42" s="26">
        <v>0</v>
      </c>
      <c r="AB42" s="26">
        <v>0</v>
      </c>
      <c r="AC42" s="26">
        <v>0</v>
      </c>
      <c r="AD42" s="26">
        <v>0</v>
      </c>
      <c r="AE42" s="26">
        <v>13.19999980926514</v>
      </c>
      <c r="AF42" s="26">
        <v>142.23999874666333</v>
      </c>
      <c r="AG42" s="26">
        <v>513.42269833523756</v>
      </c>
      <c r="AH42" s="26">
        <v>216.67182357825993</v>
      </c>
      <c r="AI42" s="30" t="str">
        <f t="shared" si="22"/>
        <v>2 Low</v>
      </c>
      <c r="AJ42" s="25">
        <v>2032</v>
      </c>
      <c r="AK42" s="34">
        <f t="shared" si="23"/>
        <v>730.09452191349749</v>
      </c>
      <c r="AL42" s="34">
        <f t="shared" si="18"/>
        <v>125</v>
      </c>
      <c r="AM42" s="34">
        <f t="shared" si="24"/>
        <v>0</v>
      </c>
      <c r="AN42" s="34">
        <f t="shared" si="25"/>
        <v>142.23999874666333</v>
      </c>
      <c r="AO42" s="34">
        <f t="shared" si="26"/>
        <v>54.830000877380371</v>
      </c>
      <c r="AP42" s="34">
        <f t="shared" si="27"/>
        <v>0</v>
      </c>
      <c r="AQ42" s="34">
        <f t="shared" si="28"/>
        <v>199.25</v>
      </c>
      <c r="AR42" s="34">
        <f t="shared" si="19"/>
        <v>1300</v>
      </c>
      <c r="AS42" s="34">
        <f t="shared" si="29"/>
        <v>0</v>
      </c>
      <c r="AT42" s="34">
        <f t="shared" si="30"/>
        <v>0</v>
      </c>
      <c r="AU42" s="34">
        <f t="shared" si="20"/>
        <v>0</v>
      </c>
      <c r="AV42" s="34">
        <f t="shared" si="21"/>
        <v>2551.4145215375411</v>
      </c>
      <c r="AX42" s="25">
        <v>2032</v>
      </c>
      <c r="AY42" s="34"/>
      <c r="AZ42" s="34"/>
      <c r="BA42" s="34"/>
      <c r="BB42" s="34"/>
      <c r="BC42" s="34"/>
      <c r="BD42" s="34"/>
      <c r="BE42" s="34"/>
      <c r="BF42" s="34"/>
      <c r="BG42" s="34"/>
      <c r="BH42" s="34"/>
      <c r="BI42" s="34"/>
      <c r="BJ42" s="34"/>
      <c r="BL42" s="74" t="s">
        <v>50</v>
      </c>
      <c r="BM42" s="75">
        <f>BI56</f>
        <v>237</v>
      </c>
    </row>
    <row r="43" spans="2:65" x14ac:dyDescent="0.25">
      <c r="B43" s="27">
        <v>2033</v>
      </c>
      <c r="C43" s="28">
        <v>0</v>
      </c>
      <c r="D43" s="28">
        <v>0</v>
      </c>
      <c r="E43" s="28">
        <v>0</v>
      </c>
      <c r="F43" s="28">
        <v>900</v>
      </c>
      <c r="G43" s="28">
        <v>200</v>
      </c>
      <c r="H43" s="28">
        <v>200</v>
      </c>
      <c r="I43" s="28">
        <v>0</v>
      </c>
      <c r="J43" s="28">
        <v>0</v>
      </c>
      <c r="K43" s="28">
        <v>0</v>
      </c>
      <c r="L43" s="28">
        <v>0</v>
      </c>
      <c r="M43" s="28">
        <v>299.15000152587891</v>
      </c>
      <c r="N43" s="28">
        <v>0</v>
      </c>
      <c r="O43" s="28">
        <v>0</v>
      </c>
      <c r="P43" s="28">
        <v>0</v>
      </c>
      <c r="Q43" s="28">
        <v>0</v>
      </c>
      <c r="R43" s="28">
        <v>125</v>
      </c>
      <c r="S43" s="28">
        <v>0</v>
      </c>
      <c r="T43" s="28">
        <v>0</v>
      </c>
      <c r="U43" s="28">
        <v>0</v>
      </c>
      <c r="V43" s="28">
        <v>0</v>
      </c>
      <c r="W43" s="28">
        <v>44.919998168945313</v>
      </c>
      <c r="X43" s="28">
        <v>0</v>
      </c>
      <c r="Y43" s="28">
        <v>0</v>
      </c>
      <c r="Z43" s="28">
        <v>0</v>
      </c>
      <c r="AA43" s="28">
        <v>0</v>
      </c>
      <c r="AB43" s="28">
        <v>0</v>
      </c>
      <c r="AC43" s="28">
        <v>0</v>
      </c>
      <c r="AD43" s="28">
        <v>0</v>
      </c>
      <c r="AE43" s="28">
        <v>14.25</v>
      </c>
      <c r="AF43" s="28">
        <v>147.66000351309776</v>
      </c>
      <c r="AG43" s="28">
        <v>543.82508783715195</v>
      </c>
      <c r="AH43" s="28">
        <v>245.58423121177603</v>
      </c>
      <c r="AI43" s="30" t="str">
        <f t="shared" si="22"/>
        <v>2 Low</v>
      </c>
      <c r="AJ43" s="27">
        <v>2033</v>
      </c>
      <c r="AK43" s="35">
        <f t="shared" si="23"/>
        <v>789.40931904892796</v>
      </c>
      <c r="AL43" s="35">
        <f t="shared" si="18"/>
        <v>125</v>
      </c>
      <c r="AM43" s="35">
        <f t="shared" si="24"/>
        <v>0</v>
      </c>
      <c r="AN43" s="35">
        <f t="shared" si="25"/>
        <v>147.66000351309776</v>
      </c>
      <c r="AO43" s="35">
        <f t="shared" si="26"/>
        <v>59.169998168945313</v>
      </c>
      <c r="AP43" s="35">
        <f t="shared" si="27"/>
        <v>0</v>
      </c>
      <c r="AQ43" s="35">
        <f t="shared" si="28"/>
        <v>299.15000152587891</v>
      </c>
      <c r="AR43" s="35">
        <f t="shared" si="19"/>
        <v>1300</v>
      </c>
      <c r="AS43" s="35">
        <f t="shared" si="29"/>
        <v>0</v>
      </c>
      <c r="AT43" s="35">
        <f t="shared" si="30"/>
        <v>0</v>
      </c>
      <c r="AU43" s="35">
        <f t="shared" si="20"/>
        <v>0</v>
      </c>
      <c r="AV43" s="35">
        <f t="shared" si="21"/>
        <v>2720.3893222568499</v>
      </c>
      <c r="AX43" s="27">
        <v>2033</v>
      </c>
      <c r="AY43" s="35"/>
      <c r="AZ43" s="35"/>
      <c r="BA43" s="35"/>
      <c r="BB43" s="35"/>
      <c r="BC43" s="35"/>
      <c r="BD43" s="35"/>
      <c r="BE43" s="35"/>
      <c r="BF43" s="35"/>
      <c r="BG43" s="35"/>
      <c r="BH43" s="35"/>
      <c r="BI43" s="35"/>
      <c r="BJ43" s="35"/>
    </row>
    <row r="44" spans="2:65" x14ac:dyDescent="0.25">
      <c r="B44" s="25">
        <v>2034</v>
      </c>
      <c r="C44" s="26">
        <v>0</v>
      </c>
      <c r="D44" s="26">
        <v>0</v>
      </c>
      <c r="E44" s="26">
        <v>0</v>
      </c>
      <c r="F44" s="26">
        <v>1000</v>
      </c>
      <c r="G44" s="26">
        <v>200</v>
      </c>
      <c r="H44" s="26">
        <v>200</v>
      </c>
      <c r="I44" s="26">
        <v>0</v>
      </c>
      <c r="J44" s="26">
        <v>0</v>
      </c>
      <c r="K44" s="26">
        <v>0</v>
      </c>
      <c r="L44" s="26">
        <v>0</v>
      </c>
      <c r="M44" s="26">
        <v>299</v>
      </c>
      <c r="N44" s="26">
        <v>0</v>
      </c>
      <c r="O44" s="26">
        <v>0</v>
      </c>
      <c r="P44" s="26">
        <v>0</v>
      </c>
      <c r="Q44" s="26">
        <v>0</v>
      </c>
      <c r="R44" s="26">
        <v>125</v>
      </c>
      <c r="S44" s="26">
        <v>0</v>
      </c>
      <c r="T44" s="26">
        <v>0</v>
      </c>
      <c r="U44" s="26">
        <v>0</v>
      </c>
      <c r="V44" s="26">
        <v>0</v>
      </c>
      <c r="W44" s="26">
        <v>48.389999389648438</v>
      </c>
      <c r="X44" s="26">
        <v>0</v>
      </c>
      <c r="Y44" s="26">
        <v>0</v>
      </c>
      <c r="Z44" s="26">
        <v>0</v>
      </c>
      <c r="AA44" s="26">
        <v>0</v>
      </c>
      <c r="AB44" s="26">
        <v>0</v>
      </c>
      <c r="AC44" s="26">
        <v>0</v>
      </c>
      <c r="AD44" s="26">
        <v>0</v>
      </c>
      <c r="AE44" s="26">
        <v>15.340000152587891</v>
      </c>
      <c r="AF44" s="26">
        <v>153.29000318050385</v>
      </c>
      <c r="AG44" s="26">
        <v>577.0647340499753</v>
      </c>
      <c r="AH44" s="26">
        <v>280.84440061793555</v>
      </c>
      <c r="AI44" s="30" t="str">
        <f t="shared" si="22"/>
        <v>2 Low</v>
      </c>
      <c r="AJ44" s="25">
        <v>2034</v>
      </c>
      <c r="AK44" s="34">
        <f t="shared" si="23"/>
        <v>857.90913466791085</v>
      </c>
      <c r="AL44" s="34">
        <f t="shared" si="18"/>
        <v>125</v>
      </c>
      <c r="AM44" s="34">
        <f t="shared" si="24"/>
        <v>0</v>
      </c>
      <c r="AN44" s="34">
        <f t="shared" si="25"/>
        <v>153.29000318050385</v>
      </c>
      <c r="AO44" s="34">
        <f t="shared" si="26"/>
        <v>63.729999542236328</v>
      </c>
      <c r="AP44" s="34">
        <f t="shared" si="27"/>
        <v>0</v>
      </c>
      <c r="AQ44" s="34">
        <f t="shared" si="28"/>
        <v>299</v>
      </c>
      <c r="AR44" s="34">
        <f t="shared" si="19"/>
        <v>1400</v>
      </c>
      <c r="AS44" s="34">
        <f t="shared" si="29"/>
        <v>0</v>
      </c>
      <c r="AT44" s="34">
        <f t="shared" si="30"/>
        <v>0</v>
      </c>
      <c r="AU44" s="34">
        <f t="shared" si="20"/>
        <v>0</v>
      </c>
      <c r="AV44" s="34">
        <f t="shared" si="21"/>
        <v>2898.9291373906508</v>
      </c>
      <c r="AX44" s="25">
        <v>2034</v>
      </c>
      <c r="AY44" s="34"/>
      <c r="AZ44" s="34"/>
      <c r="BA44" s="34"/>
      <c r="BB44" s="34"/>
      <c r="BC44" s="34"/>
      <c r="BD44" s="34"/>
      <c r="BE44" s="34"/>
      <c r="BF44" s="34"/>
      <c r="BG44" s="34"/>
      <c r="BH44" s="34"/>
      <c r="BI44" s="34"/>
      <c r="BJ44" s="34"/>
    </row>
    <row r="45" spans="2:65" x14ac:dyDescent="0.25">
      <c r="B45" s="27">
        <v>2035</v>
      </c>
      <c r="C45" s="28">
        <v>0</v>
      </c>
      <c r="D45" s="28">
        <v>0</v>
      </c>
      <c r="E45" s="28">
        <v>0</v>
      </c>
      <c r="F45" s="28">
        <v>1100</v>
      </c>
      <c r="G45" s="28">
        <v>200</v>
      </c>
      <c r="H45" s="28">
        <v>200</v>
      </c>
      <c r="I45" s="28">
        <v>0</v>
      </c>
      <c r="J45" s="28">
        <v>0</v>
      </c>
      <c r="K45" s="28">
        <v>0</v>
      </c>
      <c r="L45" s="28">
        <v>0</v>
      </c>
      <c r="M45" s="28">
        <v>298.84999847412109</v>
      </c>
      <c r="N45" s="28">
        <v>0</v>
      </c>
      <c r="O45" s="28">
        <v>0</v>
      </c>
      <c r="P45" s="28">
        <v>0</v>
      </c>
      <c r="Q45" s="28">
        <v>0</v>
      </c>
      <c r="R45" s="28">
        <v>125</v>
      </c>
      <c r="S45" s="28">
        <v>0</v>
      </c>
      <c r="T45" s="28">
        <v>0</v>
      </c>
      <c r="U45" s="28">
        <v>0</v>
      </c>
      <c r="V45" s="28">
        <v>0</v>
      </c>
      <c r="W45" s="28">
        <v>51.919998168945313</v>
      </c>
      <c r="X45" s="28">
        <v>0</v>
      </c>
      <c r="Y45" s="28">
        <v>0</v>
      </c>
      <c r="Z45" s="28">
        <v>0</v>
      </c>
      <c r="AA45" s="28">
        <v>0</v>
      </c>
      <c r="AB45" s="28">
        <v>0</v>
      </c>
      <c r="AC45" s="28">
        <v>0</v>
      </c>
      <c r="AD45" s="28">
        <v>0</v>
      </c>
      <c r="AE45" s="28">
        <v>16.469999313354489</v>
      </c>
      <c r="AF45" s="28">
        <v>159.28999948501587</v>
      </c>
      <c r="AG45" s="28">
        <v>607.87923046160427</v>
      </c>
      <c r="AH45" s="28">
        <v>309.19430249073082</v>
      </c>
      <c r="AI45" s="30" t="str">
        <f t="shared" si="22"/>
        <v>2 Low</v>
      </c>
      <c r="AJ45" s="27">
        <v>2035</v>
      </c>
      <c r="AK45" s="35">
        <f t="shared" si="23"/>
        <v>917.07353295233509</v>
      </c>
      <c r="AL45" s="35">
        <f t="shared" si="18"/>
        <v>125</v>
      </c>
      <c r="AM45" s="35">
        <f t="shared" si="24"/>
        <v>0</v>
      </c>
      <c r="AN45" s="35">
        <f t="shared" si="25"/>
        <v>159.28999948501587</v>
      </c>
      <c r="AO45" s="35">
        <f t="shared" si="26"/>
        <v>68.389997482299805</v>
      </c>
      <c r="AP45" s="35">
        <f t="shared" si="27"/>
        <v>0</v>
      </c>
      <c r="AQ45" s="35">
        <f t="shared" si="28"/>
        <v>298.84999847412109</v>
      </c>
      <c r="AR45" s="35">
        <f t="shared" si="19"/>
        <v>1500</v>
      </c>
      <c r="AS45" s="35">
        <f t="shared" si="29"/>
        <v>0</v>
      </c>
      <c r="AT45" s="35">
        <f t="shared" si="30"/>
        <v>0</v>
      </c>
      <c r="AU45" s="35">
        <f t="shared" si="20"/>
        <v>0</v>
      </c>
      <c r="AV45" s="35">
        <f t="shared" si="21"/>
        <v>3068.6035283937717</v>
      </c>
      <c r="AX45" s="27">
        <v>2035</v>
      </c>
      <c r="AY45" s="35"/>
      <c r="AZ45" s="35"/>
      <c r="BA45" s="35"/>
      <c r="BB45" s="35"/>
      <c r="BC45" s="35"/>
      <c r="BD45" s="35"/>
      <c r="BE45" s="35"/>
      <c r="BF45" s="35"/>
      <c r="BG45" s="35"/>
      <c r="BH45" s="35"/>
      <c r="BI45" s="35"/>
      <c r="BJ45" s="35"/>
    </row>
    <row r="46" spans="2:65" x14ac:dyDescent="0.25">
      <c r="B46" s="25">
        <v>2036</v>
      </c>
      <c r="C46" s="26">
        <v>0</v>
      </c>
      <c r="D46" s="26">
        <v>0</v>
      </c>
      <c r="E46" s="26">
        <v>0</v>
      </c>
      <c r="F46" s="26">
        <v>1100</v>
      </c>
      <c r="G46" s="26">
        <v>200</v>
      </c>
      <c r="H46" s="26">
        <v>200</v>
      </c>
      <c r="I46" s="26">
        <v>0</v>
      </c>
      <c r="J46" s="26">
        <v>400</v>
      </c>
      <c r="K46" s="26">
        <v>0</v>
      </c>
      <c r="L46" s="26">
        <v>0</v>
      </c>
      <c r="M46" s="26">
        <v>298.69999694824219</v>
      </c>
      <c r="N46" s="26">
        <v>0</v>
      </c>
      <c r="O46" s="26">
        <v>0</v>
      </c>
      <c r="P46" s="26">
        <v>0</v>
      </c>
      <c r="Q46" s="26">
        <v>0</v>
      </c>
      <c r="R46" s="26">
        <v>125</v>
      </c>
      <c r="S46" s="26">
        <v>0</v>
      </c>
      <c r="T46" s="26">
        <v>0</v>
      </c>
      <c r="U46" s="26">
        <v>0</v>
      </c>
      <c r="V46" s="26">
        <v>0</v>
      </c>
      <c r="W46" s="26">
        <v>55.459999084472663</v>
      </c>
      <c r="X46" s="26">
        <v>0</v>
      </c>
      <c r="Y46" s="26">
        <v>0</v>
      </c>
      <c r="Z46" s="26">
        <v>0</v>
      </c>
      <c r="AA46" s="26">
        <v>0</v>
      </c>
      <c r="AB46" s="26">
        <v>0</v>
      </c>
      <c r="AC46" s="26">
        <v>0</v>
      </c>
      <c r="AD46" s="26">
        <v>0</v>
      </c>
      <c r="AE46" s="26">
        <v>17.590000152587891</v>
      </c>
      <c r="AF46" s="26">
        <v>162.89000171422958</v>
      </c>
      <c r="AG46" s="26">
        <v>639.68753957211959</v>
      </c>
      <c r="AH46" s="26">
        <v>312.4177018948738</v>
      </c>
      <c r="AI46" s="30" t="str">
        <f t="shared" si="22"/>
        <v>2 Low</v>
      </c>
      <c r="AJ46" s="25">
        <v>2036</v>
      </c>
      <c r="AK46" s="34">
        <f t="shared" si="23"/>
        <v>952.10524146699345</v>
      </c>
      <c r="AL46" s="34">
        <f t="shared" si="18"/>
        <v>125</v>
      </c>
      <c r="AM46" s="34">
        <f t="shared" si="24"/>
        <v>0</v>
      </c>
      <c r="AN46" s="34">
        <f t="shared" si="25"/>
        <v>162.89000171422958</v>
      </c>
      <c r="AO46" s="34">
        <f t="shared" si="26"/>
        <v>73.049999237060547</v>
      </c>
      <c r="AP46" s="34">
        <f t="shared" si="27"/>
        <v>0</v>
      </c>
      <c r="AQ46" s="34">
        <f t="shared" si="28"/>
        <v>298.69999694824219</v>
      </c>
      <c r="AR46" s="34">
        <f t="shared" si="19"/>
        <v>1900</v>
      </c>
      <c r="AS46" s="34">
        <f t="shared" si="29"/>
        <v>0</v>
      </c>
      <c r="AT46" s="34">
        <f t="shared" si="30"/>
        <v>0</v>
      </c>
      <c r="AU46" s="34">
        <f t="shared" si="20"/>
        <v>0</v>
      </c>
      <c r="AV46" s="34">
        <f t="shared" si="21"/>
        <v>3511.7452393665258</v>
      </c>
      <c r="AX46" s="25">
        <v>2036</v>
      </c>
      <c r="AY46" s="34"/>
      <c r="AZ46" s="34"/>
      <c r="BA46" s="34"/>
      <c r="BB46" s="34"/>
      <c r="BC46" s="34"/>
      <c r="BD46" s="34"/>
      <c r="BE46" s="34"/>
      <c r="BF46" s="34"/>
      <c r="BG46" s="34"/>
      <c r="BH46" s="34"/>
      <c r="BI46" s="34"/>
      <c r="BJ46" s="34"/>
    </row>
    <row r="47" spans="2:65" x14ac:dyDescent="0.25">
      <c r="B47" s="27">
        <v>2037</v>
      </c>
      <c r="C47" s="28">
        <v>0</v>
      </c>
      <c r="D47" s="28">
        <v>0</v>
      </c>
      <c r="E47" s="28">
        <v>0</v>
      </c>
      <c r="F47" s="28">
        <v>1100</v>
      </c>
      <c r="G47" s="28">
        <v>200</v>
      </c>
      <c r="H47" s="28">
        <v>200</v>
      </c>
      <c r="I47" s="28">
        <v>0</v>
      </c>
      <c r="J47" s="28">
        <v>400</v>
      </c>
      <c r="K47" s="28">
        <v>0</v>
      </c>
      <c r="L47" s="28">
        <v>0</v>
      </c>
      <c r="M47" s="28">
        <v>298.55000305175781</v>
      </c>
      <c r="N47" s="28">
        <v>0</v>
      </c>
      <c r="O47" s="28">
        <v>0</v>
      </c>
      <c r="P47" s="28">
        <v>0</v>
      </c>
      <c r="Q47" s="28">
        <v>0</v>
      </c>
      <c r="R47" s="28">
        <v>125</v>
      </c>
      <c r="S47" s="28">
        <v>0</v>
      </c>
      <c r="T47" s="28">
        <v>0</v>
      </c>
      <c r="U47" s="28">
        <v>0</v>
      </c>
      <c r="V47" s="28">
        <v>0</v>
      </c>
      <c r="W47" s="28">
        <v>58.759998321533203</v>
      </c>
      <c r="X47" s="28">
        <v>0</v>
      </c>
      <c r="Y47" s="28">
        <v>0</v>
      </c>
      <c r="Z47" s="28">
        <v>0</v>
      </c>
      <c r="AA47" s="28">
        <v>0</v>
      </c>
      <c r="AB47" s="28">
        <v>0</v>
      </c>
      <c r="AC47" s="28">
        <v>0</v>
      </c>
      <c r="AD47" s="28">
        <v>0</v>
      </c>
      <c r="AE47" s="28">
        <v>18.629999160766602</v>
      </c>
      <c r="AF47" s="28">
        <v>165.15000122785568</v>
      </c>
      <c r="AG47" s="28">
        <v>670.51311338795813</v>
      </c>
      <c r="AH47" s="28">
        <v>341.97115193805143</v>
      </c>
      <c r="AI47" s="30" t="str">
        <f t="shared" si="22"/>
        <v>2 Low</v>
      </c>
      <c r="AJ47" s="27">
        <v>2037</v>
      </c>
      <c r="AK47" s="35">
        <f t="shared" si="23"/>
        <v>1012.4842653260096</v>
      </c>
      <c r="AL47" s="35">
        <f t="shared" si="18"/>
        <v>125</v>
      </c>
      <c r="AM47" s="35">
        <f t="shared" si="24"/>
        <v>0</v>
      </c>
      <c r="AN47" s="35">
        <f t="shared" si="25"/>
        <v>165.15000122785568</v>
      </c>
      <c r="AO47" s="35">
        <f t="shared" si="26"/>
        <v>77.389997482299805</v>
      </c>
      <c r="AP47" s="35">
        <f t="shared" si="27"/>
        <v>0</v>
      </c>
      <c r="AQ47" s="35">
        <f t="shared" si="28"/>
        <v>298.55000305175781</v>
      </c>
      <c r="AR47" s="35">
        <f t="shared" si="19"/>
        <v>1900</v>
      </c>
      <c r="AS47" s="35">
        <f t="shared" si="29"/>
        <v>0</v>
      </c>
      <c r="AT47" s="35">
        <f t="shared" si="30"/>
        <v>0</v>
      </c>
      <c r="AU47" s="35">
        <f t="shared" si="20"/>
        <v>0</v>
      </c>
      <c r="AV47" s="35">
        <f t="shared" si="21"/>
        <v>3578.5742670879226</v>
      </c>
      <c r="AX47" s="27">
        <v>2037</v>
      </c>
      <c r="AY47" s="35"/>
      <c r="AZ47" s="35"/>
      <c r="BA47" s="35"/>
      <c r="BB47" s="35"/>
      <c r="BC47" s="35"/>
      <c r="BD47" s="35"/>
      <c r="BE47" s="35"/>
      <c r="BF47" s="35"/>
      <c r="BG47" s="35"/>
      <c r="BH47" s="35"/>
      <c r="BI47" s="35"/>
      <c r="BJ47" s="35"/>
    </row>
    <row r="48" spans="2:65" x14ac:dyDescent="0.25">
      <c r="B48" s="25">
        <v>2038</v>
      </c>
      <c r="C48" s="26">
        <v>0</v>
      </c>
      <c r="D48" s="26">
        <v>0</v>
      </c>
      <c r="E48" s="26">
        <v>0</v>
      </c>
      <c r="F48" s="26">
        <v>1100</v>
      </c>
      <c r="G48" s="26">
        <v>200</v>
      </c>
      <c r="H48" s="26">
        <v>200</v>
      </c>
      <c r="I48" s="26">
        <v>0</v>
      </c>
      <c r="J48" s="26">
        <v>400</v>
      </c>
      <c r="K48" s="26">
        <v>0</v>
      </c>
      <c r="L48" s="26">
        <v>0</v>
      </c>
      <c r="M48" s="26">
        <v>298.40000152587891</v>
      </c>
      <c r="N48" s="26">
        <v>0</v>
      </c>
      <c r="O48" s="26">
        <v>0</v>
      </c>
      <c r="P48" s="26">
        <v>0</v>
      </c>
      <c r="Q48" s="26">
        <v>0</v>
      </c>
      <c r="R48" s="26">
        <v>125</v>
      </c>
      <c r="S48" s="26">
        <v>0</v>
      </c>
      <c r="T48" s="26">
        <v>0</v>
      </c>
      <c r="U48" s="26">
        <v>0</v>
      </c>
      <c r="V48" s="26">
        <v>0</v>
      </c>
      <c r="W48" s="26">
        <v>62.220001220703118</v>
      </c>
      <c r="X48" s="26">
        <v>0</v>
      </c>
      <c r="Y48" s="26">
        <v>0</v>
      </c>
      <c r="Z48" s="26">
        <v>0</v>
      </c>
      <c r="AA48" s="26">
        <v>0</v>
      </c>
      <c r="AB48" s="26">
        <v>0</v>
      </c>
      <c r="AC48" s="26">
        <v>0</v>
      </c>
      <c r="AD48" s="26">
        <v>0</v>
      </c>
      <c r="AE48" s="26">
        <v>19.729999542236332</v>
      </c>
      <c r="AF48" s="26">
        <v>167.33999925851822</v>
      </c>
      <c r="AG48" s="26">
        <v>699.77322725012084</v>
      </c>
      <c r="AH48" s="26">
        <v>372.95409578863388</v>
      </c>
      <c r="AI48" s="30" t="str">
        <f t="shared" si="22"/>
        <v>2 Low</v>
      </c>
      <c r="AJ48" s="25">
        <v>2038</v>
      </c>
      <c r="AK48" s="34">
        <f t="shared" si="23"/>
        <v>1072.7273230387548</v>
      </c>
      <c r="AL48" s="34">
        <f t="shared" si="18"/>
        <v>125</v>
      </c>
      <c r="AM48" s="34">
        <f t="shared" si="24"/>
        <v>0</v>
      </c>
      <c r="AN48" s="34">
        <f t="shared" si="25"/>
        <v>167.33999925851822</v>
      </c>
      <c r="AO48" s="34">
        <f t="shared" si="26"/>
        <v>81.950000762939453</v>
      </c>
      <c r="AP48" s="34">
        <f t="shared" si="27"/>
        <v>0</v>
      </c>
      <c r="AQ48" s="34">
        <f t="shared" si="28"/>
        <v>298.40000152587891</v>
      </c>
      <c r="AR48" s="34">
        <f t="shared" si="19"/>
        <v>1900</v>
      </c>
      <c r="AS48" s="34">
        <f t="shared" si="29"/>
        <v>0</v>
      </c>
      <c r="AT48" s="34">
        <f t="shared" si="30"/>
        <v>0</v>
      </c>
      <c r="AU48" s="34">
        <f t="shared" si="20"/>
        <v>0</v>
      </c>
      <c r="AV48" s="34">
        <f t="shared" si="21"/>
        <v>3645.4173245860911</v>
      </c>
      <c r="AX48" s="25">
        <v>2038</v>
      </c>
      <c r="AY48" s="34"/>
      <c r="AZ48" s="34"/>
      <c r="BA48" s="34"/>
      <c r="BB48" s="34"/>
      <c r="BC48" s="34"/>
      <c r="BD48" s="34"/>
      <c r="BE48" s="34"/>
      <c r="BF48" s="34"/>
      <c r="BG48" s="34"/>
      <c r="BH48" s="34"/>
      <c r="BI48" s="34"/>
      <c r="BJ48" s="34"/>
    </row>
    <row r="49" spans="2:65" x14ac:dyDescent="0.25">
      <c r="B49" s="27">
        <v>2039</v>
      </c>
      <c r="C49" s="28">
        <v>0</v>
      </c>
      <c r="D49" s="28">
        <v>0</v>
      </c>
      <c r="E49" s="28">
        <v>0</v>
      </c>
      <c r="F49" s="28">
        <v>1100</v>
      </c>
      <c r="G49" s="28">
        <v>200</v>
      </c>
      <c r="H49" s="28">
        <v>200</v>
      </c>
      <c r="I49" s="28">
        <v>0</v>
      </c>
      <c r="J49" s="28">
        <v>400</v>
      </c>
      <c r="K49" s="28">
        <v>0</v>
      </c>
      <c r="L49" s="28">
        <v>0</v>
      </c>
      <c r="M49" s="28">
        <v>298.25</v>
      </c>
      <c r="N49" s="28">
        <v>0</v>
      </c>
      <c r="O49" s="28">
        <v>0</v>
      </c>
      <c r="P49" s="28">
        <v>0</v>
      </c>
      <c r="Q49" s="28">
        <v>0</v>
      </c>
      <c r="R49" s="28">
        <v>125</v>
      </c>
      <c r="S49" s="28">
        <v>0</v>
      </c>
      <c r="T49" s="28">
        <v>0</v>
      </c>
      <c r="U49" s="28">
        <v>0</v>
      </c>
      <c r="V49" s="28">
        <v>0</v>
      </c>
      <c r="W49" s="28">
        <v>65.650001525878906</v>
      </c>
      <c r="X49" s="28">
        <v>0</v>
      </c>
      <c r="Y49" s="28">
        <v>0</v>
      </c>
      <c r="Z49" s="28">
        <v>0</v>
      </c>
      <c r="AA49" s="28">
        <v>0</v>
      </c>
      <c r="AB49" s="28">
        <v>0</v>
      </c>
      <c r="AC49" s="28">
        <v>0</v>
      </c>
      <c r="AD49" s="28">
        <v>0</v>
      </c>
      <c r="AE49" s="28">
        <v>20.819999694824219</v>
      </c>
      <c r="AF49" s="28">
        <v>169.53000313043594</v>
      </c>
      <c r="AG49" s="28">
        <v>729.05334737670728</v>
      </c>
      <c r="AH49" s="28">
        <v>417.70254871129873</v>
      </c>
      <c r="AI49" s="30" t="str">
        <f t="shared" si="22"/>
        <v>2 Low</v>
      </c>
      <c r="AJ49" s="27">
        <v>2039</v>
      </c>
      <c r="AK49" s="35">
        <f t="shared" si="23"/>
        <v>1146.755896088006</v>
      </c>
      <c r="AL49" s="35">
        <f t="shared" si="18"/>
        <v>125</v>
      </c>
      <c r="AM49" s="35">
        <f t="shared" si="24"/>
        <v>0</v>
      </c>
      <c r="AN49" s="35">
        <f t="shared" si="25"/>
        <v>169.53000313043594</v>
      </c>
      <c r="AO49" s="35">
        <f t="shared" si="26"/>
        <v>86.470001220703125</v>
      </c>
      <c r="AP49" s="35">
        <f t="shared" si="27"/>
        <v>0</v>
      </c>
      <c r="AQ49" s="35">
        <f t="shared" si="28"/>
        <v>298.25</v>
      </c>
      <c r="AR49" s="35">
        <f t="shared" si="19"/>
        <v>1900</v>
      </c>
      <c r="AS49" s="35">
        <f t="shared" si="29"/>
        <v>0</v>
      </c>
      <c r="AT49" s="35">
        <f t="shared" si="30"/>
        <v>0</v>
      </c>
      <c r="AU49" s="35">
        <f t="shared" si="20"/>
        <v>0</v>
      </c>
      <c r="AV49" s="35">
        <f t="shared" si="21"/>
        <v>3726.0059004391451</v>
      </c>
      <c r="AX49" s="27">
        <v>2039</v>
      </c>
      <c r="AY49" s="35"/>
      <c r="AZ49" s="35"/>
      <c r="BA49" s="35"/>
      <c r="BB49" s="35"/>
      <c r="BC49" s="35"/>
      <c r="BD49" s="35"/>
      <c r="BE49" s="35"/>
      <c r="BF49" s="35"/>
      <c r="BG49" s="35"/>
      <c r="BH49" s="35"/>
      <c r="BI49" s="35"/>
      <c r="BJ49" s="35"/>
    </row>
    <row r="50" spans="2:65" x14ac:dyDescent="0.25">
      <c r="B50" s="25">
        <v>2040</v>
      </c>
      <c r="C50" s="26">
        <v>0</v>
      </c>
      <c r="D50" s="26">
        <v>0</v>
      </c>
      <c r="E50" s="26">
        <v>0</v>
      </c>
      <c r="F50" s="26">
        <v>1200</v>
      </c>
      <c r="G50" s="26">
        <v>200</v>
      </c>
      <c r="H50" s="26">
        <v>200</v>
      </c>
      <c r="I50" s="26">
        <v>0</v>
      </c>
      <c r="J50" s="26">
        <v>400</v>
      </c>
      <c r="K50" s="26">
        <v>0</v>
      </c>
      <c r="L50" s="26">
        <v>0</v>
      </c>
      <c r="M50" s="26">
        <v>398.09999847412109</v>
      </c>
      <c r="N50" s="26">
        <v>0</v>
      </c>
      <c r="O50" s="26">
        <v>0</v>
      </c>
      <c r="P50" s="26">
        <v>0</v>
      </c>
      <c r="Q50" s="26">
        <v>0</v>
      </c>
      <c r="R50" s="26">
        <v>125</v>
      </c>
      <c r="S50" s="26">
        <v>0</v>
      </c>
      <c r="T50" s="26">
        <v>0</v>
      </c>
      <c r="U50" s="26">
        <v>0</v>
      </c>
      <c r="V50" s="26">
        <v>0</v>
      </c>
      <c r="W50" s="26">
        <v>69.120002746582031</v>
      </c>
      <c r="X50" s="26">
        <v>0</v>
      </c>
      <c r="Y50" s="26">
        <v>0</v>
      </c>
      <c r="Z50" s="26">
        <v>0</v>
      </c>
      <c r="AA50" s="26">
        <v>0</v>
      </c>
      <c r="AB50" s="26">
        <v>0</v>
      </c>
      <c r="AC50" s="26">
        <v>0</v>
      </c>
      <c r="AD50" s="26">
        <v>0</v>
      </c>
      <c r="AE50" s="26">
        <v>21.920000076293949</v>
      </c>
      <c r="AF50" s="26">
        <v>171.65000021457672</v>
      </c>
      <c r="AG50" s="26">
        <v>755.51243081152279</v>
      </c>
      <c r="AH50" s="26">
        <v>466.93941385101141</v>
      </c>
      <c r="AI50" s="30" t="str">
        <f t="shared" si="22"/>
        <v>2 Low</v>
      </c>
      <c r="AJ50" s="25">
        <v>2040</v>
      </c>
      <c r="AK50" s="34">
        <f t="shared" si="23"/>
        <v>1222.4518446625343</v>
      </c>
      <c r="AL50" s="34">
        <f t="shared" si="18"/>
        <v>125</v>
      </c>
      <c r="AM50" s="34">
        <f t="shared" si="24"/>
        <v>0</v>
      </c>
      <c r="AN50" s="34">
        <f t="shared" si="25"/>
        <v>171.65000021457672</v>
      </c>
      <c r="AO50" s="34">
        <f t="shared" si="26"/>
        <v>91.040002822875977</v>
      </c>
      <c r="AP50" s="34">
        <f t="shared" si="27"/>
        <v>0</v>
      </c>
      <c r="AQ50" s="34">
        <f t="shared" si="28"/>
        <v>398.09999847412109</v>
      </c>
      <c r="AR50" s="34">
        <f t="shared" si="19"/>
        <v>2000</v>
      </c>
      <c r="AS50" s="34">
        <f t="shared" si="29"/>
        <v>0</v>
      </c>
      <c r="AT50" s="34">
        <f t="shared" si="30"/>
        <v>0</v>
      </c>
      <c r="AU50" s="34">
        <f t="shared" si="20"/>
        <v>0</v>
      </c>
      <c r="AV50" s="34">
        <f t="shared" si="21"/>
        <v>4008.2418461741081</v>
      </c>
      <c r="AX50" s="25">
        <v>2040</v>
      </c>
      <c r="AY50" s="34"/>
      <c r="AZ50" s="34"/>
      <c r="BA50" s="34"/>
      <c r="BB50" s="34"/>
      <c r="BC50" s="34"/>
      <c r="BD50" s="34"/>
      <c r="BE50" s="34"/>
      <c r="BF50" s="34"/>
      <c r="BG50" s="34"/>
      <c r="BH50" s="34"/>
      <c r="BI50" s="34"/>
      <c r="BJ50" s="34"/>
    </row>
    <row r="51" spans="2:65" x14ac:dyDescent="0.25">
      <c r="B51" s="27">
        <v>2041</v>
      </c>
      <c r="C51" s="28">
        <v>0</v>
      </c>
      <c r="D51" s="28">
        <v>0</v>
      </c>
      <c r="E51" s="28">
        <v>0</v>
      </c>
      <c r="F51" s="28">
        <v>1200</v>
      </c>
      <c r="G51" s="28">
        <v>200</v>
      </c>
      <c r="H51" s="28">
        <v>200</v>
      </c>
      <c r="I51" s="28">
        <v>0</v>
      </c>
      <c r="J51" s="28">
        <v>400</v>
      </c>
      <c r="K51" s="28">
        <v>0</v>
      </c>
      <c r="L51" s="28">
        <v>0</v>
      </c>
      <c r="M51" s="28">
        <v>497.89999389648438</v>
      </c>
      <c r="N51" s="28">
        <v>0</v>
      </c>
      <c r="O51" s="28">
        <v>0</v>
      </c>
      <c r="P51" s="28">
        <v>0</v>
      </c>
      <c r="Q51" s="28">
        <v>0</v>
      </c>
      <c r="R51" s="28">
        <v>150</v>
      </c>
      <c r="S51" s="28">
        <v>0</v>
      </c>
      <c r="T51" s="28">
        <v>0</v>
      </c>
      <c r="U51" s="28">
        <v>0</v>
      </c>
      <c r="V51" s="28">
        <v>0</v>
      </c>
      <c r="W51" s="28">
        <v>72.769996643066406</v>
      </c>
      <c r="X51" s="28">
        <v>0</v>
      </c>
      <c r="Y51" s="28">
        <v>0</v>
      </c>
      <c r="Z51" s="28">
        <v>0</v>
      </c>
      <c r="AA51" s="28">
        <v>0</v>
      </c>
      <c r="AB51" s="28">
        <v>0</v>
      </c>
      <c r="AC51" s="28">
        <v>0</v>
      </c>
      <c r="AD51" s="28">
        <v>0</v>
      </c>
      <c r="AE51" s="28">
        <v>23.079999923706051</v>
      </c>
      <c r="AF51" s="28">
        <v>173.77999699115753</v>
      </c>
      <c r="AG51" s="28">
        <v>778.42247755274707</v>
      </c>
      <c r="AH51" s="28">
        <v>490.49237784781337</v>
      </c>
      <c r="AI51" s="30" t="str">
        <f t="shared" si="22"/>
        <v>2 Low</v>
      </c>
      <c r="AJ51" s="27">
        <v>2041</v>
      </c>
      <c r="AK51" s="35">
        <f t="shared" si="23"/>
        <v>1268.9148554005606</v>
      </c>
      <c r="AL51" s="35">
        <f t="shared" si="18"/>
        <v>150</v>
      </c>
      <c r="AM51" s="35">
        <f t="shared" si="24"/>
        <v>0</v>
      </c>
      <c r="AN51" s="35">
        <f t="shared" si="25"/>
        <v>173.77999699115753</v>
      </c>
      <c r="AO51" s="35">
        <f t="shared" si="26"/>
        <v>95.849996566772461</v>
      </c>
      <c r="AP51" s="35">
        <f t="shared" si="27"/>
        <v>0</v>
      </c>
      <c r="AQ51" s="35">
        <f t="shared" si="28"/>
        <v>497.89999389648438</v>
      </c>
      <c r="AR51" s="35">
        <f t="shared" si="19"/>
        <v>2000</v>
      </c>
      <c r="AS51" s="35">
        <f t="shared" si="29"/>
        <v>0</v>
      </c>
      <c r="AT51" s="35">
        <f t="shared" si="30"/>
        <v>0</v>
      </c>
      <c r="AU51" s="35">
        <f t="shared" si="20"/>
        <v>0</v>
      </c>
      <c r="AV51" s="35">
        <f t="shared" si="21"/>
        <v>4186.4448428549749</v>
      </c>
      <c r="AX51" s="27">
        <v>2041</v>
      </c>
      <c r="AY51" s="35"/>
      <c r="AZ51" s="35"/>
      <c r="BA51" s="35"/>
      <c r="BB51" s="35"/>
      <c r="BC51" s="35"/>
      <c r="BD51" s="35"/>
      <c r="BE51" s="35"/>
      <c r="BF51" s="35"/>
      <c r="BG51" s="35"/>
      <c r="BH51" s="35"/>
      <c r="BI51" s="35"/>
      <c r="BJ51" s="35"/>
    </row>
    <row r="52" spans="2:65" x14ac:dyDescent="0.25">
      <c r="B52" s="25">
        <v>2042</v>
      </c>
      <c r="C52" s="26">
        <v>0</v>
      </c>
      <c r="D52" s="26">
        <v>0</v>
      </c>
      <c r="E52" s="26">
        <v>0</v>
      </c>
      <c r="F52" s="26">
        <v>1200</v>
      </c>
      <c r="G52" s="26">
        <v>200</v>
      </c>
      <c r="H52" s="26">
        <v>200</v>
      </c>
      <c r="I52" s="26">
        <v>0</v>
      </c>
      <c r="J52" s="26">
        <v>400</v>
      </c>
      <c r="K52" s="26">
        <v>0</v>
      </c>
      <c r="L52" s="26">
        <v>0</v>
      </c>
      <c r="M52" s="26">
        <v>897.65000152587891</v>
      </c>
      <c r="N52" s="26">
        <v>0</v>
      </c>
      <c r="O52" s="26">
        <v>0</v>
      </c>
      <c r="P52" s="26">
        <v>0</v>
      </c>
      <c r="Q52" s="26">
        <v>0</v>
      </c>
      <c r="R52" s="26">
        <v>200</v>
      </c>
      <c r="S52" s="26">
        <v>75</v>
      </c>
      <c r="T52" s="26">
        <v>0</v>
      </c>
      <c r="U52" s="26">
        <v>0</v>
      </c>
      <c r="V52" s="26">
        <v>0</v>
      </c>
      <c r="W52" s="26">
        <v>76.620002746582031</v>
      </c>
      <c r="X52" s="26">
        <v>0</v>
      </c>
      <c r="Y52" s="26">
        <v>0</v>
      </c>
      <c r="Z52" s="26">
        <v>0</v>
      </c>
      <c r="AA52" s="26">
        <v>0</v>
      </c>
      <c r="AB52" s="26">
        <v>0</v>
      </c>
      <c r="AC52" s="26">
        <v>0</v>
      </c>
      <c r="AD52" s="26">
        <v>0</v>
      </c>
      <c r="AE52" s="26">
        <v>24.29999923706055</v>
      </c>
      <c r="AF52" s="26">
        <v>175.77999794483185</v>
      </c>
      <c r="AG52" s="26">
        <v>799.46679644314816</v>
      </c>
      <c r="AH52" s="26">
        <v>517.74793944462169</v>
      </c>
      <c r="AI52" s="30" t="str">
        <f t="shared" si="22"/>
        <v>2 Low</v>
      </c>
      <c r="AJ52" s="25">
        <v>2042</v>
      </c>
      <c r="AK52" s="34">
        <f t="shared" si="23"/>
        <v>1317.2147358877698</v>
      </c>
      <c r="AL52" s="34">
        <f t="shared" si="18"/>
        <v>275</v>
      </c>
      <c r="AM52" s="34">
        <f t="shared" si="24"/>
        <v>0</v>
      </c>
      <c r="AN52" s="34">
        <f t="shared" si="25"/>
        <v>175.77999794483185</v>
      </c>
      <c r="AO52" s="34">
        <f t="shared" si="26"/>
        <v>100.92000198364258</v>
      </c>
      <c r="AP52" s="34">
        <f t="shared" si="27"/>
        <v>0</v>
      </c>
      <c r="AQ52" s="34">
        <f t="shared" si="28"/>
        <v>897.65000152587891</v>
      </c>
      <c r="AR52" s="34">
        <f t="shared" si="19"/>
        <v>2000</v>
      </c>
      <c r="AS52" s="34">
        <f t="shared" si="29"/>
        <v>0</v>
      </c>
      <c r="AT52" s="34">
        <f t="shared" si="30"/>
        <v>0</v>
      </c>
      <c r="AU52" s="34">
        <f t="shared" si="20"/>
        <v>0</v>
      </c>
      <c r="AV52" s="34">
        <f t="shared" si="21"/>
        <v>4766.5647373421234</v>
      </c>
      <c r="AX52" s="25">
        <v>2042</v>
      </c>
      <c r="AY52" s="34"/>
      <c r="AZ52" s="34"/>
      <c r="BA52" s="34"/>
      <c r="BB52" s="34"/>
      <c r="BC52" s="34"/>
      <c r="BD52" s="34"/>
      <c r="BE52" s="34"/>
      <c r="BF52" s="34"/>
      <c r="BG52" s="34"/>
      <c r="BH52" s="34"/>
      <c r="BI52" s="34"/>
      <c r="BJ52" s="34"/>
    </row>
    <row r="53" spans="2:65" x14ac:dyDescent="0.25">
      <c r="B53" s="27">
        <v>2043</v>
      </c>
      <c r="C53" s="28">
        <v>0</v>
      </c>
      <c r="D53" s="28">
        <v>237</v>
      </c>
      <c r="E53" s="28">
        <v>0</v>
      </c>
      <c r="F53" s="28">
        <v>1200</v>
      </c>
      <c r="G53" s="28">
        <v>200</v>
      </c>
      <c r="H53" s="28">
        <v>200</v>
      </c>
      <c r="I53" s="28">
        <v>0</v>
      </c>
      <c r="J53" s="28">
        <v>400</v>
      </c>
      <c r="K53" s="28">
        <v>0</v>
      </c>
      <c r="L53" s="28">
        <v>0</v>
      </c>
      <c r="M53" s="28">
        <v>1097.1999893188477</v>
      </c>
      <c r="N53" s="28">
        <v>0</v>
      </c>
      <c r="O53" s="28">
        <v>0</v>
      </c>
      <c r="P53" s="28">
        <v>0</v>
      </c>
      <c r="Q53" s="28">
        <v>0</v>
      </c>
      <c r="R53" s="28">
        <v>200</v>
      </c>
      <c r="S53" s="28">
        <v>75</v>
      </c>
      <c r="T53" s="28">
        <v>0</v>
      </c>
      <c r="U53" s="28">
        <v>0</v>
      </c>
      <c r="V53" s="28">
        <v>0</v>
      </c>
      <c r="W53" s="28">
        <v>80.669998168945313</v>
      </c>
      <c r="X53" s="28">
        <v>125</v>
      </c>
      <c r="Y53" s="28">
        <v>0</v>
      </c>
      <c r="Z53" s="28">
        <v>0</v>
      </c>
      <c r="AA53" s="28">
        <v>0</v>
      </c>
      <c r="AB53" s="28">
        <v>0</v>
      </c>
      <c r="AC53" s="28">
        <v>0</v>
      </c>
      <c r="AD53" s="28">
        <v>0</v>
      </c>
      <c r="AE53" s="28">
        <v>25.579999923706051</v>
      </c>
      <c r="AF53" s="28">
        <v>177.72000229358673</v>
      </c>
      <c r="AG53" s="28">
        <v>815.05506987821332</v>
      </c>
      <c r="AH53" s="28">
        <v>562.34133320822002</v>
      </c>
      <c r="AI53" s="30" t="str">
        <f t="shared" si="22"/>
        <v>2 Low</v>
      </c>
      <c r="AJ53" s="27">
        <v>2043</v>
      </c>
      <c r="AK53" s="35">
        <f t="shared" si="23"/>
        <v>1377.3964030864333</v>
      </c>
      <c r="AL53" s="35">
        <f t="shared" si="18"/>
        <v>275</v>
      </c>
      <c r="AM53" s="35">
        <f t="shared" si="24"/>
        <v>0</v>
      </c>
      <c r="AN53" s="35">
        <f t="shared" si="25"/>
        <v>177.72000229358673</v>
      </c>
      <c r="AO53" s="35">
        <f t="shared" si="26"/>
        <v>106.24999809265137</v>
      </c>
      <c r="AP53" s="35">
        <f t="shared" si="27"/>
        <v>0</v>
      </c>
      <c r="AQ53" s="35">
        <f t="shared" si="28"/>
        <v>1097.1999893188477</v>
      </c>
      <c r="AR53" s="35">
        <f t="shared" si="19"/>
        <v>2000</v>
      </c>
      <c r="AS53" s="35">
        <f t="shared" si="29"/>
        <v>125</v>
      </c>
      <c r="AT53" s="35">
        <f t="shared" si="30"/>
        <v>0</v>
      </c>
      <c r="AU53" s="35">
        <f t="shared" si="20"/>
        <v>237</v>
      </c>
      <c r="AV53" s="35">
        <f t="shared" si="21"/>
        <v>5395.5663927915193</v>
      </c>
      <c r="AX53" s="27">
        <v>2043</v>
      </c>
      <c r="AY53" s="35"/>
      <c r="AZ53" s="35"/>
      <c r="BA53" s="35"/>
      <c r="BB53" s="35"/>
      <c r="BC53" s="35"/>
      <c r="BD53" s="35"/>
      <c r="BE53" s="35"/>
      <c r="BF53" s="35"/>
      <c r="BG53" s="35"/>
      <c r="BH53" s="35"/>
      <c r="BI53" s="35"/>
      <c r="BJ53" s="35"/>
    </row>
    <row r="54" spans="2:65" x14ac:dyDescent="0.25">
      <c r="B54" s="25">
        <v>2044</v>
      </c>
      <c r="C54" s="26">
        <v>0</v>
      </c>
      <c r="D54" s="26">
        <v>237</v>
      </c>
      <c r="E54" s="26">
        <v>0</v>
      </c>
      <c r="F54" s="26">
        <v>1200</v>
      </c>
      <c r="G54" s="26">
        <v>550</v>
      </c>
      <c r="H54" s="26">
        <v>200</v>
      </c>
      <c r="I54" s="26">
        <v>0</v>
      </c>
      <c r="J54" s="26">
        <v>400</v>
      </c>
      <c r="K54" s="26">
        <v>0</v>
      </c>
      <c r="L54" s="26">
        <v>100</v>
      </c>
      <c r="M54" s="26">
        <v>1096.6500015258789</v>
      </c>
      <c r="N54" s="26">
        <v>0</v>
      </c>
      <c r="O54" s="26">
        <v>0</v>
      </c>
      <c r="P54" s="26">
        <v>0</v>
      </c>
      <c r="Q54" s="26">
        <v>0</v>
      </c>
      <c r="R54" s="26">
        <v>200</v>
      </c>
      <c r="S54" s="26">
        <v>75</v>
      </c>
      <c r="T54" s="26">
        <v>0</v>
      </c>
      <c r="U54" s="26">
        <v>0</v>
      </c>
      <c r="V54" s="26">
        <v>0</v>
      </c>
      <c r="W54" s="26">
        <v>84.930000305175781</v>
      </c>
      <c r="X54" s="26">
        <v>125</v>
      </c>
      <c r="Y54" s="26">
        <v>0</v>
      </c>
      <c r="Z54" s="26">
        <v>0</v>
      </c>
      <c r="AA54" s="26">
        <v>15</v>
      </c>
      <c r="AB54" s="26">
        <v>0</v>
      </c>
      <c r="AC54" s="26">
        <v>0</v>
      </c>
      <c r="AD54" s="26">
        <v>0</v>
      </c>
      <c r="AE54" s="26">
        <v>26.930000305175781</v>
      </c>
      <c r="AF54" s="26">
        <v>179.49000012874603</v>
      </c>
      <c r="AG54" s="26">
        <v>832.17698303956013</v>
      </c>
      <c r="AH54" s="26">
        <v>622.09565656516793</v>
      </c>
      <c r="AI54" s="30" t="str">
        <f t="shared" si="22"/>
        <v>2 Low</v>
      </c>
      <c r="AJ54" s="25">
        <v>2044</v>
      </c>
      <c r="AK54" s="34">
        <f t="shared" si="23"/>
        <v>1454.2726396047281</v>
      </c>
      <c r="AL54" s="34">
        <f t="shared" si="18"/>
        <v>275</v>
      </c>
      <c r="AM54" s="34">
        <f t="shared" si="24"/>
        <v>0</v>
      </c>
      <c r="AN54" s="34">
        <f t="shared" si="25"/>
        <v>179.49000012874603</v>
      </c>
      <c r="AO54" s="34">
        <f t="shared" si="26"/>
        <v>111.86000061035156</v>
      </c>
      <c r="AP54" s="34">
        <f t="shared" si="27"/>
        <v>15</v>
      </c>
      <c r="AQ54" s="34">
        <f t="shared" si="28"/>
        <v>1096.6500015258789</v>
      </c>
      <c r="AR54" s="34">
        <f t="shared" si="19"/>
        <v>2450</v>
      </c>
      <c r="AS54" s="34">
        <f t="shared" si="29"/>
        <v>125</v>
      </c>
      <c r="AT54" s="34">
        <f t="shared" si="30"/>
        <v>0</v>
      </c>
      <c r="AU54" s="34">
        <f t="shared" si="20"/>
        <v>237</v>
      </c>
      <c r="AV54" s="34">
        <f t="shared" si="21"/>
        <v>5944.2726418697048</v>
      </c>
      <c r="AX54" s="25">
        <v>2044</v>
      </c>
      <c r="AY54" s="34"/>
      <c r="AZ54" s="34"/>
      <c r="BA54" s="34"/>
      <c r="BB54" s="34"/>
      <c r="BC54" s="34"/>
      <c r="BD54" s="34"/>
      <c r="BE54" s="34"/>
      <c r="BF54" s="34"/>
      <c r="BG54" s="34"/>
      <c r="BH54" s="34"/>
      <c r="BI54" s="34"/>
      <c r="BJ54" s="34"/>
    </row>
    <row r="55" spans="2:65" x14ac:dyDescent="0.25">
      <c r="B55" s="27">
        <v>2045</v>
      </c>
      <c r="C55" s="28">
        <v>0</v>
      </c>
      <c r="D55" s="28">
        <v>237</v>
      </c>
      <c r="E55" s="28">
        <v>0</v>
      </c>
      <c r="F55" s="28">
        <v>1200</v>
      </c>
      <c r="G55" s="28">
        <v>550</v>
      </c>
      <c r="H55" s="28">
        <v>200</v>
      </c>
      <c r="I55" s="28">
        <v>0</v>
      </c>
      <c r="J55" s="28">
        <v>400</v>
      </c>
      <c r="K55" s="28">
        <v>0</v>
      </c>
      <c r="L55" s="28">
        <v>100</v>
      </c>
      <c r="M55" s="28">
        <v>1096.1100006103516</v>
      </c>
      <c r="N55" s="28">
        <v>0</v>
      </c>
      <c r="O55" s="28">
        <v>0</v>
      </c>
      <c r="P55" s="28">
        <v>0</v>
      </c>
      <c r="Q55" s="28">
        <v>0</v>
      </c>
      <c r="R55" s="28">
        <v>200</v>
      </c>
      <c r="S55" s="28">
        <v>75</v>
      </c>
      <c r="T55" s="28">
        <v>0</v>
      </c>
      <c r="U55" s="28">
        <v>0</v>
      </c>
      <c r="V55" s="28">
        <v>0</v>
      </c>
      <c r="W55" s="28">
        <v>89.410003662109375</v>
      </c>
      <c r="X55" s="28">
        <v>250</v>
      </c>
      <c r="Y55" s="28">
        <v>0</v>
      </c>
      <c r="Z55" s="28">
        <v>0</v>
      </c>
      <c r="AA55" s="28">
        <v>30</v>
      </c>
      <c r="AB55" s="28">
        <v>0</v>
      </c>
      <c r="AC55" s="28">
        <v>0</v>
      </c>
      <c r="AD55" s="28">
        <v>0</v>
      </c>
      <c r="AE55" s="28">
        <v>28.360000610351559</v>
      </c>
      <c r="AF55" s="28">
        <v>181.3300017118454</v>
      </c>
      <c r="AG55" s="28">
        <v>847.64353959809046</v>
      </c>
      <c r="AH55" s="28">
        <v>689.82409491570616</v>
      </c>
      <c r="AI55" s="30" t="str">
        <f t="shared" si="22"/>
        <v>2 Low</v>
      </c>
      <c r="AJ55" s="27">
        <v>2045</v>
      </c>
      <c r="AK55" s="35">
        <f>SUM(AG55:AH55)</f>
        <v>1537.4676345137966</v>
      </c>
      <c r="AL55" s="35">
        <f t="shared" si="18"/>
        <v>275</v>
      </c>
      <c r="AM55" s="35">
        <f t="shared" si="24"/>
        <v>0</v>
      </c>
      <c r="AN55" s="35">
        <f t="shared" si="25"/>
        <v>181.3300017118454</v>
      </c>
      <c r="AO55" s="35">
        <f t="shared" si="26"/>
        <v>117.77000427246094</v>
      </c>
      <c r="AP55" s="35">
        <f t="shared" si="27"/>
        <v>30</v>
      </c>
      <c r="AQ55" s="35">
        <f t="shared" si="28"/>
        <v>1096.1100006103516</v>
      </c>
      <c r="AR55" s="35">
        <f t="shared" si="19"/>
        <v>2450</v>
      </c>
      <c r="AS55" s="35">
        <f t="shared" si="29"/>
        <v>250</v>
      </c>
      <c r="AT55" s="35">
        <f t="shared" si="30"/>
        <v>0</v>
      </c>
      <c r="AU55" s="35">
        <f t="shared" si="20"/>
        <v>237</v>
      </c>
      <c r="AV55" s="35">
        <f t="shared" si="21"/>
        <v>6174.6776411084547</v>
      </c>
      <c r="AX55" s="27">
        <v>2045</v>
      </c>
      <c r="AY55" s="35">
        <f t="shared" ref="AY55:BJ55" si="33">AK55-AK40</f>
        <v>931.34463509981344</v>
      </c>
      <c r="AZ55" s="35">
        <f t="shared" si="33"/>
        <v>150</v>
      </c>
      <c r="BA55" s="35">
        <f t="shared" si="33"/>
        <v>0</v>
      </c>
      <c r="BB55" s="35">
        <f t="shared" si="33"/>
        <v>49.790003687143326</v>
      </c>
      <c r="BC55" s="35">
        <f t="shared" si="33"/>
        <v>72.080005645751953</v>
      </c>
      <c r="BD55" s="35">
        <f t="shared" si="33"/>
        <v>30</v>
      </c>
      <c r="BE55" s="35">
        <f t="shared" si="33"/>
        <v>896.66000366210938</v>
      </c>
      <c r="BF55" s="35">
        <f t="shared" si="33"/>
        <v>1350</v>
      </c>
      <c r="BG55" s="35">
        <f t="shared" si="33"/>
        <v>250</v>
      </c>
      <c r="BH55" s="35">
        <f t="shared" si="33"/>
        <v>0</v>
      </c>
      <c r="BI55" s="35">
        <f t="shared" si="33"/>
        <v>237</v>
      </c>
      <c r="BJ55" s="35">
        <f t="shared" si="33"/>
        <v>3966.8746480948184</v>
      </c>
    </row>
    <row r="56" spans="2:65" x14ac:dyDescent="0.25">
      <c r="AX56" s="27" t="s">
        <v>45</v>
      </c>
      <c r="AY56" s="35">
        <f>SUM(AY55,AY40,AY35)</f>
        <v>1537.4676345137968</v>
      </c>
      <c r="AZ56" s="35">
        <f t="shared" ref="AZ56:BJ56" si="34">SUM(AZ55,AZ40,AZ35)</f>
        <v>275</v>
      </c>
      <c r="BA56" s="35">
        <f t="shared" si="34"/>
        <v>0</v>
      </c>
      <c r="BB56" s="35">
        <f t="shared" si="34"/>
        <v>181.3300017118454</v>
      </c>
      <c r="BC56" s="35">
        <f t="shared" si="34"/>
        <v>117.77000427246094</v>
      </c>
      <c r="BD56" s="35">
        <f t="shared" si="34"/>
        <v>30</v>
      </c>
      <c r="BE56" s="35">
        <f t="shared" si="34"/>
        <v>1096.1100006103516</v>
      </c>
      <c r="BF56" s="35">
        <f t="shared" si="34"/>
        <v>2450</v>
      </c>
      <c r="BG56" s="35">
        <f t="shared" si="34"/>
        <v>250</v>
      </c>
      <c r="BH56" s="35">
        <f t="shared" si="34"/>
        <v>0</v>
      </c>
      <c r="BI56" s="35">
        <f t="shared" si="34"/>
        <v>237</v>
      </c>
      <c r="BJ56" s="35">
        <f t="shared" si="34"/>
        <v>6174.6776411084547</v>
      </c>
    </row>
    <row r="58" spans="2:65" x14ac:dyDescent="0.25">
      <c r="B58" s="1" t="str">
        <f>'RAW DATA INPUTS &gt;&gt;&gt;'!D5</f>
        <v>3 High</v>
      </c>
    </row>
    <row r="59" spans="2:65" ht="75" x14ac:dyDescent="0.25">
      <c r="B59" s="16" t="s">
        <v>13</v>
      </c>
      <c r="C59" s="17" t="s">
        <v>14</v>
      </c>
      <c r="D59" s="17" t="s">
        <v>15</v>
      </c>
      <c r="E59" s="17" t="s">
        <v>16</v>
      </c>
      <c r="F59" s="18" t="s">
        <v>17</v>
      </c>
      <c r="G59" s="18" t="s">
        <v>18</v>
      </c>
      <c r="H59" s="18" t="s">
        <v>19</v>
      </c>
      <c r="I59" s="18" t="s">
        <v>20</v>
      </c>
      <c r="J59" s="18" t="s">
        <v>21</v>
      </c>
      <c r="K59" s="18" t="s">
        <v>22</v>
      </c>
      <c r="L59" s="18" t="s">
        <v>23</v>
      </c>
      <c r="M59" s="19" t="s">
        <v>24</v>
      </c>
      <c r="N59" s="19" t="s">
        <v>25</v>
      </c>
      <c r="O59" s="19" t="s">
        <v>26</v>
      </c>
      <c r="P59" s="19" t="s">
        <v>27</v>
      </c>
      <c r="Q59" s="19" t="s">
        <v>28</v>
      </c>
      <c r="R59" s="20" t="s">
        <v>29</v>
      </c>
      <c r="S59" s="20" t="s">
        <v>30</v>
      </c>
      <c r="T59" s="20" t="s">
        <v>31</v>
      </c>
      <c r="U59" s="20" t="s">
        <v>32</v>
      </c>
      <c r="V59" s="20" t="s">
        <v>33</v>
      </c>
      <c r="W59" s="20" t="s">
        <v>34</v>
      </c>
      <c r="X59" s="21" t="s">
        <v>35</v>
      </c>
      <c r="Y59" s="21" t="s">
        <v>36</v>
      </c>
      <c r="Z59" s="21" t="s">
        <v>37</v>
      </c>
      <c r="AA59" s="16" t="s">
        <v>38</v>
      </c>
      <c r="AB59" s="16" t="s">
        <v>39</v>
      </c>
      <c r="AC59" s="16" t="s">
        <v>52</v>
      </c>
      <c r="AD59" s="16" t="s">
        <v>41</v>
      </c>
      <c r="AE59" s="16" t="s">
        <v>42</v>
      </c>
      <c r="AF59" s="22" t="s">
        <v>1</v>
      </c>
      <c r="AG59" s="22" t="s">
        <v>43</v>
      </c>
      <c r="AH59" s="22" t="s">
        <v>44</v>
      </c>
      <c r="AI59" s="36" t="str">
        <f>B58</f>
        <v>3 High</v>
      </c>
      <c r="AJ59" s="23" t="s">
        <v>13</v>
      </c>
      <c r="AK59" s="23" t="s">
        <v>58</v>
      </c>
      <c r="AL59" s="23" t="s">
        <v>59</v>
      </c>
      <c r="AM59" s="23" t="s">
        <v>60</v>
      </c>
      <c r="AN59" s="23" t="s">
        <v>61</v>
      </c>
      <c r="AO59" s="23" t="s">
        <v>62</v>
      </c>
      <c r="AP59" s="24" t="s">
        <v>38</v>
      </c>
      <c r="AQ59" s="24" t="s">
        <v>47</v>
      </c>
      <c r="AR59" s="24" t="s">
        <v>53</v>
      </c>
      <c r="AS59" s="24" t="s">
        <v>63</v>
      </c>
      <c r="AT59" s="24" t="s">
        <v>64</v>
      </c>
      <c r="AU59" s="24" t="s">
        <v>50</v>
      </c>
      <c r="AV59" s="24" t="s">
        <v>45</v>
      </c>
      <c r="AX59" s="23" t="s">
        <v>273</v>
      </c>
      <c r="AY59" s="23" t="s">
        <v>58</v>
      </c>
      <c r="AZ59" s="23" t="s">
        <v>59</v>
      </c>
      <c r="BA59" s="23" t="s">
        <v>60</v>
      </c>
      <c r="BB59" s="23" t="s">
        <v>61</v>
      </c>
      <c r="BC59" s="23" t="s">
        <v>62</v>
      </c>
      <c r="BD59" s="24" t="s">
        <v>38</v>
      </c>
      <c r="BE59" s="24" t="s">
        <v>47</v>
      </c>
      <c r="BF59" s="24" t="s">
        <v>53</v>
      </c>
      <c r="BG59" s="24" t="s">
        <v>63</v>
      </c>
      <c r="BH59" s="24" t="s">
        <v>64</v>
      </c>
      <c r="BI59" s="24" t="s">
        <v>50</v>
      </c>
      <c r="BJ59" s="24" t="s">
        <v>45</v>
      </c>
    </row>
    <row r="60" spans="2:65" x14ac:dyDescent="0.25">
      <c r="B60" s="25">
        <v>2022</v>
      </c>
      <c r="C60" s="26">
        <v>0</v>
      </c>
      <c r="D60" s="26">
        <v>0</v>
      </c>
      <c r="E60" s="26">
        <v>0</v>
      </c>
      <c r="F60" s="26">
        <v>0</v>
      </c>
      <c r="G60" s="26">
        <v>0</v>
      </c>
      <c r="H60" s="26">
        <v>0</v>
      </c>
      <c r="I60" s="26">
        <v>0</v>
      </c>
      <c r="J60" s="26">
        <v>0</v>
      </c>
      <c r="K60" s="26">
        <v>0</v>
      </c>
      <c r="L60" s="26">
        <v>0</v>
      </c>
      <c r="M60" s="26">
        <v>0</v>
      </c>
      <c r="N60" s="26">
        <v>0</v>
      </c>
      <c r="O60" s="26">
        <v>0</v>
      </c>
      <c r="P60" s="26">
        <v>0</v>
      </c>
      <c r="Q60" s="26">
        <v>0</v>
      </c>
      <c r="R60" s="26">
        <v>0</v>
      </c>
      <c r="S60" s="26">
        <v>0</v>
      </c>
      <c r="T60" s="26">
        <v>0</v>
      </c>
      <c r="U60" s="26">
        <v>0</v>
      </c>
      <c r="V60" s="26">
        <v>0</v>
      </c>
      <c r="W60" s="26">
        <v>3.2999999523162842</v>
      </c>
      <c r="X60" s="26">
        <v>0</v>
      </c>
      <c r="Y60" s="26">
        <v>0</v>
      </c>
      <c r="Z60" s="26">
        <v>0</v>
      </c>
      <c r="AA60" s="26">
        <v>0</v>
      </c>
      <c r="AB60" s="26">
        <v>0</v>
      </c>
      <c r="AC60" s="26">
        <v>0</v>
      </c>
      <c r="AD60" s="26">
        <v>0</v>
      </c>
      <c r="AE60" s="26">
        <v>0</v>
      </c>
      <c r="AF60" s="26">
        <v>0</v>
      </c>
      <c r="AG60" s="26">
        <v>43.156750835569149</v>
      </c>
      <c r="AH60" s="26">
        <v>37.1379291002768</v>
      </c>
      <c r="AI60" s="30" t="str">
        <f>AI59</f>
        <v>3 High</v>
      </c>
      <c r="AJ60" s="25">
        <v>2022</v>
      </c>
      <c r="AK60" s="34">
        <f>SUM(AG60:AH60)</f>
        <v>80.294679935845949</v>
      </c>
      <c r="AL60" s="34">
        <f t="shared" ref="AL60:AL83" si="35">SUM(R60:U60)</f>
        <v>0</v>
      </c>
      <c r="AM60" s="34">
        <f>SUM(AC60:AD60)</f>
        <v>0</v>
      </c>
      <c r="AN60" s="34">
        <f>AF60</f>
        <v>0</v>
      </c>
      <c r="AO60" s="34">
        <f>W60+AE60</f>
        <v>3.2999999523162842</v>
      </c>
      <c r="AP60" s="34">
        <f>AA60</f>
        <v>0</v>
      </c>
      <c r="AQ60" s="34">
        <f>SUM(M60:Q60)</f>
        <v>0</v>
      </c>
      <c r="AR60" s="34">
        <f t="shared" ref="AR60:AR83" si="36">SUM(F60:L60)</f>
        <v>0</v>
      </c>
      <c r="AS60" s="34">
        <f>SUM(X60:Z60)</f>
        <v>0</v>
      </c>
      <c r="AT60" s="34">
        <f>V60</f>
        <v>0</v>
      </c>
      <c r="AU60" s="34">
        <f t="shared" ref="AU60:AU83" si="37">SUM(C60:E60)</f>
        <v>0</v>
      </c>
      <c r="AV60" s="34">
        <f t="shared" ref="AV60:AV83" si="38">SUM(AK60:AU60)</f>
        <v>83.594679888162233</v>
      </c>
      <c r="AX60" s="25">
        <v>2022</v>
      </c>
      <c r="AY60" s="34"/>
      <c r="AZ60" s="34"/>
      <c r="BA60" s="34"/>
      <c r="BB60" s="34"/>
      <c r="BC60" s="34"/>
      <c r="BD60" s="34"/>
      <c r="BE60" s="34"/>
      <c r="BF60" s="34"/>
      <c r="BG60" s="34"/>
      <c r="BH60" s="34"/>
      <c r="BI60" s="34"/>
      <c r="BJ60" s="34"/>
      <c r="BL60" s="74" t="s">
        <v>58</v>
      </c>
      <c r="BM60" s="75">
        <f>AY84</f>
        <v>1732.9113687793122</v>
      </c>
    </row>
    <row r="61" spans="2:65" x14ac:dyDescent="0.25">
      <c r="B61" s="27">
        <v>2023</v>
      </c>
      <c r="C61" s="28">
        <v>0</v>
      </c>
      <c r="D61" s="28">
        <v>0</v>
      </c>
      <c r="E61" s="28">
        <v>0</v>
      </c>
      <c r="F61" s="28">
        <v>0</v>
      </c>
      <c r="G61" s="28">
        <v>0</v>
      </c>
      <c r="H61" s="28">
        <v>0</v>
      </c>
      <c r="I61" s="28">
        <v>0</v>
      </c>
      <c r="J61" s="28">
        <v>0</v>
      </c>
      <c r="K61" s="28">
        <v>0</v>
      </c>
      <c r="L61" s="28">
        <v>0</v>
      </c>
      <c r="M61" s="28">
        <v>0</v>
      </c>
      <c r="N61" s="28">
        <v>0</v>
      </c>
      <c r="O61" s="28">
        <v>0</v>
      </c>
      <c r="P61" s="28">
        <v>0</v>
      </c>
      <c r="Q61" s="28">
        <v>0</v>
      </c>
      <c r="R61" s="28">
        <v>0</v>
      </c>
      <c r="S61" s="28">
        <v>0</v>
      </c>
      <c r="T61" s="28">
        <v>0</v>
      </c>
      <c r="U61" s="28">
        <v>0</v>
      </c>
      <c r="V61" s="28">
        <v>0</v>
      </c>
      <c r="W61" s="28">
        <v>6.25</v>
      </c>
      <c r="X61" s="28">
        <v>0</v>
      </c>
      <c r="Y61" s="28">
        <v>0</v>
      </c>
      <c r="Z61" s="28">
        <v>0</v>
      </c>
      <c r="AA61" s="28">
        <v>0</v>
      </c>
      <c r="AB61" s="28">
        <v>0</v>
      </c>
      <c r="AC61" s="28">
        <v>0</v>
      </c>
      <c r="AD61" s="28">
        <v>0</v>
      </c>
      <c r="AE61" s="28">
        <v>3</v>
      </c>
      <c r="AF61" s="28">
        <v>1.0200000107288361</v>
      </c>
      <c r="AG61" s="28">
        <v>88.888798108844014</v>
      </c>
      <c r="AH61" s="28">
        <v>61.868254649550458</v>
      </c>
      <c r="AI61" s="30" t="str">
        <f t="shared" ref="AI61:AI83" si="39">AI60</f>
        <v>3 High</v>
      </c>
      <c r="AJ61" s="27">
        <v>2023</v>
      </c>
      <c r="AK61" s="35">
        <f t="shared" ref="AK61:AK82" si="40">SUM(AG61:AH61)</f>
        <v>150.75705275839448</v>
      </c>
      <c r="AL61" s="35">
        <f t="shared" si="35"/>
        <v>0</v>
      </c>
      <c r="AM61" s="35">
        <f t="shared" ref="AM61:AM83" si="41">SUM(AC61:AD61)</f>
        <v>0</v>
      </c>
      <c r="AN61" s="35">
        <f t="shared" ref="AN61:AN83" si="42">AF61</f>
        <v>1.0200000107288361</v>
      </c>
      <c r="AO61" s="35">
        <f t="shared" ref="AO61:AO83" si="43">W61+AE61</f>
        <v>9.25</v>
      </c>
      <c r="AP61" s="35">
        <f t="shared" ref="AP61:AP83" si="44">AA61</f>
        <v>0</v>
      </c>
      <c r="AQ61" s="35">
        <f t="shared" ref="AQ61:AQ83" si="45">SUM(M61:Q61)</f>
        <v>0</v>
      </c>
      <c r="AR61" s="35">
        <f t="shared" si="36"/>
        <v>0</v>
      </c>
      <c r="AS61" s="35">
        <f t="shared" ref="AS61:AS83" si="46">SUM(X61:Z61)</f>
        <v>0</v>
      </c>
      <c r="AT61" s="35">
        <f t="shared" ref="AT61:AT83" si="47">V61</f>
        <v>0</v>
      </c>
      <c r="AU61" s="35">
        <f t="shared" si="37"/>
        <v>0</v>
      </c>
      <c r="AV61" s="35">
        <f t="shared" si="38"/>
        <v>161.02705276912332</v>
      </c>
      <c r="AX61" s="27">
        <v>2023</v>
      </c>
      <c r="AY61" s="35"/>
      <c r="AZ61" s="35"/>
      <c r="BA61" s="35"/>
      <c r="BB61" s="35"/>
      <c r="BC61" s="35"/>
      <c r="BD61" s="35"/>
      <c r="BE61" s="35"/>
      <c r="BF61" s="35"/>
      <c r="BG61" s="35"/>
      <c r="BH61" s="35"/>
      <c r="BI61" s="35"/>
      <c r="BJ61" s="35"/>
      <c r="BL61" s="74" t="s">
        <v>59</v>
      </c>
      <c r="BM61" s="75">
        <f>AZ84</f>
        <v>900</v>
      </c>
    </row>
    <row r="62" spans="2:65" x14ac:dyDescent="0.25">
      <c r="B62" s="25">
        <v>2024</v>
      </c>
      <c r="C62" s="26">
        <v>0</v>
      </c>
      <c r="D62" s="26">
        <v>0</v>
      </c>
      <c r="E62" s="26">
        <v>0</v>
      </c>
      <c r="F62" s="26">
        <v>0</v>
      </c>
      <c r="G62" s="26">
        <v>0</v>
      </c>
      <c r="H62" s="26">
        <v>0</v>
      </c>
      <c r="I62" s="26">
        <v>0</v>
      </c>
      <c r="J62" s="26">
        <v>0</v>
      </c>
      <c r="K62" s="26">
        <v>0</v>
      </c>
      <c r="L62" s="26">
        <v>0</v>
      </c>
      <c r="M62" s="26">
        <v>100</v>
      </c>
      <c r="N62" s="26">
        <v>0</v>
      </c>
      <c r="O62" s="26">
        <v>0</v>
      </c>
      <c r="P62" s="26">
        <v>0</v>
      </c>
      <c r="Q62" s="26">
        <v>0</v>
      </c>
      <c r="R62" s="26">
        <v>0</v>
      </c>
      <c r="S62" s="26">
        <v>0</v>
      </c>
      <c r="T62" s="26">
        <v>0</v>
      </c>
      <c r="U62" s="26">
        <v>0</v>
      </c>
      <c r="V62" s="26">
        <v>0</v>
      </c>
      <c r="W62" s="26">
        <v>11.89000034332275</v>
      </c>
      <c r="X62" s="26">
        <v>0</v>
      </c>
      <c r="Y62" s="26">
        <v>0</v>
      </c>
      <c r="Z62" s="26">
        <v>0</v>
      </c>
      <c r="AA62" s="26">
        <v>0</v>
      </c>
      <c r="AB62" s="26">
        <v>0</v>
      </c>
      <c r="AC62" s="26">
        <v>0</v>
      </c>
      <c r="AD62" s="26">
        <v>0</v>
      </c>
      <c r="AE62" s="26">
        <v>6</v>
      </c>
      <c r="AF62" s="26">
        <v>2.7099999878555536</v>
      </c>
      <c r="AG62" s="26">
        <v>137.90328966447066</v>
      </c>
      <c r="AH62" s="26">
        <v>81.077305541015448</v>
      </c>
      <c r="AI62" s="30" t="str">
        <f t="shared" si="39"/>
        <v>3 High</v>
      </c>
      <c r="AJ62" s="25">
        <v>2024</v>
      </c>
      <c r="AK62" s="34">
        <f t="shared" si="40"/>
        <v>218.98059520548611</v>
      </c>
      <c r="AL62" s="34">
        <f t="shared" si="35"/>
        <v>0</v>
      </c>
      <c r="AM62" s="34">
        <f t="shared" si="41"/>
        <v>0</v>
      </c>
      <c r="AN62" s="34">
        <f t="shared" si="42"/>
        <v>2.7099999878555536</v>
      </c>
      <c r="AO62" s="34">
        <f t="shared" si="43"/>
        <v>17.89000034332275</v>
      </c>
      <c r="AP62" s="34">
        <f t="shared" si="44"/>
        <v>0</v>
      </c>
      <c r="AQ62" s="34">
        <f t="shared" si="45"/>
        <v>100</v>
      </c>
      <c r="AR62" s="34">
        <f t="shared" si="36"/>
        <v>0</v>
      </c>
      <c r="AS62" s="34">
        <f t="shared" si="46"/>
        <v>0</v>
      </c>
      <c r="AT62" s="34">
        <f t="shared" si="47"/>
        <v>0</v>
      </c>
      <c r="AU62" s="34">
        <f t="shared" si="37"/>
        <v>0</v>
      </c>
      <c r="AV62" s="34">
        <f t="shared" si="38"/>
        <v>339.58059553666442</v>
      </c>
      <c r="AX62" s="25">
        <v>2024</v>
      </c>
      <c r="AY62" s="34"/>
      <c r="AZ62" s="34"/>
      <c r="BA62" s="34"/>
      <c r="BB62" s="34"/>
      <c r="BC62" s="34"/>
      <c r="BD62" s="34"/>
      <c r="BE62" s="34"/>
      <c r="BF62" s="34"/>
      <c r="BG62" s="34"/>
      <c r="BH62" s="34"/>
      <c r="BI62" s="34"/>
      <c r="BJ62" s="34"/>
      <c r="BL62" s="74" t="s">
        <v>60</v>
      </c>
      <c r="BM62" s="75">
        <f>BA84</f>
        <v>0</v>
      </c>
    </row>
    <row r="63" spans="2:65" x14ac:dyDescent="0.25">
      <c r="B63" s="27">
        <v>2025</v>
      </c>
      <c r="C63" s="28">
        <v>0</v>
      </c>
      <c r="D63" s="28">
        <v>711</v>
      </c>
      <c r="E63" s="28">
        <v>0</v>
      </c>
      <c r="F63" s="28">
        <v>1000</v>
      </c>
      <c r="G63" s="28">
        <v>0</v>
      </c>
      <c r="H63" s="28">
        <v>0</v>
      </c>
      <c r="I63" s="28">
        <v>0</v>
      </c>
      <c r="J63" s="28">
        <v>0</v>
      </c>
      <c r="K63" s="28">
        <v>0</v>
      </c>
      <c r="L63" s="28">
        <v>0</v>
      </c>
      <c r="M63" s="28">
        <v>199.94999694824219</v>
      </c>
      <c r="N63" s="28">
        <v>0</v>
      </c>
      <c r="O63" s="28">
        <v>0</v>
      </c>
      <c r="P63" s="28">
        <v>0</v>
      </c>
      <c r="Q63" s="28">
        <v>0</v>
      </c>
      <c r="R63" s="28">
        <v>0</v>
      </c>
      <c r="S63" s="28">
        <v>0</v>
      </c>
      <c r="T63" s="28">
        <v>0</v>
      </c>
      <c r="U63" s="28">
        <v>0</v>
      </c>
      <c r="V63" s="28">
        <v>0</v>
      </c>
      <c r="W63" s="28">
        <v>16.090000152587891</v>
      </c>
      <c r="X63" s="28">
        <v>0</v>
      </c>
      <c r="Y63" s="28">
        <v>0</v>
      </c>
      <c r="Z63" s="28">
        <v>0</v>
      </c>
      <c r="AA63" s="28">
        <v>0</v>
      </c>
      <c r="AB63" s="28">
        <v>0</v>
      </c>
      <c r="AC63" s="28">
        <v>0</v>
      </c>
      <c r="AD63" s="28">
        <v>0</v>
      </c>
      <c r="AE63" s="28">
        <v>6</v>
      </c>
      <c r="AF63" s="28">
        <v>11.709999827668071</v>
      </c>
      <c r="AG63" s="28">
        <v>190.52332806236495</v>
      </c>
      <c r="AH63" s="28">
        <v>93.732976330442341</v>
      </c>
      <c r="AI63" s="30" t="str">
        <f t="shared" si="39"/>
        <v>3 High</v>
      </c>
      <c r="AJ63" s="27">
        <v>2025</v>
      </c>
      <c r="AK63" s="35">
        <f t="shared" si="40"/>
        <v>284.25630439280729</v>
      </c>
      <c r="AL63" s="35">
        <f t="shared" si="35"/>
        <v>0</v>
      </c>
      <c r="AM63" s="35">
        <f t="shared" si="41"/>
        <v>0</v>
      </c>
      <c r="AN63" s="35">
        <f t="shared" si="42"/>
        <v>11.709999827668071</v>
      </c>
      <c r="AO63" s="35">
        <f t="shared" si="43"/>
        <v>22.090000152587891</v>
      </c>
      <c r="AP63" s="35">
        <f t="shared" si="44"/>
        <v>0</v>
      </c>
      <c r="AQ63" s="35">
        <f t="shared" si="45"/>
        <v>199.94999694824219</v>
      </c>
      <c r="AR63" s="35">
        <f t="shared" si="36"/>
        <v>1000</v>
      </c>
      <c r="AS63" s="35">
        <f t="shared" si="46"/>
        <v>0</v>
      </c>
      <c r="AT63" s="35">
        <f t="shared" si="47"/>
        <v>0</v>
      </c>
      <c r="AU63" s="35">
        <f t="shared" si="37"/>
        <v>711</v>
      </c>
      <c r="AV63" s="35">
        <f t="shared" si="38"/>
        <v>2229.0063013213057</v>
      </c>
      <c r="AX63" s="27">
        <v>2025</v>
      </c>
      <c r="AY63" s="35">
        <f t="shared" ref="AY63:BJ63" si="48">AK63</f>
        <v>284.25630439280729</v>
      </c>
      <c r="AZ63" s="35">
        <f t="shared" si="48"/>
        <v>0</v>
      </c>
      <c r="BA63" s="35">
        <f t="shared" si="48"/>
        <v>0</v>
      </c>
      <c r="BB63" s="35">
        <f t="shared" si="48"/>
        <v>11.709999827668071</v>
      </c>
      <c r="BC63" s="35">
        <f t="shared" si="48"/>
        <v>22.090000152587891</v>
      </c>
      <c r="BD63" s="35">
        <f t="shared" si="48"/>
        <v>0</v>
      </c>
      <c r="BE63" s="35">
        <f t="shared" si="48"/>
        <v>199.94999694824219</v>
      </c>
      <c r="BF63" s="35">
        <f t="shared" si="48"/>
        <v>1000</v>
      </c>
      <c r="BG63" s="35">
        <f t="shared" si="48"/>
        <v>0</v>
      </c>
      <c r="BH63" s="35">
        <f t="shared" si="48"/>
        <v>0</v>
      </c>
      <c r="BI63" s="35">
        <f t="shared" si="48"/>
        <v>711</v>
      </c>
      <c r="BJ63" s="35">
        <f t="shared" si="48"/>
        <v>2229.0063013213057</v>
      </c>
      <c r="BL63" s="74" t="s">
        <v>61</v>
      </c>
      <c r="BM63" s="75">
        <f>BB84</f>
        <v>128.14000165462494</v>
      </c>
    </row>
    <row r="64" spans="2:65" x14ac:dyDescent="0.25">
      <c r="B64" s="25">
        <v>2026</v>
      </c>
      <c r="C64" s="26">
        <v>0</v>
      </c>
      <c r="D64" s="26">
        <v>711</v>
      </c>
      <c r="E64" s="26">
        <v>0</v>
      </c>
      <c r="F64" s="26">
        <v>1000</v>
      </c>
      <c r="G64" s="26">
        <v>0</v>
      </c>
      <c r="H64" s="26">
        <v>0</v>
      </c>
      <c r="I64" s="26">
        <v>0</v>
      </c>
      <c r="J64" s="26">
        <v>0</v>
      </c>
      <c r="K64" s="26">
        <v>0</v>
      </c>
      <c r="L64" s="26">
        <v>0</v>
      </c>
      <c r="M64" s="26">
        <v>199.84999847412109</v>
      </c>
      <c r="N64" s="26">
        <v>0</v>
      </c>
      <c r="O64" s="26">
        <v>0</v>
      </c>
      <c r="P64" s="26">
        <v>0</v>
      </c>
      <c r="Q64" s="26">
        <v>0</v>
      </c>
      <c r="R64" s="26">
        <v>0</v>
      </c>
      <c r="S64" s="26">
        <v>0</v>
      </c>
      <c r="T64" s="26">
        <v>0</v>
      </c>
      <c r="U64" s="26">
        <v>0</v>
      </c>
      <c r="V64" s="26">
        <v>0</v>
      </c>
      <c r="W64" s="26">
        <v>19.389999389648441</v>
      </c>
      <c r="X64" s="26">
        <v>0</v>
      </c>
      <c r="Y64" s="26">
        <v>0</v>
      </c>
      <c r="Z64" s="26">
        <v>0</v>
      </c>
      <c r="AA64" s="26">
        <v>0</v>
      </c>
      <c r="AB64" s="26">
        <v>0</v>
      </c>
      <c r="AC64" s="26">
        <v>0</v>
      </c>
      <c r="AD64" s="26">
        <v>0</v>
      </c>
      <c r="AE64" s="26">
        <v>6</v>
      </c>
      <c r="AF64" s="26">
        <v>22.279999807476997</v>
      </c>
      <c r="AG64" s="26">
        <v>245.78675652487797</v>
      </c>
      <c r="AH64" s="26">
        <v>109.79813701644319</v>
      </c>
      <c r="AI64" s="30" t="str">
        <f t="shared" si="39"/>
        <v>3 High</v>
      </c>
      <c r="AJ64" s="25">
        <v>2026</v>
      </c>
      <c r="AK64" s="34">
        <f t="shared" si="40"/>
        <v>355.58489354132115</v>
      </c>
      <c r="AL64" s="34">
        <f t="shared" si="35"/>
        <v>0</v>
      </c>
      <c r="AM64" s="34">
        <f t="shared" si="41"/>
        <v>0</v>
      </c>
      <c r="AN64" s="34">
        <f t="shared" si="42"/>
        <v>22.279999807476997</v>
      </c>
      <c r="AO64" s="34">
        <f t="shared" si="43"/>
        <v>25.389999389648441</v>
      </c>
      <c r="AP64" s="34">
        <f t="shared" si="44"/>
        <v>0</v>
      </c>
      <c r="AQ64" s="34">
        <f t="shared" si="45"/>
        <v>199.84999847412109</v>
      </c>
      <c r="AR64" s="34">
        <f t="shared" si="36"/>
        <v>1000</v>
      </c>
      <c r="AS64" s="34">
        <f t="shared" si="46"/>
        <v>0</v>
      </c>
      <c r="AT64" s="34">
        <f t="shared" si="47"/>
        <v>0</v>
      </c>
      <c r="AU64" s="34">
        <f t="shared" si="37"/>
        <v>711</v>
      </c>
      <c r="AV64" s="34">
        <f t="shared" si="38"/>
        <v>2314.104891212568</v>
      </c>
      <c r="AX64" s="25">
        <v>2026</v>
      </c>
      <c r="AY64" s="34"/>
      <c r="AZ64" s="34"/>
      <c r="BA64" s="34"/>
      <c r="BB64" s="34"/>
      <c r="BC64" s="34"/>
      <c r="BD64" s="34"/>
      <c r="BE64" s="34"/>
      <c r="BF64" s="34"/>
      <c r="BG64" s="34"/>
      <c r="BH64" s="34"/>
      <c r="BI64" s="34"/>
      <c r="BJ64" s="34"/>
      <c r="BL64" s="74" t="s">
        <v>62</v>
      </c>
      <c r="BM64" s="75">
        <f>BC84</f>
        <v>117.77000427246094</v>
      </c>
    </row>
    <row r="65" spans="2:65" x14ac:dyDescent="0.25">
      <c r="B65" s="27">
        <v>2027</v>
      </c>
      <c r="C65" s="28">
        <v>0</v>
      </c>
      <c r="D65" s="28">
        <v>711</v>
      </c>
      <c r="E65" s="28">
        <v>0</v>
      </c>
      <c r="F65" s="28">
        <v>1000</v>
      </c>
      <c r="G65" s="28">
        <v>0</v>
      </c>
      <c r="H65" s="28">
        <v>200</v>
      </c>
      <c r="I65" s="28">
        <v>0</v>
      </c>
      <c r="J65" s="28">
        <v>0</v>
      </c>
      <c r="K65" s="28">
        <v>0</v>
      </c>
      <c r="L65" s="28">
        <v>0</v>
      </c>
      <c r="M65" s="28">
        <v>199.75</v>
      </c>
      <c r="N65" s="28">
        <v>0</v>
      </c>
      <c r="O65" s="28">
        <v>0</v>
      </c>
      <c r="P65" s="28">
        <v>0</v>
      </c>
      <c r="Q65" s="28">
        <v>0</v>
      </c>
      <c r="R65" s="28">
        <v>0</v>
      </c>
      <c r="S65" s="28">
        <v>0</v>
      </c>
      <c r="T65" s="28">
        <v>0</v>
      </c>
      <c r="U65" s="28">
        <v>0</v>
      </c>
      <c r="V65" s="28">
        <v>0</v>
      </c>
      <c r="W65" s="28">
        <v>24.79000091552734</v>
      </c>
      <c r="X65" s="28">
        <v>0</v>
      </c>
      <c r="Y65" s="28">
        <v>0</v>
      </c>
      <c r="Z65" s="28">
        <v>0</v>
      </c>
      <c r="AA65" s="28">
        <v>0</v>
      </c>
      <c r="AB65" s="28">
        <v>0</v>
      </c>
      <c r="AC65" s="28">
        <v>0</v>
      </c>
      <c r="AD65" s="28">
        <v>0</v>
      </c>
      <c r="AE65" s="28">
        <v>6</v>
      </c>
      <c r="AF65" s="28">
        <v>39.510000139474869</v>
      </c>
      <c r="AG65" s="28">
        <v>305.09386858128153</v>
      </c>
      <c r="AH65" s="28">
        <v>125.52563835366325</v>
      </c>
      <c r="AI65" s="30" t="str">
        <f t="shared" si="39"/>
        <v>3 High</v>
      </c>
      <c r="AJ65" s="27">
        <v>2027</v>
      </c>
      <c r="AK65" s="35">
        <f t="shared" si="40"/>
        <v>430.61950693494475</v>
      </c>
      <c r="AL65" s="35">
        <f t="shared" si="35"/>
        <v>0</v>
      </c>
      <c r="AM65" s="35">
        <f t="shared" si="41"/>
        <v>0</v>
      </c>
      <c r="AN65" s="35">
        <f t="shared" si="42"/>
        <v>39.510000139474869</v>
      </c>
      <c r="AO65" s="35">
        <f t="shared" si="43"/>
        <v>30.79000091552734</v>
      </c>
      <c r="AP65" s="35">
        <f t="shared" si="44"/>
        <v>0</v>
      </c>
      <c r="AQ65" s="35">
        <f t="shared" si="45"/>
        <v>199.75</v>
      </c>
      <c r="AR65" s="35">
        <f t="shared" si="36"/>
        <v>1200</v>
      </c>
      <c r="AS65" s="35">
        <f t="shared" si="46"/>
        <v>0</v>
      </c>
      <c r="AT65" s="35">
        <f t="shared" si="47"/>
        <v>0</v>
      </c>
      <c r="AU65" s="35">
        <f t="shared" si="37"/>
        <v>711</v>
      </c>
      <c r="AV65" s="35">
        <f t="shared" si="38"/>
        <v>2611.6695079899469</v>
      </c>
      <c r="AX65" s="27">
        <v>2027</v>
      </c>
      <c r="AY65" s="35"/>
      <c r="AZ65" s="35"/>
      <c r="BA65" s="35"/>
      <c r="BB65" s="35"/>
      <c r="BC65" s="35"/>
      <c r="BD65" s="35"/>
      <c r="BE65" s="35"/>
      <c r="BF65" s="35"/>
      <c r="BG65" s="35"/>
      <c r="BH65" s="35"/>
      <c r="BI65" s="35"/>
      <c r="BJ65" s="35"/>
      <c r="BL65" s="74" t="s">
        <v>38</v>
      </c>
      <c r="BM65" s="75">
        <f>BD84</f>
        <v>150</v>
      </c>
    </row>
    <row r="66" spans="2:65" x14ac:dyDescent="0.25">
      <c r="B66" s="25">
        <v>2028</v>
      </c>
      <c r="C66" s="26">
        <v>0</v>
      </c>
      <c r="D66" s="26">
        <v>711</v>
      </c>
      <c r="E66" s="26">
        <v>0</v>
      </c>
      <c r="F66" s="26">
        <v>1100</v>
      </c>
      <c r="G66" s="26">
        <v>200</v>
      </c>
      <c r="H66" s="26">
        <v>200</v>
      </c>
      <c r="I66" s="26">
        <v>0</v>
      </c>
      <c r="J66" s="26">
        <v>0</v>
      </c>
      <c r="K66" s="26">
        <v>0</v>
      </c>
      <c r="L66" s="26">
        <v>0</v>
      </c>
      <c r="M66" s="26">
        <v>199.65000152587891</v>
      </c>
      <c r="N66" s="26">
        <v>0</v>
      </c>
      <c r="O66" s="26">
        <v>0</v>
      </c>
      <c r="P66" s="26">
        <v>0</v>
      </c>
      <c r="Q66" s="26">
        <v>0</v>
      </c>
      <c r="R66" s="26">
        <v>0</v>
      </c>
      <c r="S66" s="26">
        <v>0</v>
      </c>
      <c r="T66" s="26">
        <v>0</v>
      </c>
      <c r="U66" s="26">
        <v>0</v>
      </c>
      <c r="V66" s="26">
        <v>0</v>
      </c>
      <c r="W66" s="26">
        <v>27.79000091552734</v>
      </c>
      <c r="X66" s="26">
        <v>0</v>
      </c>
      <c r="Y66" s="26">
        <v>0</v>
      </c>
      <c r="Z66" s="26">
        <v>0</v>
      </c>
      <c r="AA66" s="26">
        <v>0</v>
      </c>
      <c r="AB66" s="26">
        <v>0</v>
      </c>
      <c r="AC66" s="26">
        <v>0</v>
      </c>
      <c r="AD66" s="26">
        <v>0</v>
      </c>
      <c r="AE66" s="26">
        <v>9</v>
      </c>
      <c r="AF66" s="26">
        <v>58.560000166296966</v>
      </c>
      <c r="AG66" s="26">
        <v>368.11234297370777</v>
      </c>
      <c r="AH66" s="26">
        <v>153.20263471007479</v>
      </c>
      <c r="AI66" s="30" t="str">
        <f t="shared" si="39"/>
        <v>3 High</v>
      </c>
      <c r="AJ66" s="25">
        <v>2028</v>
      </c>
      <c r="AK66" s="34">
        <f t="shared" si="40"/>
        <v>521.31497768378256</v>
      </c>
      <c r="AL66" s="34">
        <f t="shared" si="35"/>
        <v>0</v>
      </c>
      <c r="AM66" s="34">
        <f t="shared" si="41"/>
        <v>0</v>
      </c>
      <c r="AN66" s="34">
        <f t="shared" si="42"/>
        <v>58.560000166296966</v>
      </c>
      <c r="AO66" s="34">
        <f t="shared" si="43"/>
        <v>36.790000915527344</v>
      </c>
      <c r="AP66" s="34">
        <f t="shared" si="44"/>
        <v>0</v>
      </c>
      <c r="AQ66" s="34">
        <f t="shared" si="45"/>
        <v>199.65000152587891</v>
      </c>
      <c r="AR66" s="34">
        <f t="shared" si="36"/>
        <v>1500</v>
      </c>
      <c r="AS66" s="34">
        <f t="shared" si="46"/>
        <v>0</v>
      </c>
      <c r="AT66" s="34">
        <f t="shared" si="47"/>
        <v>0</v>
      </c>
      <c r="AU66" s="34">
        <f t="shared" si="37"/>
        <v>711</v>
      </c>
      <c r="AV66" s="34">
        <f t="shared" si="38"/>
        <v>3027.3149802914859</v>
      </c>
      <c r="AX66" s="25">
        <v>2028</v>
      </c>
      <c r="AY66" s="34"/>
      <c r="AZ66" s="34"/>
      <c r="BA66" s="34"/>
      <c r="BB66" s="34"/>
      <c r="BC66" s="34"/>
      <c r="BD66" s="34"/>
      <c r="BE66" s="34"/>
      <c r="BF66" s="34"/>
      <c r="BG66" s="34"/>
      <c r="BH66" s="34"/>
      <c r="BI66" s="34"/>
      <c r="BJ66" s="34"/>
      <c r="BL66" s="74" t="s">
        <v>47</v>
      </c>
      <c r="BM66" s="75">
        <f>BE84</f>
        <v>2292.4599914550781</v>
      </c>
    </row>
    <row r="67" spans="2:65" x14ac:dyDescent="0.25">
      <c r="B67" s="27">
        <v>2029</v>
      </c>
      <c r="C67" s="28">
        <v>0</v>
      </c>
      <c r="D67" s="28">
        <v>711</v>
      </c>
      <c r="E67" s="28">
        <v>0</v>
      </c>
      <c r="F67" s="28">
        <v>1100</v>
      </c>
      <c r="G67" s="28">
        <v>200</v>
      </c>
      <c r="H67" s="28">
        <v>200</v>
      </c>
      <c r="I67" s="28">
        <v>0</v>
      </c>
      <c r="J67" s="28">
        <v>400</v>
      </c>
      <c r="K67" s="28">
        <v>0</v>
      </c>
      <c r="L67" s="28">
        <v>0</v>
      </c>
      <c r="M67" s="28">
        <v>199.55000305175781</v>
      </c>
      <c r="N67" s="28">
        <v>0</v>
      </c>
      <c r="O67" s="28">
        <v>0</v>
      </c>
      <c r="P67" s="28">
        <v>0</v>
      </c>
      <c r="Q67" s="28">
        <v>0</v>
      </c>
      <c r="R67" s="28">
        <v>0</v>
      </c>
      <c r="S67" s="28">
        <v>0</v>
      </c>
      <c r="T67" s="28">
        <v>0</v>
      </c>
      <c r="U67" s="28">
        <v>0</v>
      </c>
      <c r="V67" s="28">
        <v>0</v>
      </c>
      <c r="W67" s="28">
        <v>30.489999771118161</v>
      </c>
      <c r="X67" s="28">
        <v>0</v>
      </c>
      <c r="Y67" s="28">
        <v>0</v>
      </c>
      <c r="Z67" s="28">
        <v>0</v>
      </c>
      <c r="AA67" s="28">
        <v>0</v>
      </c>
      <c r="AB67" s="28">
        <v>0</v>
      </c>
      <c r="AC67" s="28">
        <v>0</v>
      </c>
      <c r="AD67" s="28">
        <v>0</v>
      </c>
      <c r="AE67" s="28">
        <v>11</v>
      </c>
      <c r="AF67" s="28">
        <v>73.1500004529953</v>
      </c>
      <c r="AG67" s="28">
        <v>432.85214911569545</v>
      </c>
      <c r="AH67" s="28">
        <v>171.01173674933818</v>
      </c>
      <c r="AI67" s="30" t="str">
        <f t="shared" si="39"/>
        <v>3 High</v>
      </c>
      <c r="AJ67" s="27">
        <v>2029</v>
      </c>
      <c r="AK67" s="35">
        <f t="shared" si="40"/>
        <v>603.86388586503358</v>
      </c>
      <c r="AL67" s="35">
        <f t="shared" si="35"/>
        <v>0</v>
      </c>
      <c r="AM67" s="35">
        <f t="shared" si="41"/>
        <v>0</v>
      </c>
      <c r="AN67" s="35">
        <f t="shared" si="42"/>
        <v>73.1500004529953</v>
      </c>
      <c r="AO67" s="35">
        <f t="shared" si="43"/>
        <v>41.489999771118164</v>
      </c>
      <c r="AP67" s="35">
        <f t="shared" si="44"/>
        <v>0</v>
      </c>
      <c r="AQ67" s="35">
        <f t="shared" si="45"/>
        <v>199.55000305175781</v>
      </c>
      <c r="AR67" s="35">
        <f t="shared" si="36"/>
        <v>1900</v>
      </c>
      <c r="AS67" s="35">
        <f t="shared" si="46"/>
        <v>0</v>
      </c>
      <c r="AT67" s="35">
        <f t="shared" si="47"/>
        <v>0</v>
      </c>
      <c r="AU67" s="35">
        <f t="shared" si="37"/>
        <v>711</v>
      </c>
      <c r="AV67" s="35">
        <f t="shared" si="38"/>
        <v>3529.0538891409051</v>
      </c>
      <c r="AX67" s="27">
        <v>2029</v>
      </c>
      <c r="AY67" s="35"/>
      <c r="AZ67" s="35"/>
      <c r="BA67" s="35"/>
      <c r="BB67" s="35"/>
      <c r="BC67" s="35"/>
      <c r="BD67" s="35"/>
      <c r="BE67" s="35"/>
      <c r="BF67" s="35"/>
      <c r="BG67" s="35"/>
      <c r="BH67" s="35"/>
      <c r="BI67" s="35"/>
      <c r="BJ67" s="35"/>
      <c r="BL67" s="74" t="s">
        <v>53</v>
      </c>
      <c r="BM67" s="75">
        <f>BF84</f>
        <v>3850</v>
      </c>
    </row>
    <row r="68" spans="2:65" x14ac:dyDescent="0.25">
      <c r="B68" s="25">
        <v>2030</v>
      </c>
      <c r="C68" s="26">
        <v>0</v>
      </c>
      <c r="D68" s="26">
        <v>711</v>
      </c>
      <c r="E68" s="26">
        <v>0</v>
      </c>
      <c r="F68" s="26">
        <v>1300</v>
      </c>
      <c r="G68" s="26">
        <v>200</v>
      </c>
      <c r="H68" s="26">
        <v>200</v>
      </c>
      <c r="I68" s="26">
        <v>0</v>
      </c>
      <c r="J68" s="26">
        <v>400</v>
      </c>
      <c r="K68" s="26">
        <v>0</v>
      </c>
      <c r="L68" s="26">
        <v>0</v>
      </c>
      <c r="M68" s="26">
        <v>199.44999694824219</v>
      </c>
      <c r="N68" s="26"/>
      <c r="O68" s="26">
        <v>0</v>
      </c>
      <c r="P68" s="26">
        <v>0</v>
      </c>
      <c r="Q68" s="26">
        <v>0</v>
      </c>
      <c r="R68" s="26">
        <v>0</v>
      </c>
      <c r="S68" s="26">
        <v>0</v>
      </c>
      <c r="T68" s="26">
        <v>0</v>
      </c>
      <c r="U68" s="26">
        <v>0</v>
      </c>
      <c r="V68" s="26">
        <v>0</v>
      </c>
      <c r="W68" s="26">
        <v>34.689998626708977</v>
      </c>
      <c r="X68" s="26">
        <v>0</v>
      </c>
      <c r="Y68" s="26">
        <v>0</v>
      </c>
      <c r="Z68" s="26">
        <v>0</v>
      </c>
      <c r="AA68" s="26">
        <v>0</v>
      </c>
      <c r="AB68" s="26">
        <v>0</v>
      </c>
      <c r="AC68" s="26">
        <v>0</v>
      </c>
      <c r="AD68" s="26">
        <v>0</v>
      </c>
      <c r="AE68" s="26">
        <v>11</v>
      </c>
      <c r="AF68" s="26">
        <v>88.069998174905777</v>
      </c>
      <c r="AG68" s="26">
        <v>502.18768730683701</v>
      </c>
      <c r="AH68" s="26">
        <v>181.88492737120654</v>
      </c>
      <c r="AI68" s="30" t="str">
        <f t="shared" si="39"/>
        <v>3 High</v>
      </c>
      <c r="AJ68" s="25">
        <v>2030</v>
      </c>
      <c r="AK68" s="34">
        <f t="shared" si="40"/>
        <v>684.07261467804358</v>
      </c>
      <c r="AL68" s="34">
        <f t="shared" si="35"/>
        <v>0</v>
      </c>
      <c r="AM68" s="34">
        <f t="shared" si="41"/>
        <v>0</v>
      </c>
      <c r="AN68" s="34">
        <f t="shared" si="42"/>
        <v>88.069998174905777</v>
      </c>
      <c r="AO68" s="34">
        <f t="shared" si="43"/>
        <v>45.689998626708977</v>
      </c>
      <c r="AP68" s="34">
        <f t="shared" si="44"/>
        <v>0</v>
      </c>
      <c r="AQ68" s="34">
        <f t="shared" si="45"/>
        <v>199.44999694824219</v>
      </c>
      <c r="AR68" s="34">
        <f t="shared" si="36"/>
        <v>2100</v>
      </c>
      <c r="AS68" s="34">
        <f t="shared" si="46"/>
        <v>0</v>
      </c>
      <c r="AT68" s="34">
        <f t="shared" si="47"/>
        <v>0</v>
      </c>
      <c r="AU68" s="34">
        <f t="shared" si="37"/>
        <v>711</v>
      </c>
      <c r="AV68" s="34">
        <f t="shared" si="38"/>
        <v>3828.2826084279004</v>
      </c>
      <c r="AX68" s="25">
        <v>2030</v>
      </c>
      <c r="AY68" s="34">
        <f t="shared" ref="AY68:BJ68" si="49">AK68-AY63</f>
        <v>399.81631028523628</v>
      </c>
      <c r="AZ68" s="34">
        <f t="shared" si="49"/>
        <v>0</v>
      </c>
      <c r="BA68" s="34">
        <f t="shared" si="49"/>
        <v>0</v>
      </c>
      <c r="BB68" s="34">
        <f t="shared" si="49"/>
        <v>76.359998347237706</v>
      </c>
      <c r="BC68" s="34">
        <f t="shared" si="49"/>
        <v>23.599998474121087</v>
      </c>
      <c r="BD68" s="34">
        <f t="shared" si="49"/>
        <v>0</v>
      </c>
      <c r="BE68" s="34">
        <f t="shared" si="49"/>
        <v>-0.5</v>
      </c>
      <c r="BF68" s="34">
        <f t="shared" si="49"/>
        <v>1100</v>
      </c>
      <c r="BG68" s="34">
        <f t="shared" si="49"/>
        <v>0</v>
      </c>
      <c r="BH68" s="34">
        <f t="shared" si="49"/>
        <v>0</v>
      </c>
      <c r="BI68" s="34">
        <f t="shared" si="49"/>
        <v>0</v>
      </c>
      <c r="BJ68" s="34">
        <f t="shared" si="49"/>
        <v>1599.2763071065947</v>
      </c>
      <c r="BL68" s="74" t="s">
        <v>63</v>
      </c>
      <c r="BM68" s="75">
        <f>BG84</f>
        <v>0</v>
      </c>
    </row>
    <row r="69" spans="2:65" x14ac:dyDescent="0.25">
      <c r="B69" s="27">
        <v>2031</v>
      </c>
      <c r="C69" s="28">
        <v>0</v>
      </c>
      <c r="D69" s="28">
        <v>948</v>
      </c>
      <c r="E69" s="28">
        <v>0</v>
      </c>
      <c r="F69" s="28">
        <v>1400</v>
      </c>
      <c r="G69" s="28">
        <v>200</v>
      </c>
      <c r="H69" s="28">
        <v>200</v>
      </c>
      <c r="I69" s="28">
        <v>0</v>
      </c>
      <c r="J69" s="28">
        <v>400</v>
      </c>
      <c r="K69" s="28">
        <v>0</v>
      </c>
      <c r="L69" s="28">
        <v>0</v>
      </c>
      <c r="M69" s="28">
        <v>199.34999847412109</v>
      </c>
      <c r="N69" s="28">
        <v>0</v>
      </c>
      <c r="O69" s="28">
        <v>0</v>
      </c>
      <c r="P69" s="28">
        <v>0</v>
      </c>
      <c r="Q69" s="28">
        <v>0</v>
      </c>
      <c r="R69" s="28">
        <v>0</v>
      </c>
      <c r="S69" s="28">
        <v>0</v>
      </c>
      <c r="T69" s="28">
        <v>0</v>
      </c>
      <c r="U69" s="28">
        <v>0</v>
      </c>
      <c r="V69" s="28">
        <v>0</v>
      </c>
      <c r="W69" s="28">
        <v>38.060001373291023</v>
      </c>
      <c r="X69" s="28">
        <v>0</v>
      </c>
      <c r="Y69" s="28">
        <v>0</v>
      </c>
      <c r="Z69" s="28">
        <v>0</v>
      </c>
      <c r="AA69" s="28">
        <v>0</v>
      </c>
      <c r="AB69" s="28">
        <v>0</v>
      </c>
      <c r="AC69" s="28">
        <v>0</v>
      </c>
      <c r="AD69" s="28">
        <v>0</v>
      </c>
      <c r="AE69" s="28">
        <v>12.069999694824221</v>
      </c>
      <c r="AF69" s="28">
        <v>92.919998139143004</v>
      </c>
      <c r="AG69" s="28">
        <v>574.58427968659544</v>
      </c>
      <c r="AH69" s="28">
        <v>195.61529208824882</v>
      </c>
      <c r="AI69" s="30" t="str">
        <f t="shared" si="39"/>
        <v>3 High</v>
      </c>
      <c r="AJ69" s="27">
        <v>2031</v>
      </c>
      <c r="AK69" s="35">
        <f t="shared" si="40"/>
        <v>770.19957177484423</v>
      </c>
      <c r="AL69" s="35">
        <f t="shared" si="35"/>
        <v>0</v>
      </c>
      <c r="AM69" s="35">
        <f t="shared" si="41"/>
        <v>0</v>
      </c>
      <c r="AN69" s="35">
        <f t="shared" si="42"/>
        <v>92.919998139143004</v>
      </c>
      <c r="AO69" s="35">
        <f t="shared" si="43"/>
        <v>50.130001068115241</v>
      </c>
      <c r="AP69" s="35">
        <f t="shared" si="44"/>
        <v>0</v>
      </c>
      <c r="AQ69" s="35">
        <f t="shared" si="45"/>
        <v>199.34999847412109</v>
      </c>
      <c r="AR69" s="35">
        <f t="shared" si="36"/>
        <v>2200</v>
      </c>
      <c r="AS69" s="35">
        <f t="shared" si="46"/>
        <v>0</v>
      </c>
      <c r="AT69" s="35">
        <f t="shared" si="47"/>
        <v>0</v>
      </c>
      <c r="AU69" s="35">
        <f t="shared" si="37"/>
        <v>948</v>
      </c>
      <c r="AV69" s="35">
        <f t="shared" si="38"/>
        <v>4260.5995694562234</v>
      </c>
      <c r="AX69" s="27">
        <v>2031</v>
      </c>
      <c r="AY69" s="35"/>
      <c r="AZ69" s="35"/>
      <c r="BA69" s="35"/>
      <c r="BB69" s="35"/>
      <c r="BC69" s="35"/>
      <c r="BD69" s="35"/>
      <c r="BE69" s="35"/>
      <c r="BF69" s="35"/>
      <c r="BG69" s="35"/>
      <c r="BH69" s="35"/>
      <c r="BI69" s="35"/>
      <c r="BJ69" s="35"/>
      <c r="BL69" s="74" t="s">
        <v>64</v>
      </c>
      <c r="BM69" s="75">
        <f>BH84</f>
        <v>0</v>
      </c>
    </row>
    <row r="70" spans="2:65" x14ac:dyDescent="0.25">
      <c r="B70" s="25">
        <v>2032</v>
      </c>
      <c r="C70" s="26">
        <v>0</v>
      </c>
      <c r="D70" s="26">
        <v>948</v>
      </c>
      <c r="E70" s="26">
        <v>0</v>
      </c>
      <c r="F70" s="26">
        <v>1500</v>
      </c>
      <c r="G70" s="26">
        <v>200</v>
      </c>
      <c r="H70" s="26">
        <v>200</v>
      </c>
      <c r="I70" s="26">
        <v>0</v>
      </c>
      <c r="J70" s="26">
        <v>400</v>
      </c>
      <c r="K70" s="26">
        <v>0</v>
      </c>
      <c r="L70" s="26">
        <v>0</v>
      </c>
      <c r="M70" s="26">
        <v>399.25</v>
      </c>
      <c r="N70" s="26">
        <v>0</v>
      </c>
      <c r="O70" s="26">
        <v>0</v>
      </c>
      <c r="P70" s="26">
        <v>0</v>
      </c>
      <c r="Q70" s="26">
        <v>0</v>
      </c>
      <c r="R70" s="26">
        <v>0</v>
      </c>
      <c r="S70" s="26">
        <v>0</v>
      </c>
      <c r="T70" s="26">
        <v>0</v>
      </c>
      <c r="U70" s="26">
        <v>0</v>
      </c>
      <c r="V70" s="26">
        <v>0</v>
      </c>
      <c r="W70" s="26">
        <v>41.630001068115227</v>
      </c>
      <c r="X70" s="26">
        <v>0</v>
      </c>
      <c r="Y70" s="26">
        <v>0</v>
      </c>
      <c r="Z70" s="26">
        <v>0</v>
      </c>
      <c r="AA70" s="26">
        <v>0</v>
      </c>
      <c r="AB70" s="26">
        <v>0</v>
      </c>
      <c r="AC70" s="26">
        <v>0</v>
      </c>
      <c r="AD70" s="26">
        <v>0</v>
      </c>
      <c r="AE70" s="26">
        <v>13.19999980926514</v>
      </c>
      <c r="AF70" s="26">
        <v>97.769998133182526</v>
      </c>
      <c r="AG70" s="26">
        <v>613.59107954520539</v>
      </c>
      <c r="AH70" s="26">
        <v>216.67182357825993</v>
      </c>
      <c r="AI70" s="30" t="str">
        <f t="shared" si="39"/>
        <v>3 High</v>
      </c>
      <c r="AJ70" s="25">
        <v>2032</v>
      </c>
      <c r="AK70" s="34">
        <f t="shared" si="40"/>
        <v>830.26290312346532</v>
      </c>
      <c r="AL70" s="34">
        <f t="shared" si="35"/>
        <v>0</v>
      </c>
      <c r="AM70" s="34">
        <f t="shared" si="41"/>
        <v>0</v>
      </c>
      <c r="AN70" s="34">
        <f t="shared" si="42"/>
        <v>97.769998133182526</v>
      </c>
      <c r="AO70" s="34">
        <f t="shared" si="43"/>
        <v>54.830000877380371</v>
      </c>
      <c r="AP70" s="34">
        <f t="shared" si="44"/>
        <v>0</v>
      </c>
      <c r="AQ70" s="34">
        <f t="shared" si="45"/>
        <v>399.25</v>
      </c>
      <c r="AR70" s="34">
        <f t="shared" si="36"/>
        <v>2300</v>
      </c>
      <c r="AS70" s="34">
        <f t="shared" si="46"/>
        <v>0</v>
      </c>
      <c r="AT70" s="34">
        <f t="shared" si="47"/>
        <v>0</v>
      </c>
      <c r="AU70" s="34">
        <f t="shared" si="37"/>
        <v>948</v>
      </c>
      <c r="AV70" s="34">
        <f t="shared" si="38"/>
        <v>4630.1129021340284</v>
      </c>
      <c r="AX70" s="25">
        <v>2032</v>
      </c>
      <c r="AY70" s="34"/>
      <c r="AZ70" s="34"/>
      <c r="BA70" s="34"/>
      <c r="BB70" s="34"/>
      <c r="BC70" s="34"/>
      <c r="BD70" s="34"/>
      <c r="BE70" s="34"/>
      <c r="BF70" s="34"/>
      <c r="BG70" s="34"/>
      <c r="BH70" s="34"/>
      <c r="BI70" s="34"/>
      <c r="BJ70" s="34"/>
      <c r="BL70" s="74" t="s">
        <v>50</v>
      </c>
      <c r="BM70" s="75">
        <f>BI84</f>
        <v>1659</v>
      </c>
    </row>
    <row r="71" spans="2:65" x14ac:dyDescent="0.25">
      <c r="B71" s="27">
        <v>2033</v>
      </c>
      <c r="C71" s="28">
        <v>0</v>
      </c>
      <c r="D71" s="28">
        <v>948</v>
      </c>
      <c r="E71" s="28">
        <v>0</v>
      </c>
      <c r="F71" s="28">
        <v>1600</v>
      </c>
      <c r="G71" s="28">
        <v>200</v>
      </c>
      <c r="H71" s="28">
        <v>200</v>
      </c>
      <c r="I71" s="28">
        <v>0</v>
      </c>
      <c r="J71" s="28">
        <v>400</v>
      </c>
      <c r="K71" s="28">
        <v>0</v>
      </c>
      <c r="L71" s="28">
        <v>0</v>
      </c>
      <c r="M71" s="28">
        <v>499.04999542236328</v>
      </c>
      <c r="N71" s="28">
        <v>0</v>
      </c>
      <c r="O71" s="28">
        <v>0</v>
      </c>
      <c r="P71" s="28">
        <v>0</v>
      </c>
      <c r="Q71" s="28">
        <v>0</v>
      </c>
      <c r="R71" s="28">
        <v>0</v>
      </c>
      <c r="S71" s="28">
        <v>0</v>
      </c>
      <c r="T71" s="28">
        <v>0</v>
      </c>
      <c r="U71" s="28">
        <v>0</v>
      </c>
      <c r="V71" s="28">
        <v>0</v>
      </c>
      <c r="W71" s="28">
        <v>44.919998168945313</v>
      </c>
      <c r="X71" s="28">
        <v>0</v>
      </c>
      <c r="Y71" s="28">
        <v>0</v>
      </c>
      <c r="Z71" s="28">
        <v>0</v>
      </c>
      <c r="AA71" s="28">
        <v>0</v>
      </c>
      <c r="AB71" s="28">
        <v>0</v>
      </c>
      <c r="AC71" s="28">
        <v>0</v>
      </c>
      <c r="AD71" s="28">
        <v>0</v>
      </c>
      <c r="AE71" s="28">
        <v>14.25</v>
      </c>
      <c r="AF71" s="28">
        <v>102.61000168323517</v>
      </c>
      <c r="AG71" s="28">
        <v>653.44375895628127</v>
      </c>
      <c r="AH71" s="28">
        <v>245.58423121177603</v>
      </c>
      <c r="AI71" s="30" t="str">
        <f t="shared" si="39"/>
        <v>3 High</v>
      </c>
      <c r="AJ71" s="27">
        <v>2033</v>
      </c>
      <c r="AK71" s="35">
        <f t="shared" si="40"/>
        <v>899.02799016805727</v>
      </c>
      <c r="AL71" s="35">
        <f t="shared" si="35"/>
        <v>0</v>
      </c>
      <c r="AM71" s="35">
        <f t="shared" si="41"/>
        <v>0</v>
      </c>
      <c r="AN71" s="35">
        <f t="shared" si="42"/>
        <v>102.61000168323517</v>
      </c>
      <c r="AO71" s="35">
        <f t="shared" si="43"/>
        <v>59.169998168945313</v>
      </c>
      <c r="AP71" s="35">
        <f t="shared" si="44"/>
        <v>0</v>
      </c>
      <c r="AQ71" s="35">
        <f t="shared" si="45"/>
        <v>499.04999542236328</v>
      </c>
      <c r="AR71" s="35">
        <f t="shared" si="36"/>
        <v>2400</v>
      </c>
      <c r="AS71" s="35">
        <f t="shared" si="46"/>
        <v>0</v>
      </c>
      <c r="AT71" s="35">
        <f t="shared" si="47"/>
        <v>0</v>
      </c>
      <c r="AU71" s="35">
        <f t="shared" si="37"/>
        <v>948</v>
      </c>
      <c r="AV71" s="35">
        <f t="shared" si="38"/>
        <v>4907.8579854426007</v>
      </c>
      <c r="AX71" s="27">
        <v>2033</v>
      </c>
      <c r="AY71" s="35"/>
      <c r="AZ71" s="35"/>
      <c r="BA71" s="35"/>
      <c r="BB71" s="35"/>
      <c r="BC71" s="35"/>
      <c r="BD71" s="35"/>
      <c r="BE71" s="35"/>
      <c r="BF71" s="35"/>
      <c r="BG71" s="35"/>
      <c r="BH71" s="35"/>
      <c r="BI71" s="35"/>
      <c r="BJ71" s="35"/>
    </row>
    <row r="72" spans="2:65" x14ac:dyDescent="0.25">
      <c r="B72" s="25">
        <v>2034</v>
      </c>
      <c r="C72" s="26">
        <v>0</v>
      </c>
      <c r="D72" s="26">
        <v>1185</v>
      </c>
      <c r="E72" s="26">
        <v>0</v>
      </c>
      <c r="F72" s="26">
        <v>1600</v>
      </c>
      <c r="G72" s="26">
        <v>200</v>
      </c>
      <c r="H72" s="26">
        <v>200</v>
      </c>
      <c r="I72" s="26">
        <v>0</v>
      </c>
      <c r="J72" s="26">
        <v>400</v>
      </c>
      <c r="K72" s="26">
        <v>0</v>
      </c>
      <c r="L72" s="26">
        <v>0</v>
      </c>
      <c r="M72" s="26">
        <v>698.80000305175781</v>
      </c>
      <c r="N72" s="26">
        <v>0</v>
      </c>
      <c r="O72" s="26">
        <v>0</v>
      </c>
      <c r="P72" s="26">
        <v>0</v>
      </c>
      <c r="Q72" s="26">
        <v>0</v>
      </c>
      <c r="R72" s="26">
        <v>0</v>
      </c>
      <c r="S72" s="26">
        <v>0</v>
      </c>
      <c r="T72" s="26">
        <v>0</v>
      </c>
      <c r="U72" s="26">
        <v>0</v>
      </c>
      <c r="V72" s="26">
        <v>0</v>
      </c>
      <c r="W72" s="26">
        <v>48.389999389648438</v>
      </c>
      <c r="X72" s="26">
        <v>0</v>
      </c>
      <c r="Y72" s="26">
        <v>0</v>
      </c>
      <c r="Z72" s="26">
        <v>0</v>
      </c>
      <c r="AA72" s="26">
        <v>0</v>
      </c>
      <c r="AB72" s="26">
        <v>0</v>
      </c>
      <c r="AC72" s="26">
        <v>0</v>
      </c>
      <c r="AD72" s="26">
        <v>0</v>
      </c>
      <c r="AE72" s="26">
        <v>15.340000152587891</v>
      </c>
      <c r="AF72" s="26">
        <v>107.55000180006027</v>
      </c>
      <c r="AG72" s="26">
        <v>696.54950309460867</v>
      </c>
      <c r="AH72" s="26">
        <v>280.84440061793555</v>
      </c>
      <c r="AI72" s="30" t="str">
        <f t="shared" si="39"/>
        <v>3 High</v>
      </c>
      <c r="AJ72" s="25">
        <v>2034</v>
      </c>
      <c r="AK72" s="34">
        <f t="shared" si="40"/>
        <v>977.39390371254422</v>
      </c>
      <c r="AL72" s="34">
        <f t="shared" si="35"/>
        <v>0</v>
      </c>
      <c r="AM72" s="34">
        <f t="shared" si="41"/>
        <v>0</v>
      </c>
      <c r="AN72" s="34">
        <f t="shared" si="42"/>
        <v>107.55000180006027</v>
      </c>
      <c r="AO72" s="34">
        <f t="shared" si="43"/>
        <v>63.729999542236328</v>
      </c>
      <c r="AP72" s="34">
        <f t="shared" si="44"/>
        <v>0</v>
      </c>
      <c r="AQ72" s="34">
        <f t="shared" si="45"/>
        <v>698.80000305175781</v>
      </c>
      <c r="AR72" s="34">
        <f t="shared" si="36"/>
        <v>2400</v>
      </c>
      <c r="AS72" s="34">
        <f t="shared" si="46"/>
        <v>0</v>
      </c>
      <c r="AT72" s="34">
        <f t="shared" si="47"/>
        <v>0</v>
      </c>
      <c r="AU72" s="34">
        <f t="shared" si="37"/>
        <v>1185</v>
      </c>
      <c r="AV72" s="34">
        <f t="shared" si="38"/>
        <v>5432.4739081065982</v>
      </c>
      <c r="AX72" s="25">
        <v>2034</v>
      </c>
      <c r="AY72" s="34"/>
      <c r="AZ72" s="34"/>
      <c r="BA72" s="34"/>
      <c r="BB72" s="34"/>
      <c r="BC72" s="34"/>
      <c r="BD72" s="34"/>
      <c r="BE72" s="34"/>
      <c r="BF72" s="34"/>
      <c r="BG72" s="34"/>
      <c r="BH72" s="34"/>
      <c r="BI72" s="34"/>
      <c r="BJ72" s="34"/>
    </row>
    <row r="73" spans="2:65" x14ac:dyDescent="0.25">
      <c r="B73" s="27">
        <v>2035</v>
      </c>
      <c r="C73" s="28">
        <v>0</v>
      </c>
      <c r="D73" s="28">
        <v>1185</v>
      </c>
      <c r="E73" s="28">
        <v>0</v>
      </c>
      <c r="F73" s="28">
        <v>1600</v>
      </c>
      <c r="G73" s="28">
        <v>200</v>
      </c>
      <c r="H73" s="28">
        <v>200</v>
      </c>
      <c r="I73" s="28">
        <v>0</v>
      </c>
      <c r="J73" s="28">
        <v>400</v>
      </c>
      <c r="K73" s="28">
        <v>0</v>
      </c>
      <c r="L73" s="28">
        <v>0</v>
      </c>
      <c r="M73" s="28">
        <v>898.44998931884766</v>
      </c>
      <c r="N73" s="28">
        <v>0</v>
      </c>
      <c r="O73" s="28">
        <v>0</v>
      </c>
      <c r="P73" s="28">
        <v>0</v>
      </c>
      <c r="Q73" s="28">
        <v>0</v>
      </c>
      <c r="R73" s="28">
        <v>0</v>
      </c>
      <c r="S73" s="28">
        <v>0</v>
      </c>
      <c r="T73" s="28">
        <v>0</v>
      </c>
      <c r="U73" s="28">
        <v>0</v>
      </c>
      <c r="V73" s="28">
        <v>0</v>
      </c>
      <c r="W73" s="28">
        <v>51.919998168945313</v>
      </c>
      <c r="X73" s="28">
        <v>0</v>
      </c>
      <c r="Y73" s="28">
        <v>0</v>
      </c>
      <c r="Z73" s="28">
        <v>0</v>
      </c>
      <c r="AA73" s="28">
        <v>15</v>
      </c>
      <c r="AB73" s="28">
        <v>0</v>
      </c>
      <c r="AC73" s="28">
        <v>0</v>
      </c>
      <c r="AD73" s="28">
        <v>0</v>
      </c>
      <c r="AE73" s="28">
        <v>16.469999313354489</v>
      </c>
      <c r="AF73" s="28">
        <v>112.78000068664551</v>
      </c>
      <c r="AG73" s="28">
        <v>737.08760314441224</v>
      </c>
      <c r="AH73" s="28">
        <v>309.19430249073082</v>
      </c>
      <c r="AI73" s="30" t="str">
        <f t="shared" si="39"/>
        <v>3 High</v>
      </c>
      <c r="AJ73" s="27">
        <v>2035</v>
      </c>
      <c r="AK73" s="35">
        <f t="shared" si="40"/>
        <v>1046.2819056351432</v>
      </c>
      <c r="AL73" s="35">
        <f t="shared" si="35"/>
        <v>0</v>
      </c>
      <c r="AM73" s="35">
        <f t="shared" si="41"/>
        <v>0</v>
      </c>
      <c r="AN73" s="35">
        <f t="shared" si="42"/>
        <v>112.78000068664551</v>
      </c>
      <c r="AO73" s="35">
        <f t="shared" si="43"/>
        <v>68.389997482299805</v>
      </c>
      <c r="AP73" s="35">
        <f t="shared" si="44"/>
        <v>15</v>
      </c>
      <c r="AQ73" s="35">
        <f t="shared" si="45"/>
        <v>898.44998931884766</v>
      </c>
      <c r="AR73" s="35">
        <f t="shared" si="36"/>
        <v>2400</v>
      </c>
      <c r="AS73" s="35">
        <f t="shared" si="46"/>
        <v>0</v>
      </c>
      <c r="AT73" s="35">
        <f t="shared" si="47"/>
        <v>0</v>
      </c>
      <c r="AU73" s="35">
        <f t="shared" si="37"/>
        <v>1185</v>
      </c>
      <c r="AV73" s="35">
        <f t="shared" si="38"/>
        <v>5725.9018931229366</v>
      </c>
      <c r="AX73" s="27">
        <v>2035</v>
      </c>
      <c r="AY73" s="35"/>
      <c r="AZ73" s="35"/>
      <c r="BA73" s="35"/>
      <c r="BB73" s="35"/>
      <c r="BC73" s="35"/>
      <c r="BD73" s="35"/>
      <c r="BE73" s="35"/>
      <c r="BF73" s="35"/>
      <c r="BG73" s="35"/>
      <c r="BH73" s="35"/>
      <c r="BI73" s="35"/>
      <c r="BJ73" s="35"/>
    </row>
    <row r="74" spans="2:65" x14ac:dyDescent="0.25">
      <c r="B74" s="25">
        <v>2036</v>
      </c>
      <c r="C74" s="26">
        <v>0</v>
      </c>
      <c r="D74" s="26">
        <v>1185</v>
      </c>
      <c r="E74" s="26">
        <v>0</v>
      </c>
      <c r="F74" s="26">
        <v>1800</v>
      </c>
      <c r="G74" s="26">
        <v>200</v>
      </c>
      <c r="H74" s="26">
        <v>200</v>
      </c>
      <c r="I74" s="26">
        <v>0</v>
      </c>
      <c r="J74" s="26">
        <v>400</v>
      </c>
      <c r="K74" s="26">
        <v>0</v>
      </c>
      <c r="L74" s="26">
        <v>0</v>
      </c>
      <c r="M74" s="26">
        <v>898</v>
      </c>
      <c r="N74" s="26">
        <v>0</v>
      </c>
      <c r="O74" s="26">
        <v>0</v>
      </c>
      <c r="P74" s="26">
        <v>0</v>
      </c>
      <c r="Q74" s="26">
        <v>0</v>
      </c>
      <c r="R74" s="26">
        <v>100</v>
      </c>
      <c r="S74" s="26">
        <v>0</v>
      </c>
      <c r="T74" s="26">
        <v>0</v>
      </c>
      <c r="U74" s="26">
        <v>0</v>
      </c>
      <c r="V74" s="26">
        <v>0</v>
      </c>
      <c r="W74" s="26">
        <v>55.459999084472663</v>
      </c>
      <c r="X74" s="26">
        <v>0</v>
      </c>
      <c r="Y74" s="26">
        <v>0</v>
      </c>
      <c r="Z74" s="26">
        <v>0</v>
      </c>
      <c r="AA74" s="26">
        <v>45</v>
      </c>
      <c r="AB74" s="26">
        <v>0</v>
      </c>
      <c r="AC74" s="26">
        <v>0</v>
      </c>
      <c r="AD74" s="26">
        <v>0</v>
      </c>
      <c r="AE74" s="26">
        <v>17.590000152587891</v>
      </c>
      <c r="AF74" s="26">
        <v>115.51000171899796</v>
      </c>
      <c r="AG74" s="26">
        <v>778.81147856194764</v>
      </c>
      <c r="AH74" s="26">
        <v>312.4177018948738</v>
      </c>
      <c r="AI74" s="30" t="str">
        <f t="shared" si="39"/>
        <v>3 High</v>
      </c>
      <c r="AJ74" s="25">
        <v>2036</v>
      </c>
      <c r="AK74" s="34">
        <f t="shared" si="40"/>
        <v>1091.2291804568215</v>
      </c>
      <c r="AL74" s="34">
        <f t="shared" si="35"/>
        <v>100</v>
      </c>
      <c r="AM74" s="34">
        <f t="shared" si="41"/>
        <v>0</v>
      </c>
      <c r="AN74" s="34">
        <f t="shared" si="42"/>
        <v>115.51000171899796</v>
      </c>
      <c r="AO74" s="34">
        <f t="shared" si="43"/>
        <v>73.049999237060547</v>
      </c>
      <c r="AP74" s="34">
        <f t="shared" si="44"/>
        <v>45</v>
      </c>
      <c r="AQ74" s="34">
        <f t="shared" si="45"/>
        <v>898</v>
      </c>
      <c r="AR74" s="34">
        <f t="shared" si="36"/>
        <v>2600</v>
      </c>
      <c r="AS74" s="34">
        <f t="shared" si="46"/>
        <v>0</v>
      </c>
      <c r="AT74" s="34">
        <f t="shared" si="47"/>
        <v>0</v>
      </c>
      <c r="AU74" s="34">
        <f t="shared" si="37"/>
        <v>1185</v>
      </c>
      <c r="AV74" s="34">
        <f t="shared" si="38"/>
        <v>6107.7891814128798</v>
      </c>
      <c r="AX74" s="25">
        <v>2036</v>
      </c>
      <c r="AY74" s="34"/>
      <c r="AZ74" s="34"/>
      <c r="BA74" s="34"/>
      <c r="BB74" s="34"/>
      <c r="BC74" s="34"/>
      <c r="BD74" s="34"/>
      <c r="BE74" s="34"/>
      <c r="BF74" s="34"/>
      <c r="BG74" s="34"/>
      <c r="BH74" s="34"/>
      <c r="BI74" s="34"/>
      <c r="BJ74" s="34"/>
    </row>
    <row r="75" spans="2:65" x14ac:dyDescent="0.25">
      <c r="B75" s="27">
        <v>2037</v>
      </c>
      <c r="C75" s="28">
        <v>0</v>
      </c>
      <c r="D75" s="28">
        <v>1185</v>
      </c>
      <c r="E75" s="28">
        <v>0</v>
      </c>
      <c r="F75" s="28">
        <v>1800</v>
      </c>
      <c r="G75" s="28">
        <v>200</v>
      </c>
      <c r="H75" s="28">
        <v>200</v>
      </c>
      <c r="I75" s="28">
        <v>0</v>
      </c>
      <c r="J75" s="28">
        <v>400</v>
      </c>
      <c r="K75" s="28">
        <v>0</v>
      </c>
      <c r="L75" s="28">
        <v>0</v>
      </c>
      <c r="M75" s="28">
        <v>997.55000305175781</v>
      </c>
      <c r="N75" s="28">
        <v>0</v>
      </c>
      <c r="O75" s="28">
        <v>0</v>
      </c>
      <c r="P75" s="28">
        <v>0</v>
      </c>
      <c r="Q75" s="28">
        <v>0</v>
      </c>
      <c r="R75" s="28">
        <v>125</v>
      </c>
      <c r="S75" s="28">
        <v>25</v>
      </c>
      <c r="T75" s="28">
        <v>0</v>
      </c>
      <c r="U75" s="28">
        <v>0</v>
      </c>
      <c r="V75" s="28">
        <v>0</v>
      </c>
      <c r="W75" s="28">
        <v>58.759998321533203</v>
      </c>
      <c r="X75" s="28">
        <v>0</v>
      </c>
      <c r="Y75" s="28">
        <v>0</v>
      </c>
      <c r="Z75" s="28">
        <v>0</v>
      </c>
      <c r="AA75" s="28">
        <v>75</v>
      </c>
      <c r="AB75" s="28">
        <v>0</v>
      </c>
      <c r="AC75" s="28">
        <v>0</v>
      </c>
      <c r="AD75" s="28">
        <v>0</v>
      </c>
      <c r="AE75" s="28">
        <v>18.629999160766602</v>
      </c>
      <c r="AF75" s="28">
        <v>117.03000050783157</v>
      </c>
      <c r="AG75" s="28">
        <v>819.62939650719977</v>
      </c>
      <c r="AH75" s="28">
        <v>341.97115193805143</v>
      </c>
      <c r="AI75" s="30" t="str">
        <f t="shared" si="39"/>
        <v>3 High</v>
      </c>
      <c r="AJ75" s="27">
        <v>2037</v>
      </c>
      <c r="AK75" s="35">
        <f t="shared" si="40"/>
        <v>1161.6005484452512</v>
      </c>
      <c r="AL75" s="35">
        <f t="shared" si="35"/>
        <v>150</v>
      </c>
      <c r="AM75" s="35">
        <f t="shared" si="41"/>
        <v>0</v>
      </c>
      <c r="AN75" s="35">
        <f t="shared" si="42"/>
        <v>117.03000050783157</v>
      </c>
      <c r="AO75" s="35">
        <f t="shared" si="43"/>
        <v>77.389997482299805</v>
      </c>
      <c r="AP75" s="35">
        <f t="shared" si="44"/>
        <v>75</v>
      </c>
      <c r="AQ75" s="35">
        <f t="shared" si="45"/>
        <v>997.55000305175781</v>
      </c>
      <c r="AR75" s="35">
        <f t="shared" si="36"/>
        <v>2600</v>
      </c>
      <c r="AS75" s="35">
        <f t="shared" si="46"/>
        <v>0</v>
      </c>
      <c r="AT75" s="35">
        <f t="shared" si="47"/>
        <v>0</v>
      </c>
      <c r="AU75" s="35">
        <f t="shared" si="37"/>
        <v>1185</v>
      </c>
      <c r="AV75" s="35">
        <f t="shared" si="38"/>
        <v>6363.5705494871399</v>
      </c>
      <c r="AX75" s="27">
        <v>2037</v>
      </c>
      <c r="AY75" s="35"/>
      <c r="AZ75" s="35"/>
      <c r="BA75" s="35"/>
      <c r="BB75" s="35"/>
      <c r="BC75" s="35"/>
      <c r="BD75" s="35"/>
      <c r="BE75" s="35"/>
      <c r="BF75" s="35"/>
      <c r="BG75" s="35"/>
      <c r="BH75" s="35"/>
      <c r="BI75" s="35"/>
      <c r="BJ75" s="35"/>
    </row>
    <row r="76" spans="2:65" x14ac:dyDescent="0.25">
      <c r="B76" s="25">
        <v>2038</v>
      </c>
      <c r="C76" s="26">
        <v>0</v>
      </c>
      <c r="D76" s="26">
        <v>1185</v>
      </c>
      <c r="E76" s="26">
        <v>0</v>
      </c>
      <c r="F76" s="26">
        <v>2000</v>
      </c>
      <c r="G76" s="26">
        <v>200</v>
      </c>
      <c r="H76" s="26">
        <v>200</v>
      </c>
      <c r="I76" s="26">
        <v>0</v>
      </c>
      <c r="J76" s="26">
        <v>400</v>
      </c>
      <c r="K76" s="26">
        <v>0</v>
      </c>
      <c r="L76" s="26">
        <v>0</v>
      </c>
      <c r="M76" s="26">
        <v>997.04999542236328</v>
      </c>
      <c r="N76" s="26">
        <v>0</v>
      </c>
      <c r="O76" s="26">
        <v>0</v>
      </c>
      <c r="P76" s="26">
        <v>0</v>
      </c>
      <c r="Q76" s="26">
        <v>0</v>
      </c>
      <c r="R76" s="26">
        <v>125</v>
      </c>
      <c r="S76" s="26">
        <v>25</v>
      </c>
      <c r="T76" s="26">
        <v>25</v>
      </c>
      <c r="U76" s="26">
        <v>25</v>
      </c>
      <c r="V76" s="26">
        <v>0</v>
      </c>
      <c r="W76" s="26">
        <v>62.220001220703118</v>
      </c>
      <c r="X76" s="26">
        <v>0</v>
      </c>
      <c r="Y76" s="26">
        <v>0</v>
      </c>
      <c r="Z76" s="26">
        <v>0</v>
      </c>
      <c r="AA76" s="26">
        <v>90</v>
      </c>
      <c r="AB76" s="26">
        <v>0</v>
      </c>
      <c r="AC76" s="26">
        <v>0</v>
      </c>
      <c r="AD76" s="26">
        <v>0</v>
      </c>
      <c r="AE76" s="26">
        <v>19.729999542236332</v>
      </c>
      <c r="AF76" s="26">
        <v>118.44999939203262</v>
      </c>
      <c r="AG76" s="26">
        <v>858.32620177450485</v>
      </c>
      <c r="AH76" s="26">
        <v>372.95409578863388</v>
      </c>
      <c r="AI76" s="30" t="str">
        <f t="shared" si="39"/>
        <v>3 High</v>
      </c>
      <c r="AJ76" s="25">
        <v>2038</v>
      </c>
      <c r="AK76" s="34">
        <f t="shared" si="40"/>
        <v>1231.2802975631387</v>
      </c>
      <c r="AL76" s="34">
        <f t="shared" si="35"/>
        <v>200</v>
      </c>
      <c r="AM76" s="34">
        <f t="shared" si="41"/>
        <v>0</v>
      </c>
      <c r="AN76" s="34">
        <f t="shared" si="42"/>
        <v>118.44999939203262</v>
      </c>
      <c r="AO76" s="34">
        <f t="shared" si="43"/>
        <v>81.950000762939453</v>
      </c>
      <c r="AP76" s="34">
        <f t="shared" si="44"/>
        <v>90</v>
      </c>
      <c r="AQ76" s="34">
        <f t="shared" si="45"/>
        <v>997.04999542236328</v>
      </c>
      <c r="AR76" s="34">
        <f t="shared" si="36"/>
        <v>2800</v>
      </c>
      <c r="AS76" s="34">
        <f t="shared" si="46"/>
        <v>0</v>
      </c>
      <c r="AT76" s="34">
        <f t="shared" si="47"/>
        <v>0</v>
      </c>
      <c r="AU76" s="34">
        <f t="shared" si="37"/>
        <v>1185</v>
      </c>
      <c r="AV76" s="34">
        <f t="shared" si="38"/>
        <v>6703.7302931404738</v>
      </c>
      <c r="AX76" s="25">
        <v>2038</v>
      </c>
      <c r="AY76" s="34"/>
      <c r="AZ76" s="34"/>
      <c r="BA76" s="34"/>
      <c r="BB76" s="34"/>
      <c r="BC76" s="34"/>
      <c r="BD76" s="34"/>
      <c r="BE76" s="34"/>
      <c r="BF76" s="34"/>
      <c r="BG76" s="34"/>
      <c r="BH76" s="34"/>
      <c r="BI76" s="34"/>
      <c r="BJ76" s="34"/>
    </row>
    <row r="77" spans="2:65" x14ac:dyDescent="0.25">
      <c r="B77" s="27">
        <v>2039</v>
      </c>
      <c r="C77" s="28">
        <v>0</v>
      </c>
      <c r="D77" s="28">
        <v>1185</v>
      </c>
      <c r="E77" s="28">
        <v>0</v>
      </c>
      <c r="F77" s="28">
        <v>2100</v>
      </c>
      <c r="G77" s="28">
        <v>200</v>
      </c>
      <c r="H77" s="28">
        <v>200</v>
      </c>
      <c r="I77" s="28">
        <v>0</v>
      </c>
      <c r="J77" s="28">
        <v>400</v>
      </c>
      <c r="K77" s="28">
        <v>0</v>
      </c>
      <c r="L77" s="28">
        <v>0</v>
      </c>
      <c r="M77" s="28">
        <v>996.55001068115234</v>
      </c>
      <c r="N77" s="28">
        <v>0</v>
      </c>
      <c r="O77" s="28">
        <v>0</v>
      </c>
      <c r="P77" s="28">
        <v>0</v>
      </c>
      <c r="Q77" s="28">
        <v>0</v>
      </c>
      <c r="R77" s="28">
        <v>125</v>
      </c>
      <c r="S77" s="28">
        <v>75</v>
      </c>
      <c r="T77" s="28">
        <v>25</v>
      </c>
      <c r="U77" s="28">
        <v>125</v>
      </c>
      <c r="V77" s="28">
        <v>0</v>
      </c>
      <c r="W77" s="28">
        <v>65.650001525878906</v>
      </c>
      <c r="X77" s="28">
        <v>0</v>
      </c>
      <c r="Y77" s="28">
        <v>0</v>
      </c>
      <c r="Z77" s="28">
        <v>0</v>
      </c>
      <c r="AA77" s="28">
        <v>105</v>
      </c>
      <c r="AB77" s="28">
        <v>0</v>
      </c>
      <c r="AC77" s="28">
        <v>0</v>
      </c>
      <c r="AD77" s="28">
        <v>0</v>
      </c>
      <c r="AE77" s="28">
        <v>20.819999694824219</v>
      </c>
      <c r="AF77" s="28">
        <v>119.88000255823135</v>
      </c>
      <c r="AG77" s="28">
        <v>896.51358217396159</v>
      </c>
      <c r="AH77" s="28">
        <v>417.70254871129873</v>
      </c>
      <c r="AI77" s="30" t="str">
        <f t="shared" si="39"/>
        <v>3 High</v>
      </c>
      <c r="AJ77" s="27">
        <v>2039</v>
      </c>
      <c r="AK77" s="35">
        <f t="shared" si="40"/>
        <v>1314.2161308852603</v>
      </c>
      <c r="AL77" s="35">
        <f t="shared" si="35"/>
        <v>350</v>
      </c>
      <c r="AM77" s="35">
        <f t="shared" si="41"/>
        <v>0</v>
      </c>
      <c r="AN77" s="35">
        <f t="shared" si="42"/>
        <v>119.88000255823135</v>
      </c>
      <c r="AO77" s="35">
        <f t="shared" si="43"/>
        <v>86.470001220703125</v>
      </c>
      <c r="AP77" s="35">
        <f t="shared" si="44"/>
        <v>105</v>
      </c>
      <c r="AQ77" s="35">
        <f t="shared" si="45"/>
        <v>996.55001068115234</v>
      </c>
      <c r="AR77" s="35">
        <f t="shared" si="36"/>
        <v>2900</v>
      </c>
      <c r="AS77" s="35">
        <f t="shared" si="46"/>
        <v>0</v>
      </c>
      <c r="AT77" s="35">
        <f t="shared" si="47"/>
        <v>0</v>
      </c>
      <c r="AU77" s="35">
        <f t="shared" si="37"/>
        <v>1185</v>
      </c>
      <c r="AV77" s="35">
        <f t="shared" si="38"/>
        <v>7057.1161453453469</v>
      </c>
      <c r="AX77" s="27">
        <v>2039</v>
      </c>
      <c r="AY77" s="35"/>
      <c r="AZ77" s="35"/>
      <c r="BA77" s="35"/>
      <c r="BB77" s="35"/>
      <c r="BC77" s="35"/>
      <c r="BD77" s="35"/>
      <c r="BE77" s="35"/>
      <c r="BF77" s="35"/>
      <c r="BG77" s="35"/>
      <c r="BH77" s="35"/>
      <c r="BI77" s="35"/>
      <c r="BJ77" s="35"/>
    </row>
    <row r="78" spans="2:65" x14ac:dyDescent="0.25">
      <c r="B78" s="25">
        <v>2040</v>
      </c>
      <c r="C78" s="26">
        <v>0</v>
      </c>
      <c r="D78" s="26">
        <v>1422</v>
      </c>
      <c r="E78" s="26">
        <v>0</v>
      </c>
      <c r="F78" s="26">
        <v>2200</v>
      </c>
      <c r="G78" s="26">
        <v>200</v>
      </c>
      <c r="H78" s="26">
        <v>200</v>
      </c>
      <c r="I78" s="26">
        <v>0</v>
      </c>
      <c r="J78" s="26">
        <v>400</v>
      </c>
      <c r="K78" s="26">
        <v>0</v>
      </c>
      <c r="L78" s="26">
        <v>100</v>
      </c>
      <c r="M78" s="26">
        <v>996.04998779296875</v>
      </c>
      <c r="N78" s="26">
        <v>0</v>
      </c>
      <c r="O78" s="26">
        <v>0</v>
      </c>
      <c r="P78" s="26">
        <v>0</v>
      </c>
      <c r="Q78" s="26">
        <v>0</v>
      </c>
      <c r="R78" s="26">
        <v>125</v>
      </c>
      <c r="S78" s="26">
        <v>75</v>
      </c>
      <c r="T78" s="26">
        <v>25</v>
      </c>
      <c r="U78" s="26">
        <v>125</v>
      </c>
      <c r="V78" s="26">
        <v>0</v>
      </c>
      <c r="W78" s="26">
        <v>69.120002746582031</v>
      </c>
      <c r="X78" s="26">
        <v>0</v>
      </c>
      <c r="Y78" s="26">
        <v>0</v>
      </c>
      <c r="Z78" s="26">
        <v>0</v>
      </c>
      <c r="AA78" s="26">
        <v>105</v>
      </c>
      <c r="AB78" s="26">
        <v>0</v>
      </c>
      <c r="AC78" s="26">
        <v>0</v>
      </c>
      <c r="AD78" s="26">
        <v>0</v>
      </c>
      <c r="AE78" s="26">
        <v>21.920000076293949</v>
      </c>
      <c r="AF78" s="26">
        <v>121.26999884843826</v>
      </c>
      <c r="AG78" s="26">
        <v>931.52061312583328</v>
      </c>
      <c r="AH78" s="26">
        <v>466.93941385101141</v>
      </c>
      <c r="AI78" s="30" t="str">
        <f t="shared" si="39"/>
        <v>3 High</v>
      </c>
      <c r="AJ78" s="25">
        <v>2040</v>
      </c>
      <c r="AK78" s="34">
        <f t="shared" si="40"/>
        <v>1398.4600269768448</v>
      </c>
      <c r="AL78" s="34">
        <f t="shared" si="35"/>
        <v>350</v>
      </c>
      <c r="AM78" s="34">
        <f t="shared" si="41"/>
        <v>0</v>
      </c>
      <c r="AN78" s="34">
        <f t="shared" si="42"/>
        <v>121.26999884843826</v>
      </c>
      <c r="AO78" s="34">
        <f t="shared" si="43"/>
        <v>91.040002822875977</v>
      </c>
      <c r="AP78" s="34">
        <f t="shared" si="44"/>
        <v>105</v>
      </c>
      <c r="AQ78" s="34">
        <f t="shared" si="45"/>
        <v>996.04998779296875</v>
      </c>
      <c r="AR78" s="34">
        <f t="shared" si="36"/>
        <v>3100</v>
      </c>
      <c r="AS78" s="34">
        <f t="shared" si="46"/>
        <v>0</v>
      </c>
      <c r="AT78" s="34">
        <f t="shared" si="47"/>
        <v>0</v>
      </c>
      <c r="AU78" s="34">
        <f t="shared" si="37"/>
        <v>1422</v>
      </c>
      <c r="AV78" s="34">
        <f t="shared" si="38"/>
        <v>7583.8200164411282</v>
      </c>
      <c r="AX78" s="25">
        <v>2040</v>
      </c>
      <c r="AY78" s="34"/>
      <c r="AZ78" s="34"/>
      <c r="BA78" s="34"/>
      <c r="BB78" s="34"/>
      <c r="BC78" s="34"/>
      <c r="BD78" s="34"/>
      <c r="BE78" s="34"/>
      <c r="BF78" s="34"/>
      <c r="BG78" s="34"/>
      <c r="BH78" s="34"/>
      <c r="BI78" s="34"/>
      <c r="BJ78" s="34"/>
    </row>
    <row r="79" spans="2:65" x14ac:dyDescent="0.25">
      <c r="B79" s="27">
        <v>2041</v>
      </c>
      <c r="C79" s="28">
        <v>0</v>
      </c>
      <c r="D79" s="28">
        <v>1422</v>
      </c>
      <c r="E79" s="28">
        <v>0</v>
      </c>
      <c r="F79" s="28">
        <v>2200</v>
      </c>
      <c r="G79" s="28">
        <v>200</v>
      </c>
      <c r="H79" s="28">
        <v>200</v>
      </c>
      <c r="I79" s="28">
        <v>0</v>
      </c>
      <c r="J79" s="28">
        <v>400</v>
      </c>
      <c r="K79" s="28">
        <v>0</v>
      </c>
      <c r="L79" s="28">
        <v>100</v>
      </c>
      <c r="M79" s="28">
        <v>1195.5500030517578</v>
      </c>
      <c r="N79" s="28">
        <v>0</v>
      </c>
      <c r="O79" s="28">
        <v>0</v>
      </c>
      <c r="P79" s="28">
        <v>0</v>
      </c>
      <c r="Q79" s="28">
        <v>0</v>
      </c>
      <c r="R79" s="28">
        <v>125</v>
      </c>
      <c r="S79" s="28">
        <v>75</v>
      </c>
      <c r="T79" s="28">
        <v>25</v>
      </c>
      <c r="U79" s="28">
        <v>225</v>
      </c>
      <c r="V79" s="28">
        <v>0</v>
      </c>
      <c r="W79" s="28">
        <v>72.769996643066406</v>
      </c>
      <c r="X79" s="28">
        <v>0</v>
      </c>
      <c r="Y79" s="28">
        <v>0</v>
      </c>
      <c r="Z79" s="28">
        <v>0</v>
      </c>
      <c r="AA79" s="28">
        <v>135</v>
      </c>
      <c r="AB79" s="28">
        <v>0</v>
      </c>
      <c r="AC79" s="28">
        <v>0</v>
      </c>
      <c r="AD79" s="28">
        <v>0</v>
      </c>
      <c r="AE79" s="28">
        <v>23.079999923706051</v>
      </c>
      <c r="AF79" s="28">
        <v>122.7399970293045</v>
      </c>
      <c r="AG79" s="28">
        <v>962.55232567034898</v>
      </c>
      <c r="AH79" s="28">
        <v>490.49237784781337</v>
      </c>
      <c r="AI79" s="30" t="str">
        <f t="shared" si="39"/>
        <v>3 High</v>
      </c>
      <c r="AJ79" s="27">
        <v>2041</v>
      </c>
      <c r="AK79" s="35">
        <f t="shared" si="40"/>
        <v>1453.0447035181624</v>
      </c>
      <c r="AL79" s="35">
        <f t="shared" si="35"/>
        <v>450</v>
      </c>
      <c r="AM79" s="35">
        <f t="shared" si="41"/>
        <v>0</v>
      </c>
      <c r="AN79" s="35">
        <f t="shared" si="42"/>
        <v>122.7399970293045</v>
      </c>
      <c r="AO79" s="35">
        <f t="shared" si="43"/>
        <v>95.849996566772461</v>
      </c>
      <c r="AP79" s="35">
        <f t="shared" si="44"/>
        <v>135</v>
      </c>
      <c r="AQ79" s="35">
        <f t="shared" si="45"/>
        <v>1195.5500030517578</v>
      </c>
      <c r="AR79" s="35">
        <f t="shared" si="36"/>
        <v>3100</v>
      </c>
      <c r="AS79" s="35">
        <f t="shared" si="46"/>
        <v>0</v>
      </c>
      <c r="AT79" s="35">
        <f t="shared" si="47"/>
        <v>0</v>
      </c>
      <c r="AU79" s="35">
        <f t="shared" si="37"/>
        <v>1422</v>
      </c>
      <c r="AV79" s="35">
        <f t="shared" si="38"/>
        <v>7974.1847001659971</v>
      </c>
      <c r="AX79" s="27">
        <v>2041</v>
      </c>
      <c r="AY79" s="35"/>
      <c r="AZ79" s="35"/>
      <c r="BA79" s="35"/>
      <c r="BB79" s="35"/>
      <c r="BC79" s="35"/>
      <c r="BD79" s="35"/>
      <c r="BE79" s="35"/>
      <c r="BF79" s="35"/>
      <c r="BG79" s="35"/>
      <c r="BH79" s="35"/>
      <c r="BI79" s="35"/>
      <c r="BJ79" s="35"/>
    </row>
    <row r="80" spans="2:65" x14ac:dyDescent="0.25">
      <c r="B80" s="25">
        <v>2042</v>
      </c>
      <c r="C80" s="26">
        <v>0</v>
      </c>
      <c r="D80" s="26">
        <v>1422</v>
      </c>
      <c r="E80" s="26">
        <v>0</v>
      </c>
      <c r="F80" s="26">
        <v>2300</v>
      </c>
      <c r="G80" s="26">
        <v>200</v>
      </c>
      <c r="H80" s="26">
        <v>200</v>
      </c>
      <c r="I80" s="26">
        <v>0</v>
      </c>
      <c r="J80" s="26">
        <v>400</v>
      </c>
      <c r="K80" s="26">
        <v>0</v>
      </c>
      <c r="L80" s="26">
        <v>200</v>
      </c>
      <c r="M80" s="26">
        <v>1294.9499969482422</v>
      </c>
      <c r="N80" s="26">
        <v>0</v>
      </c>
      <c r="O80" s="26">
        <v>0</v>
      </c>
      <c r="P80" s="26">
        <v>0</v>
      </c>
      <c r="Q80" s="26">
        <v>0</v>
      </c>
      <c r="R80" s="26">
        <v>125</v>
      </c>
      <c r="S80" s="26">
        <v>75</v>
      </c>
      <c r="T80" s="26">
        <v>50</v>
      </c>
      <c r="U80" s="26">
        <v>325</v>
      </c>
      <c r="V80" s="26">
        <v>0</v>
      </c>
      <c r="W80" s="26">
        <v>76.620002746582031</v>
      </c>
      <c r="X80" s="26">
        <v>0</v>
      </c>
      <c r="Y80" s="26">
        <v>0</v>
      </c>
      <c r="Z80" s="26">
        <v>0</v>
      </c>
      <c r="AA80" s="26">
        <v>150</v>
      </c>
      <c r="AB80" s="26">
        <v>0</v>
      </c>
      <c r="AC80" s="26">
        <v>0</v>
      </c>
      <c r="AD80" s="26">
        <v>0</v>
      </c>
      <c r="AE80" s="26">
        <v>24.29999923706055</v>
      </c>
      <c r="AF80" s="26">
        <v>124.13999927043915</v>
      </c>
      <c r="AG80" s="26">
        <v>989.76249565703779</v>
      </c>
      <c r="AH80" s="26">
        <v>517.74793944462169</v>
      </c>
      <c r="AI80" s="30" t="str">
        <f t="shared" si="39"/>
        <v>3 High</v>
      </c>
      <c r="AJ80" s="25">
        <v>2042</v>
      </c>
      <c r="AK80" s="34">
        <f t="shared" si="40"/>
        <v>1507.5104351016594</v>
      </c>
      <c r="AL80" s="34">
        <f t="shared" si="35"/>
        <v>575</v>
      </c>
      <c r="AM80" s="34">
        <f t="shared" si="41"/>
        <v>0</v>
      </c>
      <c r="AN80" s="34">
        <f t="shared" si="42"/>
        <v>124.13999927043915</v>
      </c>
      <c r="AO80" s="34">
        <f t="shared" si="43"/>
        <v>100.92000198364258</v>
      </c>
      <c r="AP80" s="34">
        <f t="shared" si="44"/>
        <v>150</v>
      </c>
      <c r="AQ80" s="34">
        <f t="shared" si="45"/>
        <v>1294.9499969482422</v>
      </c>
      <c r="AR80" s="34">
        <f t="shared" si="36"/>
        <v>3300</v>
      </c>
      <c r="AS80" s="34">
        <f t="shared" si="46"/>
        <v>0</v>
      </c>
      <c r="AT80" s="34">
        <f t="shared" si="47"/>
        <v>0</v>
      </c>
      <c r="AU80" s="34">
        <f t="shared" si="37"/>
        <v>1422</v>
      </c>
      <c r="AV80" s="34">
        <f t="shared" si="38"/>
        <v>8474.5204333039837</v>
      </c>
      <c r="AX80" s="25">
        <v>2042</v>
      </c>
      <c r="AY80" s="34"/>
      <c r="AZ80" s="34"/>
      <c r="BA80" s="34"/>
      <c r="BB80" s="34"/>
      <c r="BC80" s="34"/>
      <c r="BD80" s="34"/>
      <c r="BE80" s="34"/>
      <c r="BF80" s="34"/>
      <c r="BG80" s="34"/>
      <c r="BH80" s="34"/>
      <c r="BI80" s="34"/>
      <c r="BJ80" s="34"/>
    </row>
    <row r="81" spans="2:65" x14ac:dyDescent="0.25">
      <c r="B81" s="27">
        <v>2043</v>
      </c>
      <c r="C81" s="28">
        <v>0</v>
      </c>
      <c r="D81" s="28">
        <v>1659</v>
      </c>
      <c r="E81" s="28">
        <v>0</v>
      </c>
      <c r="F81" s="28">
        <v>2300</v>
      </c>
      <c r="G81" s="28">
        <v>200</v>
      </c>
      <c r="H81" s="28">
        <v>200</v>
      </c>
      <c r="I81" s="28">
        <v>0</v>
      </c>
      <c r="J81" s="28">
        <v>400</v>
      </c>
      <c r="K81" s="28">
        <v>0</v>
      </c>
      <c r="L81" s="28">
        <v>300</v>
      </c>
      <c r="M81" s="28">
        <v>1694.2999954223633</v>
      </c>
      <c r="N81" s="28">
        <v>0</v>
      </c>
      <c r="O81" s="28">
        <v>0</v>
      </c>
      <c r="P81" s="28">
        <v>0</v>
      </c>
      <c r="Q81" s="28">
        <v>0</v>
      </c>
      <c r="R81" s="28">
        <v>125</v>
      </c>
      <c r="S81" s="28">
        <v>75</v>
      </c>
      <c r="T81" s="28">
        <v>100</v>
      </c>
      <c r="U81" s="28">
        <v>400</v>
      </c>
      <c r="V81" s="28">
        <v>0</v>
      </c>
      <c r="W81" s="28">
        <v>80.669998168945313</v>
      </c>
      <c r="X81" s="28">
        <v>0</v>
      </c>
      <c r="Y81" s="28">
        <v>0</v>
      </c>
      <c r="Z81" s="28">
        <v>0</v>
      </c>
      <c r="AA81" s="28">
        <v>150</v>
      </c>
      <c r="AB81" s="28">
        <v>0</v>
      </c>
      <c r="AC81" s="28">
        <v>0</v>
      </c>
      <c r="AD81" s="28">
        <v>0</v>
      </c>
      <c r="AE81" s="28">
        <v>25.579999923706051</v>
      </c>
      <c r="AF81" s="28">
        <v>125.53000128269196</v>
      </c>
      <c r="AG81" s="28">
        <v>1006.8833136016945</v>
      </c>
      <c r="AH81" s="28">
        <v>562.34133320822002</v>
      </c>
      <c r="AI81" s="30" t="str">
        <f t="shared" si="39"/>
        <v>3 High</v>
      </c>
      <c r="AJ81" s="27">
        <v>2043</v>
      </c>
      <c r="AK81" s="35">
        <f t="shared" si="40"/>
        <v>1569.2246468099145</v>
      </c>
      <c r="AL81" s="35">
        <f t="shared" si="35"/>
        <v>700</v>
      </c>
      <c r="AM81" s="35">
        <f t="shared" si="41"/>
        <v>0</v>
      </c>
      <c r="AN81" s="35">
        <f t="shared" si="42"/>
        <v>125.53000128269196</v>
      </c>
      <c r="AO81" s="35">
        <f t="shared" si="43"/>
        <v>106.24999809265137</v>
      </c>
      <c r="AP81" s="35">
        <f t="shared" si="44"/>
        <v>150</v>
      </c>
      <c r="AQ81" s="35">
        <f t="shared" si="45"/>
        <v>1694.2999954223633</v>
      </c>
      <c r="AR81" s="35">
        <f t="shared" si="36"/>
        <v>3400</v>
      </c>
      <c r="AS81" s="35">
        <f t="shared" si="46"/>
        <v>0</v>
      </c>
      <c r="AT81" s="35">
        <f t="shared" si="47"/>
        <v>0</v>
      </c>
      <c r="AU81" s="35">
        <f t="shared" si="37"/>
        <v>1659</v>
      </c>
      <c r="AV81" s="35">
        <f t="shared" si="38"/>
        <v>9404.3046416076213</v>
      </c>
      <c r="AX81" s="27">
        <v>2043</v>
      </c>
      <c r="AY81" s="35"/>
      <c r="AZ81" s="35"/>
      <c r="BA81" s="35"/>
      <c r="BB81" s="35"/>
      <c r="BC81" s="35"/>
      <c r="BD81" s="35"/>
      <c r="BE81" s="35"/>
      <c r="BF81" s="35"/>
      <c r="BG81" s="35"/>
      <c r="BH81" s="35"/>
      <c r="BI81" s="35"/>
      <c r="BJ81" s="35"/>
    </row>
    <row r="82" spans="2:65" x14ac:dyDescent="0.25">
      <c r="B82" s="25">
        <v>2044</v>
      </c>
      <c r="C82" s="26">
        <v>0</v>
      </c>
      <c r="D82" s="26">
        <v>1659</v>
      </c>
      <c r="E82" s="26">
        <v>0</v>
      </c>
      <c r="F82" s="26">
        <v>2400</v>
      </c>
      <c r="G82" s="26">
        <v>550</v>
      </c>
      <c r="H82" s="26">
        <v>200</v>
      </c>
      <c r="I82" s="26">
        <v>0</v>
      </c>
      <c r="J82" s="26">
        <v>400</v>
      </c>
      <c r="K82" s="26">
        <v>0</v>
      </c>
      <c r="L82" s="26">
        <v>300</v>
      </c>
      <c r="M82" s="26">
        <v>1893.4499969482422</v>
      </c>
      <c r="N82" s="26">
        <v>100</v>
      </c>
      <c r="O82" s="26">
        <v>0</v>
      </c>
      <c r="P82" s="26">
        <v>0</v>
      </c>
      <c r="Q82" s="26">
        <v>0</v>
      </c>
      <c r="R82" s="26">
        <v>150</v>
      </c>
      <c r="S82" s="26">
        <v>75</v>
      </c>
      <c r="T82" s="26">
        <v>225</v>
      </c>
      <c r="U82" s="26">
        <v>425</v>
      </c>
      <c r="V82" s="26">
        <v>0</v>
      </c>
      <c r="W82" s="26">
        <v>84.930000305175781</v>
      </c>
      <c r="X82" s="26">
        <v>0</v>
      </c>
      <c r="Y82" s="26">
        <v>0</v>
      </c>
      <c r="Z82" s="26">
        <v>0</v>
      </c>
      <c r="AA82" s="26">
        <v>150</v>
      </c>
      <c r="AB82" s="26">
        <v>0</v>
      </c>
      <c r="AC82" s="26">
        <v>0</v>
      </c>
      <c r="AD82" s="26">
        <v>0</v>
      </c>
      <c r="AE82" s="26">
        <v>26.930000305175781</v>
      </c>
      <c r="AF82" s="26">
        <v>126.78999865055084</v>
      </c>
      <c r="AG82" s="26">
        <v>1026.0150736420362</v>
      </c>
      <c r="AH82" s="26">
        <v>622.09565656516793</v>
      </c>
      <c r="AI82" s="30" t="str">
        <f t="shared" si="39"/>
        <v>3 High</v>
      </c>
      <c r="AJ82" s="25">
        <v>2044</v>
      </c>
      <c r="AK82" s="34">
        <f t="shared" si="40"/>
        <v>1648.1107302072041</v>
      </c>
      <c r="AL82" s="34">
        <f t="shared" si="35"/>
        <v>875</v>
      </c>
      <c r="AM82" s="34">
        <f t="shared" si="41"/>
        <v>0</v>
      </c>
      <c r="AN82" s="34">
        <f t="shared" si="42"/>
        <v>126.78999865055084</v>
      </c>
      <c r="AO82" s="34">
        <f t="shared" si="43"/>
        <v>111.86000061035156</v>
      </c>
      <c r="AP82" s="34">
        <f t="shared" si="44"/>
        <v>150</v>
      </c>
      <c r="AQ82" s="34">
        <f t="shared" si="45"/>
        <v>1993.4499969482422</v>
      </c>
      <c r="AR82" s="34">
        <f t="shared" si="36"/>
        <v>3850</v>
      </c>
      <c r="AS82" s="34">
        <f t="shared" si="46"/>
        <v>0</v>
      </c>
      <c r="AT82" s="34">
        <f t="shared" si="47"/>
        <v>0</v>
      </c>
      <c r="AU82" s="34">
        <f t="shared" si="37"/>
        <v>1659</v>
      </c>
      <c r="AV82" s="34">
        <f t="shared" si="38"/>
        <v>10414.21072641635</v>
      </c>
      <c r="AX82" s="25">
        <v>2044</v>
      </c>
      <c r="AY82" s="34"/>
      <c r="AZ82" s="34"/>
      <c r="BA82" s="34"/>
      <c r="BB82" s="34"/>
      <c r="BC82" s="34"/>
      <c r="BD82" s="34"/>
      <c r="BE82" s="34"/>
      <c r="BF82" s="34"/>
      <c r="BG82" s="34"/>
      <c r="BH82" s="34"/>
      <c r="BI82" s="34"/>
      <c r="BJ82" s="34"/>
    </row>
    <row r="83" spans="2:65" x14ac:dyDescent="0.25">
      <c r="B83" s="27">
        <v>2045</v>
      </c>
      <c r="C83" s="28">
        <v>0</v>
      </c>
      <c r="D83" s="28">
        <v>1659</v>
      </c>
      <c r="E83" s="28">
        <v>0</v>
      </c>
      <c r="F83" s="28">
        <v>2400</v>
      </c>
      <c r="G83" s="28">
        <v>550</v>
      </c>
      <c r="H83" s="28">
        <v>200</v>
      </c>
      <c r="I83" s="28">
        <v>0</v>
      </c>
      <c r="J83" s="28">
        <v>400</v>
      </c>
      <c r="K83" s="28">
        <v>0</v>
      </c>
      <c r="L83" s="28">
        <v>300</v>
      </c>
      <c r="M83" s="28">
        <v>2192.5099945068359</v>
      </c>
      <c r="N83" s="28">
        <v>99.949996948242188</v>
      </c>
      <c r="O83" s="28">
        <v>0</v>
      </c>
      <c r="P83" s="28">
        <v>0</v>
      </c>
      <c r="Q83" s="28">
        <v>0</v>
      </c>
      <c r="R83" s="28">
        <v>175</v>
      </c>
      <c r="S83" s="28">
        <v>75</v>
      </c>
      <c r="T83" s="28">
        <v>225</v>
      </c>
      <c r="U83" s="28">
        <v>425</v>
      </c>
      <c r="V83" s="28">
        <v>0</v>
      </c>
      <c r="W83" s="28">
        <v>89.410003662109375</v>
      </c>
      <c r="X83" s="28">
        <v>0</v>
      </c>
      <c r="Y83" s="28">
        <v>0</v>
      </c>
      <c r="Z83" s="28">
        <v>0</v>
      </c>
      <c r="AA83" s="28">
        <v>150</v>
      </c>
      <c r="AB83" s="28">
        <v>0</v>
      </c>
      <c r="AC83" s="28">
        <v>0</v>
      </c>
      <c r="AD83" s="28">
        <v>0</v>
      </c>
      <c r="AE83" s="28">
        <v>28.360000610351559</v>
      </c>
      <c r="AF83" s="28">
        <v>128.14000165462494</v>
      </c>
      <c r="AG83" s="28">
        <v>1043.0872738636058</v>
      </c>
      <c r="AH83" s="28">
        <v>689.82409491570616</v>
      </c>
      <c r="AI83" s="30" t="str">
        <f t="shared" si="39"/>
        <v>3 High</v>
      </c>
      <c r="AJ83" s="27">
        <v>2045</v>
      </c>
      <c r="AK83" s="35">
        <f>SUM(AG83:AH83)</f>
        <v>1732.9113687793119</v>
      </c>
      <c r="AL83" s="35">
        <f t="shared" si="35"/>
        <v>900</v>
      </c>
      <c r="AM83" s="35">
        <f t="shared" si="41"/>
        <v>0</v>
      </c>
      <c r="AN83" s="35">
        <f t="shared" si="42"/>
        <v>128.14000165462494</v>
      </c>
      <c r="AO83" s="35">
        <f t="shared" si="43"/>
        <v>117.77000427246094</v>
      </c>
      <c r="AP83" s="35">
        <f t="shared" si="44"/>
        <v>150</v>
      </c>
      <c r="AQ83" s="35">
        <f t="shared" si="45"/>
        <v>2292.4599914550781</v>
      </c>
      <c r="AR83" s="35">
        <f t="shared" si="36"/>
        <v>3850</v>
      </c>
      <c r="AS83" s="35">
        <f t="shared" si="46"/>
        <v>0</v>
      </c>
      <c r="AT83" s="35">
        <f t="shared" si="47"/>
        <v>0</v>
      </c>
      <c r="AU83" s="35">
        <f t="shared" si="37"/>
        <v>1659</v>
      </c>
      <c r="AV83" s="35">
        <f t="shared" si="38"/>
        <v>10830.281366161476</v>
      </c>
      <c r="AX83" s="27">
        <v>2045</v>
      </c>
      <c r="AY83" s="35">
        <f t="shared" ref="AY83:BJ83" si="50">AK83-AK68</f>
        <v>1048.8387541012685</v>
      </c>
      <c r="AZ83" s="35">
        <f t="shared" si="50"/>
        <v>900</v>
      </c>
      <c r="BA83" s="35">
        <f t="shared" si="50"/>
        <v>0</v>
      </c>
      <c r="BB83" s="35">
        <f t="shared" si="50"/>
        <v>40.070003479719162</v>
      </c>
      <c r="BC83" s="35">
        <f t="shared" si="50"/>
        <v>72.080005645751953</v>
      </c>
      <c r="BD83" s="35">
        <f t="shared" si="50"/>
        <v>150</v>
      </c>
      <c r="BE83" s="35">
        <f t="shared" si="50"/>
        <v>2093.0099945068359</v>
      </c>
      <c r="BF83" s="35">
        <f t="shared" si="50"/>
        <v>1750</v>
      </c>
      <c r="BG83" s="35">
        <f t="shared" si="50"/>
        <v>0</v>
      </c>
      <c r="BH83" s="35">
        <f t="shared" si="50"/>
        <v>0</v>
      </c>
      <c r="BI83" s="35">
        <f t="shared" si="50"/>
        <v>948</v>
      </c>
      <c r="BJ83" s="35">
        <f t="shared" si="50"/>
        <v>7001.998757733576</v>
      </c>
    </row>
    <row r="84" spans="2:65" x14ac:dyDescent="0.25">
      <c r="AX84" s="27" t="s">
        <v>45</v>
      </c>
      <c r="AY84" s="35">
        <f>SUM(AY83,AY68,AY63)</f>
        <v>1732.9113687793122</v>
      </c>
      <c r="AZ84" s="35">
        <f t="shared" ref="AZ84:BJ84" si="51">SUM(AZ83,AZ68,AZ63)</f>
        <v>900</v>
      </c>
      <c r="BA84" s="35">
        <f t="shared" si="51"/>
        <v>0</v>
      </c>
      <c r="BB84" s="35">
        <f t="shared" si="51"/>
        <v>128.14000165462494</v>
      </c>
      <c r="BC84" s="35">
        <f t="shared" si="51"/>
        <v>117.77000427246094</v>
      </c>
      <c r="BD84" s="35">
        <f t="shared" si="51"/>
        <v>150</v>
      </c>
      <c r="BE84" s="35">
        <f t="shared" si="51"/>
        <v>2292.4599914550781</v>
      </c>
      <c r="BF84" s="35">
        <f t="shared" si="51"/>
        <v>3850</v>
      </c>
      <c r="BG84" s="35">
        <f t="shared" si="51"/>
        <v>0</v>
      </c>
      <c r="BH84" s="35">
        <f t="shared" si="51"/>
        <v>0</v>
      </c>
      <c r="BI84" s="35">
        <f t="shared" si="51"/>
        <v>1659</v>
      </c>
      <c r="BJ84" s="35">
        <f t="shared" si="51"/>
        <v>10830.281366161476</v>
      </c>
    </row>
    <row r="86" spans="2:65" x14ac:dyDescent="0.25">
      <c r="B86" s="1" t="str">
        <f>'RAW DATA INPUTS &gt;&gt;&gt;'!D6</f>
        <v>A Renewable Overgeneration</v>
      </c>
    </row>
    <row r="87" spans="2:65" ht="75" x14ac:dyDescent="0.25">
      <c r="B87" s="16" t="s">
        <v>13</v>
      </c>
      <c r="C87" s="17" t="s">
        <v>14</v>
      </c>
      <c r="D87" s="17" t="s">
        <v>15</v>
      </c>
      <c r="E87" s="17" t="s">
        <v>16</v>
      </c>
      <c r="F87" s="18" t="s">
        <v>17</v>
      </c>
      <c r="G87" s="18" t="s">
        <v>18</v>
      </c>
      <c r="H87" s="18" t="s">
        <v>19</v>
      </c>
      <c r="I87" s="18" t="s">
        <v>20</v>
      </c>
      <c r="J87" s="18" t="s">
        <v>21</v>
      </c>
      <c r="K87" s="18" t="s">
        <v>22</v>
      </c>
      <c r="L87" s="18" t="s">
        <v>23</v>
      </c>
      <c r="M87" s="19" t="s">
        <v>24</v>
      </c>
      <c r="N87" s="19" t="s">
        <v>25</v>
      </c>
      <c r="O87" s="19" t="s">
        <v>26</v>
      </c>
      <c r="P87" s="19" t="s">
        <v>27</v>
      </c>
      <c r="Q87" s="19" t="s">
        <v>28</v>
      </c>
      <c r="R87" s="20" t="s">
        <v>29</v>
      </c>
      <c r="S87" s="20" t="s">
        <v>30</v>
      </c>
      <c r="T87" s="20" t="s">
        <v>31</v>
      </c>
      <c r="U87" s="20" t="s">
        <v>32</v>
      </c>
      <c r="V87" s="20" t="s">
        <v>33</v>
      </c>
      <c r="W87" s="20" t="s">
        <v>34</v>
      </c>
      <c r="X87" s="21" t="s">
        <v>35</v>
      </c>
      <c r="Y87" s="21" t="s">
        <v>36</v>
      </c>
      <c r="Z87" s="21" t="s">
        <v>37</v>
      </c>
      <c r="AA87" s="16" t="s">
        <v>38</v>
      </c>
      <c r="AB87" s="16" t="s">
        <v>39</v>
      </c>
      <c r="AC87" s="16" t="s">
        <v>52</v>
      </c>
      <c r="AD87" s="16" t="s">
        <v>41</v>
      </c>
      <c r="AE87" s="16" t="s">
        <v>42</v>
      </c>
      <c r="AF87" s="22" t="s">
        <v>1</v>
      </c>
      <c r="AG87" s="22" t="s">
        <v>43</v>
      </c>
      <c r="AH87" s="22" t="s">
        <v>44</v>
      </c>
      <c r="AI87" s="36" t="str">
        <f>B86</f>
        <v>A Renewable Overgeneration</v>
      </c>
      <c r="AJ87" s="23" t="s">
        <v>13</v>
      </c>
      <c r="AK87" s="23" t="s">
        <v>58</v>
      </c>
      <c r="AL87" s="23" t="s">
        <v>59</v>
      </c>
      <c r="AM87" s="23" t="s">
        <v>60</v>
      </c>
      <c r="AN87" s="23" t="s">
        <v>61</v>
      </c>
      <c r="AO87" s="23" t="s">
        <v>62</v>
      </c>
      <c r="AP87" s="24" t="s">
        <v>38</v>
      </c>
      <c r="AQ87" s="24" t="s">
        <v>47</v>
      </c>
      <c r="AR87" s="24" t="s">
        <v>53</v>
      </c>
      <c r="AS87" s="24" t="s">
        <v>63</v>
      </c>
      <c r="AT87" s="24" t="s">
        <v>64</v>
      </c>
      <c r="AU87" s="24" t="s">
        <v>50</v>
      </c>
      <c r="AV87" s="24" t="s">
        <v>45</v>
      </c>
      <c r="AX87" s="23" t="s">
        <v>273</v>
      </c>
      <c r="AY87" s="23" t="s">
        <v>58</v>
      </c>
      <c r="AZ87" s="23" t="s">
        <v>59</v>
      </c>
      <c r="BA87" s="23" t="s">
        <v>60</v>
      </c>
      <c r="BB87" s="23" t="s">
        <v>61</v>
      </c>
      <c r="BC87" s="23" t="s">
        <v>62</v>
      </c>
      <c r="BD87" s="24" t="s">
        <v>38</v>
      </c>
      <c r="BE87" s="24" t="s">
        <v>47</v>
      </c>
      <c r="BF87" s="24" t="s">
        <v>53</v>
      </c>
      <c r="BG87" s="24" t="s">
        <v>63</v>
      </c>
      <c r="BH87" s="24" t="s">
        <v>64</v>
      </c>
      <c r="BI87" s="24" t="s">
        <v>50</v>
      </c>
      <c r="BJ87" s="24" t="s">
        <v>45</v>
      </c>
    </row>
    <row r="88" spans="2:65" x14ac:dyDescent="0.25">
      <c r="B88" s="25">
        <v>2022</v>
      </c>
      <c r="C88" s="26">
        <v>0</v>
      </c>
      <c r="D88" s="26">
        <v>0</v>
      </c>
      <c r="E88" s="26">
        <v>0</v>
      </c>
      <c r="F88" s="26">
        <v>0</v>
      </c>
      <c r="G88" s="26">
        <v>0</v>
      </c>
      <c r="H88" s="26">
        <v>0</v>
      </c>
      <c r="I88" s="26">
        <v>0</v>
      </c>
      <c r="J88" s="26">
        <v>0</v>
      </c>
      <c r="K88" s="26">
        <v>0</v>
      </c>
      <c r="L88" s="26">
        <v>0</v>
      </c>
      <c r="M88" s="26">
        <v>0</v>
      </c>
      <c r="N88" s="26">
        <v>0</v>
      </c>
      <c r="O88" s="26">
        <v>0</v>
      </c>
      <c r="P88" s="26">
        <v>0</v>
      </c>
      <c r="Q88" s="26">
        <v>0</v>
      </c>
      <c r="R88" s="26">
        <v>0</v>
      </c>
      <c r="S88" s="26">
        <v>0</v>
      </c>
      <c r="T88" s="26">
        <v>0</v>
      </c>
      <c r="U88" s="26">
        <v>0</v>
      </c>
      <c r="V88" s="26">
        <v>0</v>
      </c>
      <c r="W88" s="26">
        <v>3.2999999523162842</v>
      </c>
      <c r="X88" s="26">
        <v>0</v>
      </c>
      <c r="Y88" s="26">
        <v>0</v>
      </c>
      <c r="Z88" s="26">
        <v>0</v>
      </c>
      <c r="AA88" s="26">
        <v>0</v>
      </c>
      <c r="AB88" s="26">
        <v>0</v>
      </c>
      <c r="AC88" s="26">
        <v>0</v>
      </c>
      <c r="AD88" s="26">
        <v>0</v>
      </c>
      <c r="AE88" s="26">
        <v>0</v>
      </c>
      <c r="AF88" s="26">
        <v>0</v>
      </c>
      <c r="AG88" s="26">
        <v>37.531762906349293</v>
      </c>
      <c r="AH88" s="26">
        <v>37.1379291002768</v>
      </c>
      <c r="AI88" s="30" t="str">
        <f>AI87</f>
        <v>A Renewable Overgeneration</v>
      </c>
      <c r="AJ88" s="25">
        <v>2022</v>
      </c>
      <c r="AK88" s="34">
        <f>SUM(AG88:AH88)</f>
        <v>74.669692006626093</v>
      </c>
      <c r="AL88" s="34">
        <f t="shared" ref="AL88:AL111" si="52">SUM(R88:U88)</f>
        <v>0</v>
      </c>
      <c r="AM88" s="34">
        <f>SUM(AC88:AD88)</f>
        <v>0</v>
      </c>
      <c r="AN88" s="34">
        <f>AF88</f>
        <v>0</v>
      </c>
      <c r="AO88" s="34">
        <f>W88+AE88</f>
        <v>3.2999999523162842</v>
      </c>
      <c r="AP88" s="34">
        <f>AA88</f>
        <v>0</v>
      </c>
      <c r="AQ88" s="34">
        <f>SUM(M88:Q88)</f>
        <v>0</v>
      </c>
      <c r="AR88" s="34">
        <f t="shared" ref="AR88:AR111" si="53">SUM(F88:L88)</f>
        <v>0</v>
      </c>
      <c r="AS88" s="34">
        <f>SUM(X88:Z88)</f>
        <v>0</v>
      </c>
      <c r="AT88" s="34">
        <f>V88</f>
        <v>0</v>
      </c>
      <c r="AU88" s="34">
        <f t="shared" ref="AU88:AU111" si="54">SUM(C88:E88)</f>
        <v>0</v>
      </c>
      <c r="AV88" s="34">
        <f t="shared" ref="AV88:AV111" si="55">SUM(AK88:AU88)</f>
        <v>77.969691958942377</v>
      </c>
      <c r="AX88" s="25">
        <v>2022</v>
      </c>
      <c r="AY88" s="34"/>
      <c r="AZ88" s="34"/>
      <c r="BA88" s="34"/>
      <c r="BB88" s="34"/>
      <c r="BC88" s="34"/>
      <c r="BD88" s="34"/>
      <c r="BE88" s="34"/>
      <c r="BF88" s="34"/>
      <c r="BG88" s="34"/>
      <c r="BH88" s="34"/>
      <c r="BI88" s="34"/>
      <c r="BJ88" s="34"/>
      <c r="BL88" s="74" t="s">
        <v>58</v>
      </c>
      <c r="BM88" s="75">
        <f>AY112</f>
        <v>1537.4676345137968</v>
      </c>
    </row>
    <row r="89" spans="2:65" x14ac:dyDescent="0.25">
      <c r="B89" s="27">
        <v>2023</v>
      </c>
      <c r="C89" s="28">
        <v>0</v>
      </c>
      <c r="D89" s="28">
        <v>0</v>
      </c>
      <c r="E89" s="28">
        <v>0</v>
      </c>
      <c r="F89" s="28">
        <v>0</v>
      </c>
      <c r="G89" s="28">
        <v>0</v>
      </c>
      <c r="H89" s="28">
        <v>0</v>
      </c>
      <c r="I89" s="28">
        <v>0</v>
      </c>
      <c r="J89" s="28">
        <v>0</v>
      </c>
      <c r="K89" s="28">
        <v>0</v>
      </c>
      <c r="L89" s="28">
        <v>0</v>
      </c>
      <c r="M89" s="28">
        <v>0</v>
      </c>
      <c r="N89" s="28">
        <v>0</v>
      </c>
      <c r="O89" s="28">
        <v>0</v>
      </c>
      <c r="P89" s="28">
        <v>0</v>
      </c>
      <c r="Q89" s="28">
        <v>0</v>
      </c>
      <c r="R89" s="28">
        <v>0</v>
      </c>
      <c r="S89" s="28">
        <v>0</v>
      </c>
      <c r="T89" s="28">
        <v>0</v>
      </c>
      <c r="U89" s="28">
        <v>0</v>
      </c>
      <c r="V89" s="28">
        <v>0</v>
      </c>
      <c r="W89" s="28">
        <v>6.25</v>
      </c>
      <c r="X89" s="28">
        <v>0</v>
      </c>
      <c r="Y89" s="28">
        <v>0</v>
      </c>
      <c r="Z89" s="28">
        <v>0</v>
      </c>
      <c r="AA89" s="28">
        <v>0</v>
      </c>
      <c r="AB89" s="28">
        <v>0</v>
      </c>
      <c r="AC89" s="28">
        <v>0</v>
      </c>
      <c r="AD89" s="28">
        <v>0</v>
      </c>
      <c r="AE89" s="28">
        <v>3</v>
      </c>
      <c r="AF89" s="28">
        <v>1.0800000112503767</v>
      </c>
      <c r="AG89" s="28">
        <v>77.022225312648928</v>
      </c>
      <c r="AH89" s="28">
        <v>61.868254649550458</v>
      </c>
      <c r="AI89" s="30" t="str">
        <f t="shared" ref="AI89:AI111" si="56">AI88</f>
        <v>A Renewable Overgeneration</v>
      </c>
      <c r="AJ89" s="27">
        <v>2023</v>
      </c>
      <c r="AK89" s="35">
        <f t="shared" ref="AK89:AK111" si="57">SUM(AG89:AH89)</f>
        <v>138.89047996219938</v>
      </c>
      <c r="AL89" s="35">
        <f t="shared" si="52"/>
        <v>0</v>
      </c>
      <c r="AM89" s="35">
        <f t="shared" ref="AM89:AM111" si="58">SUM(AC89:AD89)</f>
        <v>0</v>
      </c>
      <c r="AN89" s="35">
        <f t="shared" ref="AN89:AN111" si="59">AF89</f>
        <v>1.0800000112503767</v>
      </c>
      <c r="AO89" s="35">
        <f t="shared" ref="AO89:AO111" si="60">W89+AE89</f>
        <v>9.25</v>
      </c>
      <c r="AP89" s="35">
        <f t="shared" ref="AP89:AP111" si="61">AA89</f>
        <v>0</v>
      </c>
      <c r="AQ89" s="35">
        <f t="shared" ref="AQ89:AQ111" si="62">SUM(M89:Q89)</f>
        <v>0</v>
      </c>
      <c r="AR89" s="35">
        <f t="shared" si="53"/>
        <v>0</v>
      </c>
      <c r="AS89" s="35">
        <f t="shared" ref="AS89:AS111" si="63">SUM(X89:Z89)</f>
        <v>0</v>
      </c>
      <c r="AT89" s="35">
        <f t="shared" ref="AT89:AT111" si="64">V89</f>
        <v>0</v>
      </c>
      <c r="AU89" s="35">
        <f t="shared" si="54"/>
        <v>0</v>
      </c>
      <c r="AV89" s="35">
        <f t="shared" si="55"/>
        <v>149.22047997344976</v>
      </c>
      <c r="AX89" s="27">
        <v>2023</v>
      </c>
      <c r="AY89" s="35"/>
      <c r="AZ89" s="35"/>
      <c r="BA89" s="35"/>
      <c r="BB89" s="35"/>
      <c r="BC89" s="35"/>
      <c r="BD89" s="35"/>
      <c r="BE89" s="35"/>
      <c r="BF89" s="35"/>
      <c r="BG89" s="35"/>
      <c r="BH89" s="35"/>
      <c r="BI89" s="35"/>
      <c r="BJ89" s="35"/>
      <c r="BL89" s="74" t="s">
        <v>59</v>
      </c>
      <c r="BM89" s="75">
        <f>AZ112</f>
        <v>1525</v>
      </c>
    </row>
    <row r="90" spans="2:65" x14ac:dyDescent="0.25">
      <c r="B90" s="25">
        <v>2024</v>
      </c>
      <c r="C90" s="26">
        <v>0</v>
      </c>
      <c r="D90" s="26">
        <v>0</v>
      </c>
      <c r="E90" s="26">
        <v>0</v>
      </c>
      <c r="F90" s="26">
        <v>100</v>
      </c>
      <c r="G90" s="26">
        <v>0</v>
      </c>
      <c r="H90" s="26">
        <v>0</v>
      </c>
      <c r="I90" s="26">
        <v>0</v>
      </c>
      <c r="J90" s="26">
        <v>0</v>
      </c>
      <c r="K90" s="26">
        <v>0</v>
      </c>
      <c r="L90" s="26">
        <v>0</v>
      </c>
      <c r="M90" s="26">
        <v>0</v>
      </c>
      <c r="N90" s="26">
        <v>0</v>
      </c>
      <c r="O90" s="26">
        <v>0</v>
      </c>
      <c r="P90" s="26">
        <v>0</v>
      </c>
      <c r="Q90" s="26">
        <v>0</v>
      </c>
      <c r="R90" s="26">
        <v>0</v>
      </c>
      <c r="S90" s="26">
        <v>0</v>
      </c>
      <c r="T90" s="26">
        <v>0</v>
      </c>
      <c r="U90" s="26">
        <v>0</v>
      </c>
      <c r="V90" s="26">
        <v>0</v>
      </c>
      <c r="W90" s="26">
        <v>11.89000034332275</v>
      </c>
      <c r="X90" s="26">
        <v>0</v>
      </c>
      <c r="Y90" s="26">
        <v>0</v>
      </c>
      <c r="Z90" s="26">
        <v>0</v>
      </c>
      <c r="AA90" s="26">
        <v>0</v>
      </c>
      <c r="AB90" s="26">
        <v>0</v>
      </c>
      <c r="AC90" s="26">
        <v>0</v>
      </c>
      <c r="AD90" s="26">
        <v>0</v>
      </c>
      <c r="AE90" s="26">
        <v>6</v>
      </c>
      <c r="AF90" s="26">
        <v>7.140000207349658</v>
      </c>
      <c r="AG90" s="26">
        <v>119.21889568803138</v>
      </c>
      <c r="AH90" s="26">
        <v>81.077305541015448</v>
      </c>
      <c r="AI90" s="30" t="str">
        <f t="shared" si="56"/>
        <v>A Renewable Overgeneration</v>
      </c>
      <c r="AJ90" s="25">
        <v>2024</v>
      </c>
      <c r="AK90" s="34">
        <f t="shared" si="57"/>
        <v>200.29620122904683</v>
      </c>
      <c r="AL90" s="34">
        <f t="shared" si="52"/>
        <v>0</v>
      </c>
      <c r="AM90" s="34">
        <f t="shared" si="58"/>
        <v>0</v>
      </c>
      <c r="AN90" s="34">
        <f t="shared" si="59"/>
        <v>7.140000207349658</v>
      </c>
      <c r="AO90" s="34">
        <f t="shared" si="60"/>
        <v>17.89000034332275</v>
      </c>
      <c r="AP90" s="34">
        <f t="shared" si="61"/>
        <v>0</v>
      </c>
      <c r="AQ90" s="34">
        <f t="shared" si="62"/>
        <v>0</v>
      </c>
      <c r="AR90" s="34">
        <f t="shared" si="53"/>
        <v>100</v>
      </c>
      <c r="AS90" s="34">
        <f t="shared" si="63"/>
        <v>0</v>
      </c>
      <c r="AT90" s="34">
        <f t="shared" si="64"/>
        <v>0</v>
      </c>
      <c r="AU90" s="34">
        <f t="shared" si="54"/>
        <v>0</v>
      </c>
      <c r="AV90" s="34">
        <f t="shared" si="55"/>
        <v>325.32620177971921</v>
      </c>
      <c r="AX90" s="25">
        <v>2024</v>
      </c>
      <c r="AY90" s="34"/>
      <c r="AZ90" s="34"/>
      <c r="BA90" s="34"/>
      <c r="BB90" s="34"/>
      <c r="BC90" s="34"/>
      <c r="BD90" s="34"/>
      <c r="BE90" s="34"/>
      <c r="BF90" s="34"/>
      <c r="BG90" s="34"/>
      <c r="BH90" s="34"/>
      <c r="BI90" s="34"/>
      <c r="BJ90" s="34"/>
      <c r="BL90" s="74" t="s">
        <v>60</v>
      </c>
      <c r="BM90" s="75">
        <f>BA112</f>
        <v>0</v>
      </c>
    </row>
    <row r="91" spans="2:65" x14ac:dyDescent="0.25">
      <c r="B91" s="27">
        <v>2025</v>
      </c>
      <c r="C91" s="28">
        <v>0</v>
      </c>
      <c r="D91" s="28">
        <v>0</v>
      </c>
      <c r="E91" s="28">
        <v>0</v>
      </c>
      <c r="F91" s="28">
        <v>200</v>
      </c>
      <c r="G91" s="28">
        <v>0</v>
      </c>
      <c r="H91" s="28">
        <v>0</v>
      </c>
      <c r="I91" s="28">
        <v>0</v>
      </c>
      <c r="J91" s="28">
        <v>0</v>
      </c>
      <c r="K91" s="28">
        <v>0</v>
      </c>
      <c r="L91" s="28">
        <v>0</v>
      </c>
      <c r="M91" s="28">
        <v>400</v>
      </c>
      <c r="N91" s="28">
        <v>0</v>
      </c>
      <c r="O91" s="28">
        <v>0</v>
      </c>
      <c r="P91" s="28">
        <v>0</v>
      </c>
      <c r="Q91" s="28">
        <v>0</v>
      </c>
      <c r="R91" s="28">
        <v>0</v>
      </c>
      <c r="S91" s="28">
        <v>0</v>
      </c>
      <c r="T91" s="28">
        <v>0</v>
      </c>
      <c r="U91" s="28">
        <v>0</v>
      </c>
      <c r="V91" s="28">
        <v>0</v>
      </c>
      <c r="W91" s="28">
        <v>16.090000152587891</v>
      </c>
      <c r="X91" s="28">
        <v>0</v>
      </c>
      <c r="Y91" s="28">
        <v>0</v>
      </c>
      <c r="Z91" s="28">
        <v>0</v>
      </c>
      <c r="AA91" s="28">
        <v>0</v>
      </c>
      <c r="AB91" s="28">
        <v>0</v>
      </c>
      <c r="AC91" s="28">
        <v>0</v>
      </c>
      <c r="AD91" s="28">
        <v>0</v>
      </c>
      <c r="AE91" s="28">
        <v>6</v>
      </c>
      <c r="AF91" s="28">
        <v>16.519999623298645</v>
      </c>
      <c r="AG91" s="28">
        <v>164.24307163826862</v>
      </c>
      <c r="AH91" s="28">
        <v>93.732976330442341</v>
      </c>
      <c r="AI91" s="30" t="str">
        <f t="shared" si="56"/>
        <v>A Renewable Overgeneration</v>
      </c>
      <c r="AJ91" s="27">
        <v>2025</v>
      </c>
      <c r="AK91" s="35">
        <f t="shared" si="57"/>
        <v>257.97604796871099</v>
      </c>
      <c r="AL91" s="35">
        <f t="shared" si="52"/>
        <v>0</v>
      </c>
      <c r="AM91" s="35">
        <f t="shared" si="58"/>
        <v>0</v>
      </c>
      <c r="AN91" s="35">
        <f t="shared" si="59"/>
        <v>16.519999623298645</v>
      </c>
      <c r="AO91" s="35">
        <f t="shared" si="60"/>
        <v>22.090000152587891</v>
      </c>
      <c r="AP91" s="35">
        <f t="shared" si="61"/>
        <v>0</v>
      </c>
      <c r="AQ91" s="35">
        <f t="shared" si="62"/>
        <v>400</v>
      </c>
      <c r="AR91" s="35">
        <f t="shared" si="53"/>
        <v>200</v>
      </c>
      <c r="AS91" s="35">
        <f t="shared" si="63"/>
        <v>0</v>
      </c>
      <c r="AT91" s="35">
        <f t="shared" si="64"/>
        <v>0</v>
      </c>
      <c r="AU91" s="35">
        <f t="shared" si="54"/>
        <v>0</v>
      </c>
      <c r="AV91" s="35">
        <f t="shared" si="55"/>
        <v>896.58604774459752</v>
      </c>
      <c r="AX91" s="27">
        <v>2025</v>
      </c>
      <c r="AY91" s="35">
        <f t="shared" ref="AY91:BJ91" si="65">AK91</f>
        <v>257.97604796871099</v>
      </c>
      <c r="AZ91" s="35">
        <f t="shared" si="65"/>
        <v>0</v>
      </c>
      <c r="BA91" s="35">
        <f t="shared" si="65"/>
        <v>0</v>
      </c>
      <c r="BB91" s="35">
        <f t="shared" si="65"/>
        <v>16.519999623298645</v>
      </c>
      <c r="BC91" s="35">
        <f t="shared" si="65"/>
        <v>22.090000152587891</v>
      </c>
      <c r="BD91" s="35">
        <f t="shared" si="65"/>
        <v>0</v>
      </c>
      <c r="BE91" s="35">
        <f t="shared" si="65"/>
        <v>400</v>
      </c>
      <c r="BF91" s="35">
        <f t="shared" si="65"/>
        <v>200</v>
      </c>
      <c r="BG91" s="35">
        <f t="shared" si="65"/>
        <v>0</v>
      </c>
      <c r="BH91" s="35">
        <f t="shared" si="65"/>
        <v>0</v>
      </c>
      <c r="BI91" s="35">
        <f t="shared" si="65"/>
        <v>0</v>
      </c>
      <c r="BJ91" s="35">
        <f t="shared" si="65"/>
        <v>896.58604774459752</v>
      </c>
      <c r="BL91" s="74" t="s">
        <v>61</v>
      </c>
      <c r="BM91" s="75">
        <f>BB112</f>
        <v>191.75999999046326</v>
      </c>
    </row>
    <row r="92" spans="2:65" x14ac:dyDescent="0.25">
      <c r="B92" s="25">
        <v>2026</v>
      </c>
      <c r="C92" s="26">
        <v>0</v>
      </c>
      <c r="D92" s="26">
        <v>237</v>
      </c>
      <c r="E92" s="26">
        <v>72.800003051757798</v>
      </c>
      <c r="F92" s="26">
        <v>200</v>
      </c>
      <c r="G92" s="26">
        <v>200</v>
      </c>
      <c r="H92" s="26">
        <v>0</v>
      </c>
      <c r="I92" s="26">
        <v>0</v>
      </c>
      <c r="J92" s="26">
        <v>0</v>
      </c>
      <c r="K92" s="26">
        <v>0</v>
      </c>
      <c r="L92" s="26">
        <v>0</v>
      </c>
      <c r="M92" s="26">
        <v>399.79998779296875</v>
      </c>
      <c r="N92" s="26">
        <v>0</v>
      </c>
      <c r="O92" s="26">
        <v>0</v>
      </c>
      <c r="P92" s="26">
        <v>0</v>
      </c>
      <c r="Q92" s="26">
        <v>0</v>
      </c>
      <c r="R92" s="26">
        <v>175</v>
      </c>
      <c r="S92" s="26">
        <v>25</v>
      </c>
      <c r="T92" s="26">
        <v>0</v>
      </c>
      <c r="U92" s="26">
        <v>0</v>
      </c>
      <c r="V92" s="26">
        <v>0</v>
      </c>
      <c r="W92" s="26">
        <v>19.389999389648441</v>
      </c>
      <c r="X92" s="26">
        <v>0</v>
      </c>
      <c r="Y92" s="26">
        <v>0</v>
      </c>
      <c r="Z92" s="26">
        <v>0</v>
      </c>
      <c r="AA92" s="26">
        <v>0</v>
      </c>
      <c r="AB92" s="26">
        <v>0</v>
      </c>
      <c r="AC92" s="26">
        <v>0</v>
      </c>
      <c r="AD92" s="26">
        <v>0</v>
      </c>
      <c r="AE92" s="26">
        <v>6</v>
      </c>
      <c r="AF92" s="26">
        <v>36.76999968290329</v>
      </c>
      <c r="AG92" s="26">
        <v>211.11938498629223</v>
      </c>
      <c r="AH92" s="26">
        <v>109.79813701644319</v>
      </c>
      <c r="AI92" s="30" t="str">
        <f t="shared" si="56"/>
        <v>A Renewable Overgeneration</v>
      </c>
      <c r="AJ92" s="25">
        <v>2026</v>
      </c>
      <c r="AK92" s="34">
        <f t="shared" si="57"/>
        <v>320.91752200273544</v>
      </c>
      <c r="AL92" s="34">
        <f t="shared" si="52"/>
        <v>200</v>
      </c>
      <c r="AM92" s="34">
        <f t="shared" si="58"/>
        <v>0</v>
      </c>
      <c r="AN92" s="34">
        <f t="shared" si="59"/>
        <v>36.76999968290329</v>
      </c>
      <c r="AO92" s="34">
        <f t="shared" si="60"/>
        <v>25.389999389648441</v>
      </c>
      <c r="AP92" s="34">
        <f t="shared" si="61"/>
        <v>0</v>
      </c>
      <c r="AQ92" s="34">
        <f t="shared" si="62"/>
        <v>399.79998779296875</v>
      </c>
      <c r="AR92" s="34">
        <f t="shared" si="53"/>
        <v>400</v>
      </c>
      <c r="AS92" s="34">
        <f t="shared" si="63"/>
        <v>0</v>
      </c>
      <c r="AT92" s="34">
        <f t="shared" si="64"/>
        <v>0</v>
      </c>
      <c r="AU92" s="34">
        <f t="shared" si="54"/>
        <v>309.80000305175781</v>
      </c>
      <c r="AV92" s="34">
        <f t="shared" si="55"/>
        <v>1692.6775119200138</v>
      </c>
      <c r="AX92" s="25">
        <v>2026</v>
      </c>
      <c r="AY92" s="34"/>
      <c r="AZ92" s="34"/>
      <c r="BA92" s="34"/>
      <c r="BB92" s="34"/>
      <c r="BC92" s="34"/>
      <c r="BD92" s="34"/>
      <c r="BE92" s="34"/>
      <c r="BF92" s="34"/>
      <c r="BG92" s="34"/>
      <c r="BH92" s="34"/>
      <c r="BI92" s="34"/>
      <c r="BJ92" s="34"/>
      <c r="BL92" s="74" t="s">
        <v>62</v>
      </c>
      <c r="BM92" s="75">
        <f>BC112</f>
        <v>117.77000427246094</v>
      </c>
    </row>
    <row r="93" spans="2:65" x14ac:dyDescent="0.25">
      <c r="B93" s="27">
        <v>2027</v>
      </c>
      <c r="C93" s="28">
        <v>0</v>
      </c>
      <c r="D93" s="28">
        <v>237</v>
      </c>
      <c r="E93" s="28">
        <v>72.800003051757798</v>
      </c>
      <c r="F93" s="28">
        <v>200</v>
      </c>
      <c r="G93" s="28">
        <v>200</v>
      </c>
      <c r="H93" s="28">
        <v>0</v>
      </c>
      <c r="I93" s="28">
        <v>0</v>
      </c>
      <c r="J93" s="28">
        <v>400</v>
      </c>
      <c r="K93" s="28">
        <v>0</v>
      </c>
      <c r="L93" s="28">
        <v>0</v>
      </c>
      <c r="M93" s="28">
        <v>399.60000610351563</v>
      </c>
      <c r="N93" s="28">
        <v>0</v>
      </c>
      <c r="O93" s="28">
        <v>0</v>
      </c>
      <c r="P93" s="28">
        <v>0</v>
      </c>
      <c r="Q93" s="28">
        <v>0</v>
      </c>
      <c r="R93" s="28">
        <v>200</v>
      </c>
      <c r="S93" s="28">
        <v>25</v>
      </c>
      <c r="T93" s="28">
        <v>0</v>
      </c>
      <c r="U93" s="28">
        <v>0</v>
      </c>
      <c r="V93" s="28">
        <v>0</v>
      </c>
      <c r="W93" s="28">
        <v>24.79000091552734</v>
      </c>
      <c r="X93" s="28">
        <v>0</v>
      </c>
      <c r="Y93" s="28">
        <v>0</v>
      </c>
      <c r="Z93" s="28">
        <v>0</v>
      </c>
      <c r="AA93" s="28">
        <v>0</v>
      </c>
      <c r="AB93" s="28">
        <v>0</v>
      </c>
      <c r="AC93" s="28">
        <v>0</v>
      </c>
      <c r="AD93" s="28">
        <v>0</v>
      </c>
      <c r="AE93" s="28">
        <v>6</v>
      </c>
      <c r="AF93" s="28">
        <v>59.699999496340752</v>
      </c>
      <c r="AG93" s="28">
        <v>261.01568218164073</v>
      </c>
      <c r="AH93" s="28">
        <v>125.52563835366325</v>
      </c>
      <c r="AI93" s="30" t="str">
        <f t="shared" si="56"/>
        <v>A Renewable Overgeneration</v>
      </c>
      <c r="AJ93" s="27">
        <v>2027</v>
      </c>
      <c r="AK93" s="35">
        <f t="shared" si="57"/>
        <v>386.54132053530395</v>
      </c>
      <c r="AL93" s="35">
        <f t="shared" si="52"/>
        <v>225</v>
      </c>
      <c r="AM93" s="35">
        <f t="shared" si="58"/>
        <v>0</v>
      </c>
      <c r="AN93" s="35">
        <f t="shared" si="59"/>
        <v>59.699999496340752</v>
      </c>
      <c r="AO93" s="35">
        <f t="shared" si="60"/>
        <v>30.79000091552734</v>
      </c>
      <c r="AP93" s="35">
        <f t="shared" si="61"/>
        <v>0</v>
      </c>
      <c r="AQ93" s="35">
        <f t="shared" si="62"/>
        <v>399.60000610351563</v>
      </c>
      <c r="AR93" s="35">
        <f t="shared" si="53"/>
        <v>800</v>
      </c>
      <c r="AS93" s="35">
        <f t="shared" si="63"/>
        <v>0</v>
      </c>
      <c r="AT93" s="35">
        <f t="shared" si="64"/>
        <v>0</v>
      </c>
      <c r="AU93" s="35">
        <f t="shared" si="54"/>
        <v>309.80000305175781</v>
      </c>
      <c r="AV93" s="35">
        <f t="shared" si="55"/>
        <v>2211.4313301024454</v>
      </c>
      <c r="AX93" s="27">
        <v>2027</v>
      </c>
      <c r="AY93" s="35"/>
      <c r="AZ93" s="35"/>
      <c r="BA93" s="35"/>
      <c r="BB93" s="35"/>
      <c r="BC93" s="35"/>
      <c r="BD93" s="35"/>
      <c r="BE93" s="35"/>
      <c r="BF93" s="35"/>
      <c r="BG93" s="35"/>
      <c r="BH93" s="35"/>
      <c r="BI93" s="35"/>
      <c r="BJ93" s="35"/>
      <c r="BL93" s="74" t="s">
        <v>38</v>
      </c>
      <c r="BM93" s="75">
        <f>BD112</f>
        <v>150</v>
      </c>
    </row>
    <row r="94" spans="2:65" x14ac:dyDescent="0.25">
      <c r="B94" s="25">
        <v>2028</v>
      </c>
      <c r="C94" s="26">
        <v>0</v>
      </c>
      <c r="D94" s="26">
        <v>237</v>
      </c>
      <c r="E94" s="26">
        <v>72.800003051757798</v>
      </c>
      <c r="F94" s="26">
        <v>200</v>
      </c>
      <c r="G94" s="26">
        <v>200</v>
      </c>
      <c r="H94" s="26">
        <v>0</v>
      </c>
      <c r="I94" s="26">
        <v>0</v>
      </c>
      <c r="J94" s="26">
        <v>400</v>
      </c>
      <c r="K94" s="26">
        <v>0</v>
      </c>
      <c r="L94" s="26">
        <v>0</v>
      </c>
      <c r="M94" s="26">
        <v>499.39999389648438</v>
      </c>
      <c r="N94" s="26">
        <v>0</v>
      </c>
      <c r="O94" s="26">
        <v>0</v>
      </c>
      <c r="P94" s="26">
        <v>0</v>
      </c>
      <c r="Q94" s="26">
        <v>0</v>
      </c>
      <c r="R94" s="26">
        <v>200</v>
      </c>
      <c r="S94" s="26">
        <v>25</v>
      </c>
      <c r="T94" s="26">
        <v>0</v>
      </c>
      <c r="U94" s="26">
        <v>0</v>
      </c>
      <c r="V94" s="26">
        <v>0</v>
      </c>
      <c r="W94" s="26">
        <v>27.79000091552734</v>
      </c>
      <c r="X94" s="26">
        <v>0</v>
      </c>
      <c r="Y94" s="26">
        <v>0</v>
      </c>
      <c r="Z94" s="26">
        <v>0</v>
      </c>
      <c r="AA94" s="26">
        <v>0</v>
      </c>
      <c r="AB94" s="26">
        <v>0</v>
      </c>
      <c r="AC94" s="26">
        <v>0</v>
      </c>
      <c r="AD94" s="26">
        <v>0</v>
      </c>
      <c r="AE94" s="26">
        <v>9</v>
      </c>
      <c r="AF94" s="26">
        <v>89.450002074241638</v>
      </c>
      <c r="AG94" s="26">
        <v>313.6421858242357</v>
      </c>
      <c r="AH94" s="26">
        <v>153.20263471007479</v>
      </c>
      <c r="AI94" s="30" t="str">
        <f t="shared" si="56"/>
        <v>A Renewable Overgeneration</v>
      </c>
      <c r="AJ94" s="25">
        <v>2028</v>
      </c>
      <c r="AK94" s="34">
        <f t="shared" si="57"/>
        <v>466.84482053431049</v>
      </c>
      <c r="AL94" s="34">
        <f t="shared" si="52"/>
        <v>225</v>
      </c>
      <c r="AM94" s="34">
        <f t="shared" si="58"/>
        <v>0</v>
      </c>
      <c r="AN94" s="34">
        <f t="shared" si="59"/>
        <v>89.450002074241638</v>
      </c>
      <c r="AO94" s="34">
        <f t="shared" si="60"/>
        <v>36.790000915527344</v>
      </c>
      <c r="AP94" s="34">
        <f t="shared" si="61"/>
        <v>0</v>
      </c>
      <c r="AQ94" s="34">
        <f t="shared" si="62"/>
        <v>499.39999389648438</v>
      </c>
      <c r="AR94" s="34">
        <f t="shared" si="53"/>
        <v>800</v>
      </c>
      <c r="AS94" s="34">
        <f t="shared" si="63"/>
        <v>0</v>
      </c>
      <c r="AT94" s="34">
        <f t="shared" si="64"/>
        <v>0</v>
      </c>
      <c r="AU94" s="34">
        <f t="shared" si="54"/>
        <v>309.80000305175781</v>
      </c>
      <c r="AV94" s="34">
        <f t="shared" si="55"/>
        <v>2427.2848204723214</v>
      </c>
      <c r="AX94" s="25">
        <v>2028</v>
      </c>
      <c r="AY94" s="34"/>
      <c r="AZ94" s="34"/>
      <c r="BA94" s="34"/>
      <c r="BB94" s="34"/>
      <c r="BC94" s="34"/>
      <c r="BD94" s="34"/>
      <c r="BE94" s="34"/>
      <c r="BF94" s="34"/>
      <c r="BG94" s="34"/>
      <c r="BH94" s="34"/>
      <c r="BI94" s="34"/>
      <c r="BJ94" s="34"/>
      <c r="BL94" s="74" t="s">
        <v>47</v>
      </c>
      <c r="BM94" s="75">
        <f>BE112</f>
        <v>2388.099983215332</v>
      </c>
    </row>
    <row r="95" spans="2:65" x14ac:dyDescent="0.25">
      <c r="B95" s="27">
        <v>2029</v>
      </c>
      <c r="C95" s="28">
        <v>0</v>
      </c>
      <c r="D95" s="28">
        <v>237</v>
      </c>
      <c r="E95" s="28">
        <v>72.800003051757798</v>
      </c>
      <c r="F95" s="28">
        <v>200</v>
      </c>
      <c r="G95" s="28">
        <v>200</v>
      </c>
      <c r="H95" s="28">
        <v>0</v>
      </c>
      <c r="I95" s="28">
        <v>0</v>
      </c>
      <c r="J95" s="28">
        <v>400</v>
      </c>
      <c r="K95" s="28">
        <v>0</v>
      </c>
      <c r="L95" s="28">
        <v>0</v>
      </c>
      <c r="M95" s="28">
        <v>899.15000915527344</v>
      </c>
      <c r="N95" s="28">
        <v>0</v>
      </c>
      <c r="O95" s="28">
        <v>0</v>
      </c>
      <c r="P95" s="28">
        <v>0</v>
      </c>
      <c r="Q95" s="28">
        <v>0</v>
      </c>
      <c r="R95" s="28">
        <v>200</v>
      </c>
      <c r="S95" s="28">
        <v>25</v>
      </c>
      <c r="T95" s="28">
        <v>0</v>
      </c>
      <c r="U95" s="28">
        <v>0</v>
      </c>
      <c r="V95" s="28">
        <v>0</v>
      </c>
      <c r="W95" s="28">
        <v>30.489999771118161</v>
      </c>
      <c r="X95" s="28">
        <v>0</v>
      </c>
      <c r="Y95" s="28">
        <v>0</v>
      </c>
      <c r="Z95" s="28">
        <v>0</v>
      </c>
      <c r="AA95" s="28">
        <v>0</v>
      </c>
      <c r="AB95" s="28">
        <v>0</v>
      </c>
      <c r="AC95" s="28">
        <v>0</v>
      </c>
      <c r="AD95" s="28">
        <v>0</v>
      </c>
      <c r="AE95" s="28">
        <v>11</v>
      </c>
      <c r="AF95" s="28">
        <v>114.87000098824501</v>
      </c>
      <c r="AG95" s="28">
        <v>367.18174034333236</v>
      </c>
      <c r="AH95" s="28">
        <v>171.01173674933818</v>
      </c>
      <c r="AI95" s="30" t="str">
        <f t="shared" si="56"/>
        <v>A Renewable Overgeneration</v>
      </c>
      <c r="AJ95" s="27">
        <v>2029</v>
      </c>
      <c r="AK95" s="35">
        <f t="shared" si="57"/>
        <v>538.19347709267049</v>
      </c>
      <c r="AL95" s="35">
        <f t="shared" si="52"/>
        <v>225</v>
      </c>
      <c r="AM95" s="35">
        <f t="shared" si="58"/>
        <v>0</v>
      </c>
      <c r="AN95" s="35">
        <f t="shared" si="59"/>
        <v>114.87000098824501</v>
      </c>
      <c r="AO95" s="35">
        <f t="shared" si="60"/>
        <v>41.489999771118164</v>
      </c>
      <c r="AP95" s="35">
        <f t="shared" si="61"/>
        <v>0</v>
      </c>
      <c r="AQ95" s="35">
        <f t="shared" si="62"/>
        <v>899.15000915527344</v>
      </c>
      <c r="AR95" s="35">
        <f t="shared" si="53"/>
        <v>800</v>
      </c>
      <c r="AS95" s="35">
        <f t="shared" si="63"/>
        <v>0</v>
      </c>
      <c r="AT95" s="35">
        <f t="shared" si="64"/>
        <v>0</v>
      </c>
      <c r="AU95" s="35">
        <f t="shared" si="54"/>
        <v>309.80000305175781</v>
      </c>
      <c r="AV95" s="35">
        <f t="shared" si="55"/>
        <v>2928.5034900590649</v>
      </c>
      <c r="AX95" s="27">
        <v>2029</v>
      </c>
      <c r="AY95" s="35"/>
      <c r="AZ95" s="35"/>
      <c r="BA95" s="35"/>
      <c r="BB95" s="35"/>
      <c r="BC95" s="35"/>
      <c r="BD95" s="35"/>
      <c r="BE95" s="35"/>
      <c r="BF95" s="35"/>
      <c r="BG95" s="35"/>
      <c r="BH95" s="35"/>
      <c r="BI95" s="35"/>
      <c r="BJ95" s="35"/>
      <c r="BL95" s="74" t="s">
        <v>53</v>
      </c>
      <c r="BM95" s="75">
        <f>BF112</f>
        <v>2250</v>
      </c>
    </row>
    <row r="96" spans="2:65" x14ac:dyDescent="0.25">
      <c r="B96" s="25">
        <v>2030</v>
      </c>
      <c r="C96" s="26">
        <v>0</v>
      </c>
      <c r="D96" s="26">
        <v>237</v>
      </c>
      <c r="E96" s="26">
        <v>72.800003051757798</v>
      </c>
      <c r="F96" s="26">
        <v>200</v>
      </c>
      <c r="G96" s="26">
        <v>200</v>
      </c>
      <c r="H96" s="26">
        <v>200</v>
      </c>
      <c r="I96" s="26">
        <v>0</v>
      </c>
      <c r="J96" s="26">
        <v>400</v>
      </c>
      <c r="K96" s="26">
        <v>0</v>
      </c>
      <c r="L96" s="26">
        <v>0</v>
      </c>
      <c r="M96" s="26">
        <v>898.69998931884766</v>
      </c>
      <c r="N96" s="26"/>
      <c r="O96" s="26">
        <v>0</v>
      </c>
      <c r="P96" s="26">
        <v>0</v>
      </c>
      <c r="Q96" s="26">
        <v>0</v>
      </c>
      <c r="R96" s="26">
        <v>200</v>
      </c>
      <c r="S96" s="26">
        <v>25</v>
      </c>
      <c r="T96" s="26">
        <v>25</v>
      </c>
      <c r="U96" s="26">
        <v>0</v>
      </c>
      <c r="V96" s="26">
        <v>0</v>
      </c>
      <c r="W96" s="26">
        <v>34.689998626708977</v>
      </c>
      <c r="X96" s="26">
        <v>0</v>
      </c>
      <c r="Y96" s="26">
        <v>0</v>
      </c>
      <c r="Z96" s="26">
        <v>0</v>
      </c>
      <c r="AA96" s="26">
        <v>30</v>
      </c>
      <c r="AB96" s="26">
        <v>0</v>
      </c>
      <c r="AC96" s="26">
        <v>0</v>
      </c>
      <c r="AD96" s="26">
        <v>0</v>
      </c>
      <c r="AE96" s="26">
        <v>11</v>
      </c>
      <c r="AF96" s="26">
        <v>131.79000040888786</v>
      </c>
      <c r="AG96" s="26">
        <v>424.23807204277659</v>
      </c>
      <c r="AH96" s="26">
        <v>181.88492737120654</v>
      </c>
      <c r="AI96" s="30" t="str">
        <f t="shared" si="56"/>
        <v>A Renewable Overgeneration</v>
      </c>
      <c r="AJ96" s="25">
        <v>2030</v>
      </c>
      <c r="AK96" s="34">
        <f t="shared" si="57"/>
        <v>606.12299941398317</v>
      </c>
      <c r="AL96" s="34">
        <f t="shared" si="52"/>
        <v>250</v>
      </c>
      <c r="AM96" s="34">
        <f t="shared" si="58"/>
        <v>0</v>
      </c>
      <c r="AN96" s="34">
        <f t="shared" si="59"/>
        <v>131.79000040888786</v>
      </c>
      <c r="AO96" s="34">
        <f t="shared" si="60"/>
        <v>45.689998626708977</v>
      </c>
      <c r="AP96" s="34">
        <f t="shared" si="61"/>
        <v>30</v>
      </c>
      <c r="AQ96" s="34">
        <f t="shared" si="62"/>
        <v>898.69998931884766</v>
      </c>
      <c r="AR96" s="34">
        <f t="shared" si="53"/>
        <v>1000</v>
      </c>
      <c r="AS96" s="34">
        <f t="shared" si="63"/>
        <v>0</v>
      </c>
      <c r="AT96" s="34">
        <f t="shared" si="64"/>
        <v>0</v>
      </c>
      <c r="AU96" s="34">
        <f t="shared" si="54"/>
        <v>309.80000305175781</v>
      </c>
      <c r="AV96" s="34">
        <f t="shared" si="55"/>
        <v>3272.1029908201854</v>
      </c>
      <c r="AX96" s="25">
        <v>2030</v>
      </c>
      <c r="AY96" s="34">
        <f t="shared" ref="AY96:BJ96" si="66">AK96-AY91</f>
        <v>348.14695144527218</v>
      </c>
      <c r="AZ96" s="34">
        <f t="shared" si="66"/>
        <v>250</v>
      </c>
      <c r="BA96" s="34">
        <f t="shared" si="66"/>
        <v>0</v>
      </c>
      <c r="BB96" s="34">
        <f t="shared" si="66"/>
        <v>115.27000078558922</v>
      </c>
      <c r="BC96" s="34">
        <f t="shared" si="66"/>
        <v>23.599998474121087</v>
      </c>
      <c r="BD96" s="34">
        <f t="shared" si="66"/>
        <v>30</v>
      </c>
      <c r="BE96" s="34">
        <f t="shared" si="66"/>
        <v>498.69998931884766</v>
      </c>
      <c r="BF96" s="34">
        <f t="shared" si="66"/>
        <v>800</v>
      </c>
      <c r="BG96" s="34">
        <f t="shared" si="66"/>
        <v>0</v>
      </c>
      <c r="BH96" s="34">
        <f t="shared" si="66"/>
        <v>0</v>
      </c>
      <c r="BI96" s="34">
        <f t="shared" si="66"/>
        <v>309.80000305175781</v>
      </c>
      <c r="BJ96" s="34">
        <f t="shared" si="66"/>
        <v>2375.5169430755877</v>
      </c>
      <c r="BL96" s="74" t="s">
        <v>63</v>
      </c>
      <c r="BM96" s="75">
        <f>BG112</f>
        <v>724.84999847412109</v>
      </c>
    </row>
    <row r="97" spans="2:65" x14ac:dyDescent="0.25">
      <c r="B97" s="27">
        <v>2031</v>
      </c>
      <c r="C97" s="28">
        <v>0</v>
      </c>
      <c r="D97" s="28">
        <v>237</v>
      </c>
      <c r="E97" s="28">
        <v>72.800003051757798</v>
      </c>
      <c r="F97" s="28">
        <v>200</v>
      </c>
      <c r="G97" s="28">
        <v>200</v>
      </c>
      <c r="H97" s="28">
        <v>200</v>
      </c>
      <c r="I97" s="28">
        <v>0</v>
      </c>
      <c r="J97" s="28">
        <v>400</v>
      </c>
      <c r="K97" s="28">
        <v>0</v>
      </c>
      <c r="L97" s="28">
        <v>0</v>
      </c>
      <c r="M97" s="28">
        <v>898.24999237060547</v>
      </c>
      <c r="N97" s="28">
        <v>0</v>
      </c>
      <c r="O97" s="28">
        <v>0</v>
      </c>
      <c r="P97" s="28">
        <v>0</v>
      </c>
      <c r="Q97" s="28">
        <v>0</v>
      </c>
      <c r="R97" s="28">
        <v>200</v>
      </c>
      <c r="S97" s="28">
        <v>25</v>
      </c>
      <c r="T97" s="28">
        <v>25</v>
      </c>
      <c r="U97" s="28">
        <v>0</v>
      </c>
      <c r="V97" s="28">
        <v>0</v>
      </c>
      <c r="W97" s="28">
        <v>38.060001373291023</v>
      </c>
      <c r="X97" s="28">
        <v>0</v>
      </c>
      <c r="Y97" s="28">
        <v>0</v>
      </c>
      <c r="Z97" s="28">
        <v>0</v>
      </c>
      <c r="AA97" s="28">
        <v>60</v>
      </c>
      <c r="AB97" s="28">
        <v>0</v>
      </c>
      <c r="AC97" s="28">
        <v>0</v>
      </c>
      <c r="AD97" s="28">
        <v>0</v>
      </c>
      <c r="AE97" s="28">
        <v>12.069999694824221</v>
      </c>
      <c r="AF97" s="28">
        <v>147.63999730348587</v>
      </c>
      <c r="AG97" s="28">
        <v>483.53367705803515</v>
      </c>
      <c r="AH97" s="28">
        <v>195.61529208824882</v>
      </c>
      <c r="AI97" s="30" t="str">
        <f t="shared" si="56"/>
        <v>A Renewable Overgeneration</v>
      </c>
      <c r="AJ97" s="27">
        <v>2031</v>
      </c>
      <c r="AK97" s="35">
        <f t="shared" si="57"/>
        <v>679.148969146284</v>
      </c>
      <c r="AL97" s="35">
        <f t="shared" si="52"/>
        <v>250</v>
      </c>
      <c r="AM97" s="35">
        <f t="shared" si="58"/>
        <v>0</v>
      </c>
      <c r="AN97" s="35">
        <f t="shared" si="59"/>
        <v>147.63999730348587</v>
      </c>
      <c r="AO97" s="35">
        <f t="shared" si="60"/>
        <v>50.130001068115241</v>
      </c>
      <c r="AP97" s="35">
        <f t="shared" si="61"/>
        <v>60</v>
      </c>
      <c r="AQ97" s="35">
        <f t="shared" si="62"/>
        <v>898.24999237060547</v>
      </c>
      <c r="AR97" s="35">
        <f t="shared" si="53"/>
        <v>1000</v>
      </c>
      <c r="AS97" s="35">
        <f t="shared" si="63"/>
        <v>0</v>
      </c>
      <c r="AT97" s="35">
        <f t="shared" si="64"/>
        <v>0</v>
      </c>
      <c r="AU97" s="35">
        <f t="shared" si="54"/>
        <v>309.80000305175781</v>
      </c>
      <c r="AV97" s="35">
        <f t="shared" si="55"/>
        <v>3394.9689629402483</v>
      </c>
      <c r="AX97" s="27">
        <v>2031</v>
      </c>
      <c r="AY97" s="35"/>
      <c r="AZ97" s="35"/>
      <c r="BA97" s="35"/>
      <c r="BB97" s="35"/>
      <c r="BC97" s="35"/>
      <c r="BD97" s="35"/>
      <c r="BE97" s="35"/>
      <c r="BF97" s="35"/>
      <c r="BG97" s="35"/>
      <c r="BH97" s="35"/>
      <c r="BI97" s="35"/>
      <c r="BJ97" s="35"/>
      <c r="BL97" s="74" t="s">
        <v>64</v>
      </c>
      <c r="BM97" s="75">
        <f>BH112</f>
        <v>0</v>
      </c>
    </row>
    <row r="98" spans="2:65" x14ac:dyDescent="0.25">
      <c r="B98" s="25">
        <v>2032</v>
      </c>
      <c r="C98" s="26">
        <v>0</v>
      </c>
      <c r="D98" s="26">
        <v>237</v>
      </c>
      <c r="E98" s="26">
        <v>72.800003051757798</v>
      </c>
      <c r="F98" s="26">
        <v>400</v>
      </c>
      <c r="G98" s="26">
        <v>200</v>
      </c>
      <c r="H98" s="26">
        <v>200</v>
      </c>
      <c r="I98" s="26">
        <v>0</v>
      </c>
      <c r="J98" s="26">
        <v>400</v>
      </c>
      <c r="K98" s="26">
        <v>0</v>
      </c>
      <c r="L98" s="26">
        <v>0</v>
      </c>
      <c r="M98" s="26">
        <v>897.80000305175781</v>
      </c>
      <c r="N98" s="26">
        <v>0</v>
      </c>
      <c r="O98" s="26">
        <v>0</v>
      </c>
      <c r="P98" s="26">
        <v>0</v>
      </c>
      <c r="Q98" s="26">
        <v>0</v>
      </c>
      <c r="R98" s="26">
        <v>275</v>
      </c>
      <c r="S98" s="26">
        <v>25</v>
      </c>
      <c r="T98" s="26">
        <v>25</v>
      </c>
      <c r="U98" s="26">
        <v>0</v>
      </c>
      <c r="V98" s="26">
        <v>0</v>
      </c>
      <c r="W98" s="26">
        <v>41.630001068115227</v>
      </c>
      <c r="X98" s="26">
        <v>0</v>
      </c>
      <c r="Y98" s="26">
        <v>0</v>
      </c>
      <c r="Z98" s="26">
        <v>0</v>
      </c>
      <c r="AA98" s="26">
        <v>75</v>
      </c>
      <c r="AB98" s="26">
        <v>0</v>
      </c>
      <c r="AC98" s="26">
        <v>0</v>
      </c>
      <c r="AD98" s="26">
        <v>0</v>
      </c>
      <c r="AE98" s="26">
        <v>13.19999980926514</v>
      </c>
      <c r="AF98" s="26">
        <v>153.38999855518341</v>
      </c>
      <c r="AG98" s="26">
        <v>513.42269833523756</v>
      </c>
      <c r="AH98" s="26">
        <v>216.67182357825993</v>
      </c>
      <c r="AI98" s="30" t="str">
        <f t="shared" si="56"/>
        <v>A Renewable Overgeneration</v>
      </c>
      <c r="AJ98" s="25">
        <v>2032</v>
      </c>
      <c r="AK98" s="34">
        <f t="shared" si="57"/>
        <v>730.09452191349749</v>
      </c>
      <c r="AL98" s="34">
        <f t="shared" si="52"/>
        <v>325</v>
      </c>
      <c r="AM98" s="34">
        <f t="shared" si="58"/>
        <v>0</v>
      </c>
      <c r="AN98" s="34">
        <f t="shared" si="59"/>
        <v>153.38999855518341</v>
      </c>
      <c r="AO98" s="34">
        <f t="shared" si="60"/>
        <v>54.830000877380371</v>
      </c>
      <c r="AP98" s="34">
        <f t="shared" si="61"/>
        <v>75</v>
      </c>
      <c r="AQ98" s="34">
        <f t="shared" si="62"/>
        <v>897.80000305175781</v>
      </c>
      <c r="AR98" s="34">
        <f t="shared" si="53"/>
        <v>1200</v>
      </c>
      <c r="AS98" s="34">
        <f t="shared" si="63"/>
        <v>0</v>
      </c>
      <c r="AT98" s="34">
        <f t="shared" si="64"/>
        <v>0</v>
      </c>
      <c r="AU98" s="34">
        <f t="shared" si="54"/>
        <v>309.80000305175781</v>
      </c>
      <c r="AV98" s="34">
        <f t="shared" si="55"/>
        <v>3745.9145274495768</v>
      </c>
      <c r="AX98" s="25">
        <v>2032</v>
      </c>
      <c r="AY98" s="34"/>
      <c r="AZ98" s="34"/>
      <c r="BA98" s="34"/>
      <c r="BB98" s="34"/>
      <c r="BC98" s="34"/>
      <c r="BD98" s="34"/>
      <c r="BE98" s="34"/>
      <c r="BF98" s="34"/>
      <c r="BG98" s="34"/>
      <c r="BH98" s="34"/>
      <c r="BI98" s="34"/>
      <c r="BJ98" s="34"/>
      <c r="BL98" s="74" t="s">
        <v>50</v>
      </c>
      <c r="BM98" s="75">
        <f>BI112</f>
        <v>473.60000991821289</v>
      </c>
    </row>
    <row r="99" spans="2:65" x14ac:dyDescent="0.25">
      <c r="B99" s="27">
        <v>2033</v>
      </c>
      <c r="C99" s="28">
        <v>0</v>
      </c>
      <c r="D99" s="28">
        <v>237</v>
      </c>
      <c r="E99" s="28">
        <v>72.800003051757798</v>
      </c>
      <c r="F99" s="28">
        <v>500</v>
      </c>
      <c r="G99" s="28">
        <v>200</v>
      </c>
      <c r="H99" s="28">
        <v>200</v>
      </c>
      <c r="I99" s="28">
        <v>0</v>
      </c>
      <c r="J99" s="28">
        <v>400</v>
      </c>
      <c r="K99" s="28">
        <v>0</v>
      </c>
      <c r="L99" s="28">
        <v>0</v>
      </c>
      <c r="M99" s="28">
        <v>897.35000610351563</v>
      </c>
      <c r="N99" s="28">
        <v>0</v>
      </c>
      <c r="O99" s="28">
        <v>0</v>
      </c>
      <c r="P99" s="28">
        <v>0</v>
      </c>
      <c r="Q99" s="28">
        <v>0</v>
      </c>
      <c r="R99" s="28">
        <v>275</v>
      </c>
      <c r="S99" s="28">
        <v>25</v>
      </c>
      <c r="T99" s="28">
        <v>25</v>
      </c>
      <c r="U99" s="28">
        <v>0</v>
      </c>
      <c r="V99" s="28">
        <v>0</v>
      </c>
      <c r="W99" s="28">
        <v>44.919998168945313</v>
      </c>
      <c r="X99" s="28">
        <v>0</v>
      </c>
      <c r="Y99" s="28">
        <v>0</v>
      </c>
      <c r="Z99" s="28">
        <v>0</v>
      </c>
      <c r="AA99" s="28">
        <v>75</v>
      </c>
      <c r="AB99" s="28">
        <v>0</v>
      </c>
      <c r="AC99" s="28">
        <v>0</v>
      </c>
      <c r="AD99" s="28">
        <v>0</v>
      </c>
      <c r="AE99" s="28">
        <v>14.25</v>
      </c>
      <c r="AF99" s="28">
        <v>159.05000215768814</v>
      </c>
      <c r="AG99" s="28">
        <v>543.82508783715195</v>
      </c>
      <c r="AH99" s="28">
        <v>245.58423121177603</v>
      </c>
      <c r="AI99" s="30" t="str">
        <f t="shared" si="56"/>
        <v>A Renewable Overgeneration</v>
      </c>
      <c r="AJ99" s="27">
        <v>2033</v>
      </c>
      <c r="AK99" s="35">
        <f t="shared" si="57"/>
        <v>789.40931904892796</v>
      </c>
      <c r="AL99" s="35">
        <f t="shared" si="52"/>
        <v>325</v>
      </c>
      <c r="AM99" s="35">
        <f t="shared" si="58"/>
        <v>0</v>
      </c>
      <c r="AN99" s="35">
        <f t="shared" si="59"/>
        <v>159.05000215768814</v>
      </c>
      <c r="AO99" s="35">
        <f t="shared" si="60"/>
        <v>59.169998168945313</v>
      </c>
      <c r="AP99" s="35">
        <f t="shared" si="61"/>
        <v>75</v>
      </c>
      <c r="AQ99" s="35">
        <f t="shared" si="62"/>
        <v>897.35000610351563</v>
      </c>
      <c r="AR99" s="35">
        <f t="shared" si="53"/>
        <v>1300</v>
      </c>
      <c r="AS99" s="35">
        <f t="shared" si="63"/>
        <v>0</v>
      </c>
      <c r="AT99" s="35">
        <f t="shared" si="64"/>
        <v>0</v>
      </c>
      <c r="AU99" s="35">
        <f t="shared" si="54"/>
        <v>309.80000305175781</v>
      </c>
      <c r="AV99" s="35">
        <f t="shared" si="55"/>
        <v>3914.7793285308348</v>
      </c>
      <c r="AX99" s="27">
        <v>2033</v>
      </c>
      <c r="AY99" s="35"/>
      <c r="AZ99" s="35"/>
      <c r="BA99" s="35"/>
      <c r="BB99" s="35"/>
      <c r="BC99" s="35"/>
      <c r="BD99" s="35"/>
      <c r="BE99" s="35"/>
      <c r="BF99" s="35"/>
      <c r="BG99" s="35"/>
      <c r="BH99" s="35"/>
      <c r="BI99" s="35"/>
      <c r="BJ99" s="35"/>
    </row>
    <row r="100" spans="2:65" x14ac:dyDescent="0.25">
      <c r="B100" s="25">
        <v>2034</v>
      </c>
      <c r="C100" s="26">
        <v>0</v>
      </c>
      <c r="D100" s="26">
        <v>237</v>
      </c>
      <c r="E100" s="26">
        <v>72.800003051757798</v>
      </c>
      <c r="F100" s="26">
        <v>600</v>
      </c>
      <c r="G100" s="26">
        <v>200</v>
      </c>
      <c r="H100" s="26">
        <v>200</v>
      </c>
      <c r="I100" s="26">
        <v>0</v>
      </c>
      <c r="J100" s="26">
        <v>400</v>
      </c>
      <c r="K100" s="26">
        <v>0</v>
      </c>
      <c r="L100" s="26">
        <v>0</v>
      </c>
      <c r="M100" s="26">
        <v>896.90000915527344</v>
      </c>
      <c r="N100" s="26">
        <v>0</v>
      </c>
      <c r="O100" s="26">
        <v>0</v>
      </c>
      <c r="P100" s="26">
        <v>0</v>
      </c>
      <c r="Q100" s="26">
        <v>0</v>
      </c>
      <c r="R100" s="26">
        <v>275</v>
      </c>
      <c r="S100" s="26">
        <v>25</v>
      </c>
      <c r="T100" s="26">
        <v>25</v>
      </c>
      <c r="U100" s="26">
        <v>50</v>
      </c>
      <c r="V100" s="26">
        <v>0</v>
      </c>
      <c r="W100" s="26">
        <v>48.389999389648438</v>
      </c>
      <c r="X100" s="26">
        <v>0</v>
      </c>
      <c r="Y100" s="26">
        <v>0</v>
      </c>
      <c r="Z100" s="26">
        <v>0</v>
      </c>
      <c r="AA100" s="26">
        <v>75</v>
      </c>
      <c r="AB100" s="26">
        <v>0</v>
      </c>
      <c r="AC100" s="26">
        <v>0</v>
      </c>
      <c r="AD100" s="26">
        <v>0</v>
      </c>
      <c r="AE100" s="26">
        <v>15.340000152587891</v>
      </c>
      <c r="AF100" s="26">
        <v>164.64000236988068</v>
      </c>
      <c r="AG100" s="26">
        <v>577.0647340499753</v>
      </c>
      <c r="AH100" s="26">
        <v>280.84440061793555</v>
      </c>
      <c r="AI100" s="30" t="str">
        <f t="shared" si="56"/>
        <v>A Renewable Overgeneration</v>
      </c>
      <c r="AJ100" s="25">
        <v>2034</v>
      </c>
      <c r="AK100" s="34">
        <f t="shared" si="57"/>
        <v>857.90913466791085</v>
      </c>
      <c r="AL100" s="34">
        <f t="shared" si="52"/>
        <v>375</v>
      </c>
      <c r="AM100" s="34">
        <f t="shared" si="58"/>
        <v>0</v>
      </c>
      <c r="AN100" s="34">
        <f t="shared" si="59"/>
        <v>164.64000236988068</v>
      </c>
      <c r="AO100" s="34">
        <f t="shared" si="60"/>
        <v>63.729999542236328</v>
      </c>
      <c r="AP100" s="34">
        <f t="shared" si="61"/>
        <v>75</v>
      </c>
      <c r="AQ100" s="34">
        <f t="shared" si="62"/>
        <v>896.90000915527344</v>
      </c>
      <c r="AR100" s="34">
        <f t="shared" si="53"/>
        <v>1400</v>
      </c>
      <c r="AS100" s="34">
        <f t="shared" si="63"/>
        <v>0</v>
      </c>
      <c r="AT100" s="34">
        <f t="shared" si="64"/>
        <v>0</v>
      </c>
      <c r="AU100" s="34">
        <f t="shared" si="54"/>
        <v>309.80000305175781</v>
      </c>
      <c r="AV100" s="34">
        <f t="shared" si="55"/>
        <v>4142.9791487870589</v>
      </c>
      <c r="AX100" s="25">
        <v>2034</v>
      </c>
      <c r="AY100" s="34"/>
      <c r="AZ100" s="34"/>
      <c r="BA100" s="34"/>
      <c r="BB100" s="34"/>
      <c r="BC100" s="34"/>
      <c r="BD100" s="34"/>
      <c r="BE100" s="34"/>
      <c r="BF100" s="34"/>
      <c r="BG100" s="34"/>
      <c r="BH100" s="34"/>
      <c r="BI100" s="34"/>
      <c r="BJ100" s="34"/>
    </row>
    <row r="101" spans="2:65" x14ac:dyDescent="0.25">
      <c r="B101" s="27">
        <v>2035</v>
      </c>
      <c r="C101" s="28">
        <v>0</v>
      </c>
      <c r="D101" s="28">
        <v>237</v>
      </c>
      <c r="E101" s="28">
        <v>91.000003814697251</v>
      </c>
      <c r="F101" s="28">
        <v>700</v>
      </c>
      <c r="G101" s="28">
        <v>200</v>
      </c>
      <c r="H101" s="28">
        <v>200</v>
      </c>
      <c r="I101" s="28">
        <v>0</v>
      </c>
      <c r="J101" s="28">
        <v>400</v>
      </c>
      <c r="K101" s="28">
        <v>0</v>
      </c>
      <c r="L101" s="28">
        <v>0</v>
      </c>
      <c r="M101" s="28">
        <v>996.44998931884766</v>
      </c>
      <c r="N101" s="28">
        <v>0</v>
      </c>
      <c r="O101" s="28">
        <v>0</v>
      </c>
      <c r="P101" s="28">
        <v>0</v>
      </c>
      <c r="Q101" s="28">
        <v>0</v>
      </c>
      <c r="R101" s="28">
        <v>275</v>
      </c>
      <c r="S101" s="28">
        <v>25</v>
      </c>
      <c r="T101" s="28">
        <v>25</v>
      </c>
      <c r="U101" s="28">
        <v>150</v>
      </c>
      <c r="V101" s="28">
        <v>0</v>
      </c>
      <c r="W101" s="28">
        <v>51.919998168945313</v>
      </c>
      <c r="X101" s="28">
        <v>0</v>
      </c>
      <c r="Y101" s="28">
        <v>0</v>
      </c>
      <c r="Z101" s="28">
        <v>0</v>
      </c>
      <c r="AA101" s="28">
        <v>75</v>
      </c>
      <c r="AB101" s="28">
        <v>0</v>
      </c>
      <c r="AC101" s="28">
        <v>0</v>
      </c>
      <c r="AD101" s="28">
        <v>0</v>
      </c>
      <c r="AE101" s="28">
        <v>16.469999313354489</v>
      </c>
      <c r="AF101" s="28">
        <v>170.34000414609909</v>
      </c>
      <c r="AG101" s="28">
        <v>607.87923046160427</v>
      </c>
      <c r="AH101" s="28">
        <v>309.19430249073082</v>
      </c>
      <c r="AI101" s="30" t="str">
        <f t="shared" si="56"/>
        <v>A Renewable Overgeneration</v>
      </c>
      <c r="AJ101" s="27">
        <v>2035</v>
      </c>
      <c r="AK101" s="35">
        <f t="shared" si="57"/>
        <v>917.07353295233509</v>
      </c>
      <c r="AL101" s="35">
        <f t="shared" si="52"/>
        <v>475</v>
      </c>
      <c r="AM101" s="35">
        <f t="shared" si="58"/>
        <v>0</v>
      </c>
      <c r="AN101" s="35">
        <f t="shared" si="59"/>
        <v>170.34000414609909</v>
      </c>
      <c r="AO101" s="35">
        <f t="shared" si="60"/>
        <v>68.389997482299805</v>
      </c>
      <c r="AP101" s="35">
        <f t="shared" si="61"/>
        <v>75</v>
      </c>
      <c r="AQ101" s="35">
        <f t="shared" si="62"/>
        <v>996.44998931884766</v>
      </c>
      <c r="AR101" s="35">
        <f t="shared" si="53"/>
        <v>1500</v>
      </c>
      <c r="AS101" s="35">
        <f t="shared" si="63"/>
        <v>0</v>
      </c>
      <c r="AT101" s="35">
        <f t="shared" si="64"/>
        <v>0</v>
      </c>
      <c r="AU101" s="35">
        <f t="shared" si="54"/>
        <v>328.00000381469727</v>
      </c>
      <c r="AV101" s="35">
        <f t="shared" si="55"/>
        <v>4530.2535277142788</v>
      </c>
      <c r="AX101" s="27">
        <v>2035</v>
      </c>
      <c r="AY101" s="35"/>
      <c r="AZ101" s="35"/>
      <c r="BA101" s="35"/>
      <c r="BB101" s="35"/>
      <c r="BC101" s="35"/>
      <c r="BD101" s="35"/>
      <c r="BE101" s="35"/>
      <c r="BF101" s="35"/>
      <c r="BG101" s="35"/>
      <c r="BH101" s="35"/>
      <c r="BI101" s="35"/>
      <c r="BJ101" s="35"/>
    </row>
    <row r="102" spans="2:65" x14ac:dyDescent="0.25">
      <c r="B102" s="25">
        <v>2036</v>
      </c>
      <c r="C102" s="26">
        <v>0</v>
      </c>
      <c r="D102" s="26">
        <v>237</v>
      </c>
      <c r="E102" s="26">
        <v>109.2000045776367</v>
      </c>
      <c r="F102" s="26">
        <v>800</v>
      </c>
      <c r="G102" s="26">
        <v>200</v>
      </c>
      <c r="H102" s="26">
        <v>200</v>
      </c>
      <c r="I102" s="26">
        <v>0</v>
      </c>
      <c r="J102" s="26">
        <v>400</v>
      </c>
      <c r="K102" s="26">
        <v>0</v>
      </c>
      <c r="L102" s="26">
        <v>0</v>
      </c>
      <c r="M102" s="26">
        <v>1095.9499893188477</v>
      </c>
      <c r="N102" s="26">
        <v>0</v>
      </c>
      <c r="O102" s="26">
        <v>0</v>
      </c>
      <c r="P102" s="26">
        <v>0</v>
      </c>
      <c r="Q102" s="26">
        <v>0</v>
      </c>
      <c r="R102" s="26">
        <v>275</v>
      </c>
      <c r="S102" s="26">
        <v>25</v>
      </c>
      <c r="T102" s="26">
        <v>25</v>
      </c>
      <c r="U102" s="26">
        <v>325</v>
      </c>
      <c r="V102" s="26">
        <v>0</v>
      </c>
      <c r="W102" s="26">
        <v>55.459999084472663</v>
      </c>
      <c r="X102" s="26">
        <v>0</v>
      </c>
      <c r="Y102" s="26">
        <v>0</v>
      </c>
      <c r="Z102" s="26">
        <v>0</v>
      </c>
      <c r="AA102" s="26">
        <v>90</v>
      </c>
      <c r="AB102" s="26">
        <v>0</v>
      </c>
      <c r="AC102" s="26">
        <v>0</v>
      </c>
      <c r="AD102" s="26">
        <v>0</v>
      </c>
      <c r="AE102" s="26">
        <v>17.590000152587891</v>
      </c>
      <c r="AF102" s="26">
        <v>173.74000018835068</v>
      </c>
      <c r="AG102" s="26">
        <v>639.68753957211959</v>
      </c>
      <c r="AH102" s="26">
        <v>312.4177018948738</v>
      </c>
      <c r="AI102" s="30" t="str">
        <f t="shared" si="56"/>
        <v>A Renewable Overgeneration</v>
      </c>
      <c r="AJ102" s="25">
        <v>2036</v>
      </c>
      <c r="AK102" s="34">
        <f t="shared" si="57"/>
        <v>952.10524146699345</v>
      </c>
      <c r="AL102" s="34">
        <f t="shared" si="52"/>
        <v>650</v>
      </c>
      <c r="AM102" s="34">
        <f t="shared" si="58"/>
        <v>0</v>
      </c>
      <c r="AN102" s="34">
        <f t="shared" si="59"/>
        <v>173.74000018835068</v>
      </c>
      <c r="AO102" s="34">
        <f t="shared" si="60"/>
        <v>73.049999237060547</v>
      </c>
      <c r="AP102" s="34">
        <f t="shared" si="61"/>
        <v>90</v>
      </c>
      <c r="AQ102" s="34">
        <f t="shared" si="62"/>
        <v>1095.9499893188477</v>
      </c>
      <c r="AR102" s="34">
        <f t="shared" si="53"/>
        <v>1600</v>
      </c>
      <c r="AS102" s="34">
        <f t="shared" si="63"/>
        <v>0</v>
      </c>
      <c r="AT102" s="34">
        <f t="shared" si="64"/>
        <v>0</v>
      </c>
      <c r="AU102" s="34">
        <f t="shared" si="54"/>
        <v>346.20000457763672</v>
      </c>
      <c r="AV102" s="34">
        <f t="shared" si="55"/>
        <v>4981.0452347888895</v>
      </c>
      <c r="AX102" s="25">
        <v>2036</v>
      </c>
      <c r="AY102" s="34"/>
      <c r="AZ102" s="34"/>
      <c r="BA102" s="34"/>
      <c r="BB102" s="34"/>
      <c r="BC102" s="34"/>
      <c r="BD102" s="34"/>
      <c r="BE102" s="34"/>
      <c r="BF102" s="34"/>
      <c r="BG102" s="34"/>
      <c r="BH102" s="34"/>
      <c r="BI102" s="34"/>
      <c r="BJ102" s="34"/>
    </row>
    <row r="103" spans="2:65" x14ac:dyDescent="0.25">
      <c r="B103" s="27">
        <v>2037</v>
      </c>
      <c r="C103" s="28">
        <v>0</v>
      </c>
      <c r="D103" s="28">
        <v>237</v>
      </c>
      <c r="E103" s="28">
        <v>109.2000045776367</v>
      </c>
      <c r="F103" s="28">
        <v>800</v>
      </c>
      <c r="G103" s="28">
        <v>200</v>
      </c>
      <c r="H103" s="28">
        <v>200</v>
      </c>
      <c r="I103" s="28">
        <v>0</v>
      </c>
      <c r="J103" s="28">
        <v>400</v>
      </c>
      <c r="K103" s="28">
        <v>0</v>
      </c>
      <c r="L103" s="28">
        <v>0</v>
      </c>
      <c r="M103" s="28">
        <v>1295.4000015258789</v>
      </c>
      <c r="N103" s="28">
        <v>0</v>
      </c>
      <c r="O103" s="28">
        <v>0</v>
      </c>
      <c r="P103" s="28">
        <v>0</v>
      </c>
      <c r="Q103" s="28">
        <v>0</v>
      </c>
      <c r="R103" s="28">
        <v>275</v>
      </c>
      <c r="S103" s="28">
        <v>25</v>
      </c>
      <c r="T103" s="28">
        <v>50</v>
      </c>
      <c r="U103" s="28">
        <v>375</v>
      </c>
      <c r="V103" s="28">
        <v>0</v>
      </c>
      <c r="W103" s="28">
        <v>58.759998321533203</v>
      </c>
      <c r="X103" s="28">
        <v>0</v>
      </c>
      <c r="Y103" s="28">
        <v>0</v>
      </c>
      <c r="Z103" s="28">
        <v>0</v>
      </c>
      <c r="AA103" s="28">
        <v>120</v>
      </c>
      <c r="AB103" s="28">
        <v>0</v>
      </c>
      <c r="AC103" s="28">
        <v>0</v>
      </c>
      <c r="AD103" s="28">
        <v>0</v>
      </c>
      <c r="AE103" s="28">
        <v>18.629999160766602</v>
      </c>
      <c r="AF103" s="28">
        <v>175.82000082731247</v>
      </c>
      <c r="AG103" s="28">
        <v>670.51311338795813</v>
      </c>
      <c r="AH103" s="28">
        <v>341.97115193805143</v>
      </c>
      <c r="AI103" s="30" t="str">
        <f t="shared" si="56"/>
        <v>A Renewable Overgeneration</v>
      </c>
      <c r="AJ103" s="27">
        <v>2037</v>
      </c>
      <c r="AK103" s="35">
        <f t="shared" si="57"/>
        <v>1012.4842653260096</v>
      </c>
      <c r="AL103" s="35">
        <f t="shared" si="52"/>
        <v>725</v>
      </c>
      <c r="AM103" s="35">
        <f t="shared" si="58"/>
        <v>0</v>
      </c>
      <c r="AN103" s="35">
        <f t="shared" si="59"/>
        <v>175.82000082731247</v>
      </c>
      <c r="AO103" s="35">
        <f t="shared" si="60"/>
        <v>77.389997482299805</v>
      </c>
      <c r="AP103" s="35">
        <f t="shared" si="61"/>
        <v>120</v>
      </c>
      <c r="AQ103" s="35">
        <f t="shared" si="62"/>
        <v>1295.4000015258789</v>
      </c>
      <c r="AR103" s="35">
        <f t="shared" si="53"/>
        <v>1600</v>
      </c>
      <c r="AS103" s="35">
        <f t="shared" si="63"/>
        <v>0</v>
      </c>
      <c r="AT103" s="35">
        <f t="shared" si="64"/>
        <v>0</v>
      </c>
      <c r="AU103" s="35">
        <f t="shared" si="54"/>
        <v>346.20000457763672</v>
      </c>
      <c r="AV103" s="35">
        <f t="shared" si="55"/>
        <v>5352.2942697391372</v>
      </c>
      <c r="AX103" s="27">
        <v>2037</v>
      </c>
      <c r="AY103" s="35"/>
      <c r="AZ103" s="35"/>
      <c r="BA103" s="35"/>
      <c r="BB103" s="35"/>
      <c r="BC103" s="35"/>
      <c r="BD103" s="35"/>
      <c r="BE103" s="35"/>
      <c r="BF103" s="35"/>
      <c r="BG103" s="35"/>
      <c r="BH103" s="35"/>
      <c r="BI103" s="35"/>
      <c r="BJ103" s="35"/>
    </row>
    <row r="104" spans="2:65" x14ac:dyDescent="0.25">
      <c r="B104" s="25">
        <v>2038</v>
      </c>
      <c r="C104" s="26">
        <v>0</v>
      </c>
      <c r="D104" s="26">
        <v>237</v>
      </c>
      <c r="E104" s="26">
        <v>145.6000061035156</v>
      </c>
      <c r="F104" s="26">
        <v>800</v>
      </c>
      <c r="G104" s="26">
        <v>200</v>
      </c>
      <c r="H104" s="26">
        <v>200</v>
      </c>
      <c r="I104" s="26">
        <v>0</v>
      </c>
      <c r="J104" s="26">
        <v>400</v>
      </c>
      <c r="K104" s="26">
        <v>0</v>
      </c>
      <c r="L104" s="26">
        <v>0</v>
      </c>
      <c r="M104" s="26">
        <v>1394.75</v>
      </c>
      <c r="N104" s="26">
        <v>0</v>
      </c>
      <c r="O104" s="26">
        <v>0</v>
      </c>
      <c r="P104" s="26">
        <v>0</v>
      </c>
      <c r="Q104" s="26">
        <v>0</v>
      </c>
      <c r="R104" s="26">
        <v>275</v>
      </c>
      <c r="S104" s="26">
        <v>25</v>
      </c>
      <c r="T104" s="26">
        <v>75</v>
      </c>
      <c r="U104" s="26">
        <v>425</v>
      </c>
      <c r="V104" s="26">
        <v>0</v>
      </c>
      <c r="W104" s="26">
        <v>62.220001220703118</v>
      </c>
      <c r="X104" s="26">
        <v>0</v>
      </c>
      <c r="Y104" s="26">
        <v>0</v>
      </c>
      <c r="Z104" s="26">
        <v>0</v>
      </c>
      <c r="AA104" s="26">
        <v>150</v>
      </c>
      <c r="AB104" s="26">
        <v>0</v>
      </c>
      <c r="AC104" s="26">
        <v>0</v>
      </c>
      <c r="AD104" s="26">
        <v>0</v>
      </c>
      <c r="AE104" s="26">
        <v>19.729999542236332</v>
      </c>
      <c r="AF104" s="26">
        <v>177.87000161409378</v>
      </c>
      <c r="AG104" s="26">
        <v>699.77322725012084</v>
      </c>
      <c r="AH104" s="26">
        <v>372.95409578863388</v>
      </c>
      <c r="AI104" s="30" t="str">
        <f t="shared" si="56"/>
        <v>A Renewable Overgeneration</v>
      </c>
      <c r="AJ104" s="25">
        <v>2038</v>
      </c>
      <c r="AK104" s="34">
        <f t="shared" si="57"/>
        <v>1072.7273230387548</v>
      </c>
      <c r="AL104" s="34">
        <f t="shared" si="52"/>
        <v>800</v>
      </c>
      <c r="AM104" s="34">
        <f t="shared" si="58"/>
        <v>0</v>
      </c>
      <c r="AN104" s="34">
        <f t="shared" si="59"/>
        <v>177.87000161409378</v>
      </c>
      <c r="AO104" s="34">
        <f t="shared" si="60"/>
        <v>81.950000762939453</v>
      </c>
      <c r="AP104" s="34">
        <f t="shared" si="61"/>
        <v>150</v>
      </c>
      <c r="AQ104" s="34">
        <f t="shared" si="62"/>
        <v>1394.75</v>
      </c>
      <c r="AR104" s="34">
        <f t="shared" si="53"/>
        <v>1600</v>
      </c>
      <c r="AS104" s="34">
        <f t="shared" si="63"/>
        <v>0</v>
      </c>
      <c r="AT104" s="34">
        <f t="shared" si="64"/>
        <v>0</v>
      </c>
      <c r="AU104" s="34">
        <f t="shared" si="54"/>
        <v>382.60000610351563</v>
      </c>
      <c r="AV104" s="34">
        <f t="shared" si="55"/>
        <v>5659.8973315193034</v>
      </c>
      <c r="AX104" s="25">
        <v>2038</v>
      </c>
      <c r="AY104" s="34"/>
      <c r="AZ104" s="34"/>
      <c r="BA104" s="34"/>
      <c r="BB104" s="34"/>
      <c r="BC104" s="34"/>
      <c r="BD104" s="34"/>
      <c r="BE104" s="34"/>
      <c r="BF104" s="34"/>
      <c r="BG104" s="34"/>
      <c r="BH104" s="34"/>
      <c r="BI104" s="34"/>
      <c r="BJ104" s="34"/>
    </row>
    <row r="105" spans="2:65" x14ac:dyDescent="0.25">
      <c r="B105" s="27">
        <v>2039</v>
      </c>
      <c r="C105" s="28">
        <v>0</v>
      </c>
      <c r="D105" s="28">
        <v>237</v>
      </c>
      <c r="E105" s="28">
        <v>145.6000061035156</v>
      </c>
      <c r="F105" s="28">
        <v>800</v>
      </c>
      <c r="G105" s="28">
        <v>200</v>
      </c>
      <c r="H105" s="28">
        <v>200</v>
      </c>
      <c r="I105" s="28">
        <v>0</v>
      </c>
      <c r="J105" s="28">
        <v>400</v>
      </c>
      <c r="K105" s="28">
        <v>0</v>
      </c>
      <c r="L105" s="28">
        <v>0</v>
      </c>
      <c r="M105" s="28">
        <v>1594.0500106811523</v>
      </c>
      <c r="N105" s="28">
        <v>0</v>
      </c>
      <c r="O105" s="28">
        <v>0</v>
      </c>
      <c r="P105" s="28">
        <v>0</v>
      </c>
      <c r="Q105" s="28">
        <v>0</v>
      </c>
      <c r="R105" s="28">
        <v>275</v>
      </c>
      <c r="S105" s="28">
        <v>25</v>
      </c>
      <c r="T105" s="28">
        <v>100</v>
      </c>
      <c r="U105" s="28">
        <v>550</v>
      </c>
      <c r="V105" s="28">
        <v>0</v>
      </c>
      <c r="W105" s="28">
        <v>65.650001525878906</v>
      </c>
      <c r="X105" s="28">
        <v>0</v>
      </c>
      <c r="Y105" s="28">
        <v>0</v>
      </c>
      <c r="Z105" s="28">
        <v>0</v>
      </c>
      <c r="AA105" s="28">
        <v>150</v>
      </c>
      <c r="AB105" s="28">
        <v>0</v>
      </c>
      <c r="AC105" s="28">
        <v>0</v>
      </c>
      <c r="AD105" s="28">
        <v>0</v>
      </c>
      <c r="AE105" s="28">
        <v>20.819999694824219</v>
      </c>
      <c r="AF105" s="28">
        <v>179.9099994301796</v>
      </c>
      <c r="AG105" s="28">
        <v>729.05334737670728</v>
      </c>
      <c r="AH105" s="28">
        <v>417.70254871129873</v>
      </c>
      <c r="AI105" s="30" t="str">
        <f t="shared" si="56"/>
        <v>A Renewable Overgeneration</v>
      </c>
      <c r="AJ105" s="27">
        <v>2039</v>
      </c>
      <c r="AK105" s="35">
        <f t="shared" si="57"/>
        <v>1146.755896088006</v>
      </c>
      <c r="AL105" s="35">
        <f t="shared" si="52"/>
        <v>950</v>
      </c>
      <c r="AM105" s="35">
        <f t="shared" si="58"/>
        <v>0</v>
      </c>
      <c r="AN105" s="35">
        <f t="shared" si="59"/>
        <v>179.9099994301796</v>
      </c>
      <c r="AO105" s="35">
        <f t="shared" si="60"/>
        <v>86.470001220703125</v>
      </c>
      <c r="AP105" s="35">
        <f t="shared" si="61"/>
        <v>150</v>
      </c>
      <c r="AQ105" s="35">
        <f t="shared" si="62"/>
        <v>1594.0500106811523</v>
      </c>
      <c r="AR105" s="35">
        <f t="shared" si="53"/>
        <v>1600</v>
      </c>
      <c r="AS105" s="35">
        <f t="shared" si="63"/>
        <v>0</v>
      </c>
      <c r="AT105" s="35">
        <f t="shared" si="64"/>
        <v>0</v>
      </c>
      <c r="AU105" s="35">
        <f t="shared" si="54"/>
        <v>382.60000610351563</v>
      </c>
      <c r="AV105" s="35">
        <f t="shared" si="55"/>
        <v>6089.7859135235567</v>
      </c>
      <c r="AX105" s="27">
        <v>2039</v>
      </c>
      <c r="AY105" s="35"/>
      <c r="AZ105" s="35"/>
      <c r="BA105" s="35"/>
      <c r="BB105" s="35"/>
      <c r="BC105" s="35"/>
      <c r="BD105" s="35"/>
      <c r="BE105" s="35"/>
      <c r="BF105" s="35"/>
      <c r="BG105" s="35"/>
      <c r="BH105" s="35"/>
      <c r="BI105" s="35"/>
      <c r="BJ105" s="35"/>
    </row>
    <row r="106" spans="2:65" x14ac:dyDescent="0.25">
      <c r="B106" s="25">
        <v>2040</v>
      </c>
      <c r="C106" s="26">
        <v>0</v>
      </c>
      <c r="D106" s="26">
        <v>237</v>
      </c>
      <c r="E106" s="26">
        <v>145.6000061035156</v>
      </c>
      <c r="F106" s="26">
        <v>800</v>
      </c>
      <c r="G106" s="26">
        <v>200</v>
      </c>
      <c r="H106" s="26">
        <v>200</v>
      </c>
      <c r="I106" s="26">
        <v>0</v>
      </c>
      <c r="J106" s="26">
        <v>400</v>
      </c>
      <c r="K106" s="26">
        <v>0</v>
      </c>
      <c r="L106" s="26">
        <v>0</v>
      </c>
      <c r="M106" s="26">
        <v>1793.2499847412109</v>
      </c>
      <c r="N106" s="26">
        <v>0</v>
      </c>
      <c r="O106" s="26">
        <v>0</v>
      </c>
      <c r="P106" s="26">
        <v>0</v>
      </c>
      <c r="Q106" s="26">
        <v>0</v>
      </c>
      <c r="R106" s="26">
        <v>275</v>
      </c>
      <c r="S106" s="26">
        <v>25</v>
      </c>
      <c r="T106" s="26">
        <v>150</v>
      </c>
      <c r="U106" s="26">
        <v>675</v>
      </c>
      <c r="V106" s="26">
        <v>0</v>
      </c>
      <c r="W106" s="26">
        <v>69.120002746582031</v>
      </c>
      <c r="X106" s="26">
        <v>0</v>
      </c>
      <c r="Y106" s="26">
        <v>0</v>
      </c>
      <c r="Z106" s="26">
        <v>0</v>
      </c>
      <c r="AA106" s="26">
        <v>150</v>
      </c>
      <c r="AB106" s="26">
        <v>0</v>
      </c>
      <c r="AC106" s="26">
        <v>0</v>
      </c>
      <c r="AD106" s="26">
        <v>0</v>
      </c>
      <c r="AE106" s="26">
        <v>21.920000076293949</v>
      </c>
      <c r="AF106" s="26">
        <v>181.92000138759613</v>
      </c>
      <c r="AG106" s="26">
        <v>755.51243081152279</v>
      </c>
      <c r="AH106" s="26">
        <v>466.93941385101141</v>
      </c>
      <c r="AI106" s="30" t="str">
        <f t="shared" si="56"/>
        <v>A Renewable Overgeneration</v>
      </c>
      <c r="AJ106" s="25">
        <v>2040</v>
      </c>
      <c r="AK106" s="34">
        <f t="shared" si="57"/>
        <v>1222.4518446625343</v>
      </c>
      <c r="AL106" s="34">
        <f t="shared" si="52"/>
        <v>1125</v>
      </c>
      <c r="AM106" s="34">
        <f t="shared" si="58"/>
        <v>0</v>
      </c>
      <c r="AN106" s="34">
        <f t="shared" si="59"/>
        <v>181.92000138759613</v>
      </c>
      <c r="AO106" s="34">
        <f t="shared" si="60"/>
        <v>91.040002822875977</v>
      </c>
      <c r="AP106" s="34">
        <f t="shared" si="61"/>
        <v>150</v>
      </c>
      <c r="AQ106" s="34">
        <f t="shared" si="62"/>
        <v>1793.2499847412109</v>
      </c>
      <c r="AR106" s="34">
        <f t="shared" si="53"/>
        <v>1600</v>
      </c>
      <c r="AS106" s="34">
        <f t="shared" si="63"/>
        <v>0</v>
      </c>
      <c r="AT106" s="34">
        <f t="shared" si="64"/>
        <v>0</v>
      </c>
      <c r="AU106" s="34">
        <f t="shared" si="54"/>
        <v>382.60000610351563</v>
      </c>
      <c r="AV106" s="34">
        <f t="shared" si="55"/>
        <v>6546.261839717733</v>
      </c>
      <c r="AX106" s="25">
        <v>2040</v>
      </c>
      <c r="AY106" s="34"/>
      <c r="AZ106" s="34"/>
      <c r="BA106" s="34"/>
      <c r="BB106" s="34"/>
      <c r="BC106" s="34"/>
      <c r="BD106" s="34"/>
      <c r="BE106" s="34"/>
      <c r="BF106" s="34"/>
      <c r="BG106" s="34"/>
      <c r="BH106" s="34"/>
      <c r="BI106" s="34"/>
      <c r="BJ106" s="34"/>
    </row>
    <row r="107" spans="2:65" x14ac:dyDescent="0.25">
      <c r="B107" s="27">
        <v>2041</v>
      </c>
      <c r="C107" s="28">
        <v>0</v>
      </c>
      <c r="D107" s="28">
        <v>237</v>
      </c>
      <c r="E107" s="28">
        <v>145.6000061035156</v>
      </c>
      <c r="F107" s="28">
        <v>800</v>
      </c>
      <c r="G107" s="28">
        <v>200</v>
      </c>
      <c r="H107" s="28">
        <v>200</v>
      </c>
      <c r="I107" s="28">
        <v>0</v>
      </c>
      <c r="J107" s="28">
        <v>400</v>
      </c>
      <c r="K107" s="28">
        <v>0</v>
      </c>
      <c r="L107" s="28">
        <v>0</v>
      </c>
      <c r="M107" s="28">
        <v>1892.3499908447266</v>
      </c>
      <c r="N107" s="28">
        <v>100</v>
      </c>
      <c r="O107" s="28">
        <v>0</v>
      </c>
      <c r="P107" s="28">
        <v>0</v>
      </c>
      <c r="Q107" s="28">
        <v>0</v>
      </c>
      <c r="R107" s="28">
        <v>275</v>
      </c>
      <c r="S107" s="28">
        <v>25</v>
      </c>
      <c r="T107" s="28">
        <v>150</v>
      </c>
      <c r="U107" s="28">
        <v>725</v>
      </c>
      <c r="V107" s="28">
        <v>0</v>
      </c>
      <c r="W107" s="28">
        <v>72.769996643066406</v>
      </c>
      <c r="X107" s="28">
        <v>100</v>
      </c>
      <c r="Y107" s="28">
        <v>0</v>
      </c>
      <c r="Z107" s="28">
        <v>0</v>
      </c>
      <c r="AA107" s="28">
        <v>150</v>
      </c>
      <c r="AB107" s="28">
        <v>0</v>
      </c>
      <c r="AC107" s="28">
        <v>0</v>
      </c>
      <c r="AD107" s="28">
        <v>0</v>
      </c>
      <c r="AE107" s="28">
        <v>23.079999923706051</v>
      </c>
      <c r="AF107" s="28">
        <v>183.91999852657318</v>
      </c>
      <c r="AG107" s="28">
        <v>778.42247755274707</v>
      </c>
      <c r="AH107" s="28">
        <v>490.49237784781337</v>
      </c>
      <c r="AI107" s="30" t="str">
        <f t="shared" si="56"/>
        <v>A Renewable Overgeneration</v>
      </c>
      <c r="AJ107" s="27">
        <v>2041</v>
      </c>
      <c r="AK107" s="35">
        <f t="shared" si="57"/>
        <v>1268.9148554005606</v>
      </c>
      <c r="AL107" s="35">
        <f t="shared" si="52"/>
        <v>1175</v>
      </c>
      <c r="AM107" s="35">
        <f t="shared" si="58"/>
        <v>0</v>
      </c>
      <c r="AN107" s="35">
        <f t="shared" si="59"/>
        <v>183.91999852657318</v>
      </c>
      <c r="AO107" s="35">
        <f t="shared" si="60"/>
        <v>95.849996566772461</v>
      </c>
      <c r="AP107" s="35">
        <f t="shared" si="61"/>
        <v>150</v>
      </c>
      <c r="AQ107" s="35">
        <f t="shared" si="62"/>
        <v>1992.3499908447266</v>
      </c>
      <c r="AR107" s="35">
        <f t="shared" si="53"/>
        <v>1600</v>
      </c>
      <c r="AS107" s="35">
        <f t="shared" si="63"/>
        <v>100</v>
      </c>
      <c r="AT107" s="35">
        <f t="shared" si="64"/>
        <v>0</v>
      </c>
      <c r="AU107" s="35">
        <f t="shared" si="54"/>
        <v>382.60000610351563</v>
      </c>
      <c r="AV107" s="35">
        <f t="shared" si="55"/>
        <v>6948.6348474421484</v>
      </c>
      <c r="AX107" s="27">
        <v>2041</v>
      </c>
      <c r="AY107" s="35"/>
      <c r="AZ107" s="35"/>
      <c r="BA107" s="35"/>
      <c r="BB107" s="35"/>
      <c r="BC107" s="35"/>
      <c r="BD107" s="35"/>
      <c r="BE107" s="35"/>
      <c r="BF107" s="35"/>
      <c r="BG107" s="35"/>
      <c r="BH107" s="35"/>
      <c r="BI107" s="35"/>
      <c r="BJ107" s="35"/>
    </row>
    <row r="108" spans="2:65" x14ac:dyDescent="0.25">
      <c r="B108" s="25">
        <v>2042</v>
      </c>
      <c r="C108" s="26">
        <v>0</v>
      </c>
      <c r="D108" s="26">
        <v>237</v>
      </c>
      <c r="E108" s="26">
        <v>145.6000061035156</v>
      </c>
      <c r="F108" s="26">
        <v>800</v>
      </c>
      <c r="G108" s="26">
        <v>200</v>
      </c>
      <c r="H108" s="26">
        <v>200</v>
      </c>
      <c r="I108" s="26">
        <v>0</v>
      </c>
      <c r="J108" s="26">
        <v>400</v>
      </c>
      <c r="K108" s="26">
        <v>0</v>
      </c>
      <c r="L108" s="26">
        <v>100</v>
      </c>
      <c r="M108" s="26">
        <v>1991.4000015258789</v>
      </c>
      <c r="N108" s="26">
        <v>99.949996948242188</v>
      </c>
      <c r="O108" s="26">
        <v>0</v>
      </c>
      <c r="P108" s="26">
        <v>0</v>
      </c>
      <c r="Q108" s="26">
        <v>0</v>
      </c>
      <c r="R108" s="26">
        <v>275</v>
      </c>
      <c r="S108" s="26">
        <v>25</v>
      </c>
      <c r="T108" s="26">
        <v>150</v>
      </c>
      <c r="U108" s="26">
        <v>775</v>
      </c>
      <c r="V108" s="26">
        <v>0</v>
      </c>
      <c r="W108" s="26">
        <v>76.620002746582031</v>
      </c>
      <c r="X108" s="26">
        <v>200</v>
      </c>
      <c r="Y108" s="26">
        <v>100</v>
      </c>
      <c r="Z108" s="26">
        <v>0</v>
      </c>
      <c r="AA108" s="26">
        <v>150</v>
      </c>
      <c r="AB108" s="26">
        <v>0</v>
      </c>
      <c r="AC108" s="26">
        <v>0</v>
      </c>
      <c r="AD108" s="26">
        <v>0</v>
      </c>
      <c r="AE108" s="26">
        <v>24.29999923706055</v>
      </c>
      <c r="AF108" s="26">
        <v>185.9699991941452</v>
      </c>
      <c r="AG108" s="26">
        <v>799.46679644314816</v>
      </c>
      <c r="AH108" s="26">
        <v>517.74793944462169</v>
      </c>
      <c r="AI108" s="30" t="str">
        <f t="shared" si="56"/>
        <v>A Renewable Overgeneration</v>
      </c>
      <c r="AJ108" s="25">
        <v>2042</v>
      </c>
      <c r="AK108" s="34">
        <f t="shared" si="57"/>
        <v>1317.2147358877698</v>
      </c>
      <c r="AL108" s="34">
        <f t="shared" si="52"/>
        <v>1225</v>
      </c>
      <c r="AM108" s="34">
        <f t="shared" si="58"/>
        <v>0</v>
      </c>
      <c r="AN108" s="34">
        <f t="shared" si="59"/>
        <v>185.9699991941452</v>
      </c>
      <c r="AO108" s="34">
        <f t="shared" si="60"/>
        <v>100.92000198364258</v>
      </c>
      <c r="AP108" s="34">
        <f t="shared" si="61"/>
        <v>150</v>
      </c>
      <c r="AQ108" s="34">
        <f t="shared" si="62"/>
        <v>2091.3499984741211</v>
      </c>
      <c r="AR108" s="34">
        <f t="shared" si="53"/>
        <v>1700</v>
      </c>
      <c r="AS108" s="34">
        <f t="shared" si="63"/>
        <v>300</v>
      </c>
      <c r="AT108" s="34">
        <f t="shared" si="64"/>
        <v>0</v>
      </c>
      <c r="AU108" s="34">
        <f t="shared" si="54"/>
        <v>382.60000610351563</v>
      </c>
      <c r="AV108" s="34">
        <f t="shared" si="55"/>
        <v>7453.0547416431946</v>
      </c>
      <c r="AX108" s="25">
        <v>2042</v>
      </c>
      <c r="AY108" s="34"/>
      <c r="AZ108" s="34"/>
      <c r="BA108" s="34"/>
      <c r="BB108" s="34"/>
      <c r="BC108" s="34"/>
      <c r="BD108" s="34"/>
      <c r="BE108" s="34"/>
      <c r="BF108" s="34"/>
      <c r="BG108" s="34"/>
      <c r="BH108" s="34"/>
      <c r="BI108" s="34"/>
      <c r="BJ108" s="34"/>
    </row>
    <row r="109" spans="2:65" x14ac:dyDescent="0.25">
      <c r="B109" s="27">
        <v>2043</v>
      </c>
      <c r="C109" s="28">
        <v>0</v>
      </c>
      <c r="D109" s="28">
        <v>237</v>
      </c>
      <c r="E109" s="28">
        <v>218.40000915527341</v>
      </c>
      <c r="F109" s="28">
        <v>800</v>
      </c>
      <c r="G109" s="28">
        <v>200</v>
      </c>
      <c r="H109" s="28">
        <v>200</v>
      </c>
      <c r="I109" s="28">
        <v>0</v>
      </c>
      <c r="J109" s="28">
        <v>400</v>
      </c>
      <c r="K109" s="28">
        <v>0</v>
      </c>
      <c r="L109" s="28">
        <v>300</v>
      </c>
      <c r="M109" s="28">
        <v>1990.4000015258789</v>
      </c>
      <c r="N109" s="28">
        <v>99.900001525878906</v>
      </c>
      <c r="O109" s="28">
        <v>0</v>
      </c>
      <c r="P109" s="28">
        <v>0</v>
      </c>
      <c r="Q109" s="28">
        <v>0</v>
      </c>
      <c r="R109" s="28">
        <v>275</v>
      </c>
      <c r="S109" s="28">
        <v>25</v>
      </c>
      <c r="T109" s="28">
        <v>175</v>
      </c>
      <c r="U109" s="28">
        <v>875</v>
      </c>
      <c r="V109" s="28">
        <v>0</v>
      </c>
      <c r="W109" s="28">
        <v>80.669998168945313</v>
      </c>
      <c r="X109" s="28">
        <v>300</v>
      </c>
      <c r="Y109" s="28">
        <v>99.949996948242188</v>
      </c>
      <c r="Z109" s="28">
        <v>0</v>
      </c>
      <c r="AA109" s="28">
        <v>150</v>
      </c>
      <c r="AB109" s="28">
        <v>0</v>
      </c>
      <c r="AC109" s="28">
        <v>0</v>
      </c>
      <c r="AD109" s="28">
        <v>0</v>
      </c>
      <c r="AE109" s="28">
        <v>25.579999923706051</v>
      </c>
      <c r="AF109" s="28">
        <v>187.93999803066254</v>
      </c>
      <c r="AG109" s="28">
        <v>815.05506987821332</v>
      </c>
      <c r="AH109" s="28">
        <v>562.34133320822002</v>
      </c>
      <c r="AI109" s="30" t="str">
        <f t="shared" si="56"/>
        <v>A Renewable Overgeneration</v>
      </c>
      <c r="AJ109" s="27">
        <v>2043</v>
      </c>
      <c r="AK109" s="35">
        <f t="shared" si="57"/>
        <v>1377.3964030864333</v>
      </c>
      <c r="AL109" s="35">
        <f t="shared" si="52"/>
        <v>1350</v>
      </c>
      <c r="AM109" s="35">
        <f t="shared" si="58"/>
        <v>0</v>
      </c>
      <c r="AN109" s="35">
        <f t="shared" si="59"/>
        <v>187.93999803066254</v>
      </c>
      <c r="AO109" s="35">
        <f t="shared" si="60"/>
        <v>106.24999809265137</v>
      </c>
      <c r="AP109" s="35">
        <f t="shared" si="61"/>
        <v>150</v>
      </c>
      <c r="AQ109" s="35">
        <f t="shared" si="62"/>
        <v>2090.3000030517578</v>
      </c>
      <c r="AR109" s="35">
        <f t="shared" si="53"/>
        <v>1900</v>
      </c>
      <c r="AS109" s="35">
        <f t="shared" si="63"/>
        <v>399.94999694824219</v>
      </c>
      <c r="AT109" s="35">
        <f t="shared" si="64"/>
        <v>0</v>
      </c>
      <c r="AU109" s="35">
        <f t="shared" si="54"/>
        <v>455.40000915527344</v>
      </c>
      <c r="AV109" s="35">
        <f t="shared" si="55"/>
        <v>8017.2364083650209</v>
      </c>
      <c r="AX109" s="27">
        <v>2043</v>
      </c>
      <c r="AY109" s="35"/>
      <c r="AZ109" s="35"/>
      <c r="BA109" s="35"/>
      <c r="BB109" s="35"/>
      <c r="BC109" s="35"/>
      <c r="BD109" s="35"/>
      <c r="BE109" s="35"/>
      <c r="BF109" s="35"/>
      <c r="BG109" s="35"/>
      <c r="BH109" s="35"/>
      <c r="BI109" s="35"/>
      <c r="BJ109" s="35"/>
    </row>
    <row r="110" spans="2:65" x14ac:dyDescent="0.25">
      <c r="B110" s="25">
        <v>2044</v>
      </c>
      <c r="C110" s="26">
        <v>0</v>
      </c>
      <c r="D110" s="26">
        <v>237</v>
      </c>
      <c r="E110" s="26">
        <v>236.60000991821286</v>
      </c>
      <c r="F110" s="26">
        <v>800</v>
      </c>
      <c r="G110" s="26">
        <v>550</v>
      </c>
      <c r="H110" s="26">
        <v>200</v>
      </c>
      <c r="I110" s="26">
        <v>0</v>
      </c>
      <c r="J110" s="26">
        <v>400</v>
      </c>
      <c r="K110" s="26">
        <v>0</v>
      </c>
      <c r="L110" s="26">
        <v>300</v>
      </c>
      <c r="M110" s="26">
        <v>2089.400016784668</v>
      </c>
      <c r="N110" s="26">
        <v>199.84999847412109</v>
      </c>
      <c r="O110" s="26">
        <v>0</v>
      </c>
      <c r="P110" s="26">
        <v>0</v>
      </c>
      <c r="Q110" s="26">
        <v>0</v>
      </c>
      <c r="R110" s="26">
        <v>275</v>
      </c>
      <c r="S110" s="26">
        <v>25</v>
      </c>
      <c r="T110" s="26">
        <v>175</v>
      </c>
      <c r="U110" s="26">
        <v>925</v>
      </c>
      <c r="V110" s="26">
        <v>0</v>
      </c>
      <c r="W110" s="26">
        <v>84.930000305175781</v>
      </c>
      <c r="X110" s="26">
        <v>400</v>
      </c>
      <c r="Y110" s="26">
        <v>99.900001525878906</v>
      </c>
      <c r="Z110" s="26">
        <v>0</v>
      </c>
      <c r="AA110" s="26">
        <v>150</v>
      </c>
      <c r="AB110" s="26">
        <v>0</v>
      </c>
      <c r="AC110" s="26">
        <v>0</v>
      </c>
      <c r="AD110" s="26">
        <v>0</v>
      </c>
      <c r="AE110" s="26">
        <v>26.930000305175781</v>
      </c>
      <c r="AF110" s="26">
        <v>189.92000222206116</v>
      </c>
      <c r="AG110" s="26">
        <v>832.17698303956013</v>
      </c>
      <c r="AH110" s="26">
        <v>622.09565656516793</v>
      </c>
      <c r="AI110" s="30" t="str">
        <f t="shared" si="56"/>
        <v>A Renewable Overgeneration</v>
      </c>
      <c r="AJ110" s="25">
        <v>2044</v>
      </c>
      <c r="AK110" s="34">
        <f t="shared" si="57"/>
        <v>1454.2726396047281</v>
      </c>
      <c r="AL110" s="34">
        <f t="shared" si="52"/>
        <v>1400</v>
      </c>
      <c r="AM110" s="34">
        <f t="shared" si="58"/>
        <v>0</v>
      </c>
      <c r="AN110" s="34">
        <f t="shared" si="59"/>
        <v>189.92000222206116</v>
      </c>
      <c r="AO110" s="34">
        <f t="shared" si="60"/>
        <v>111.86000061035156</v>
      </c>
      <c r="AP110" s="34">
        <f t="shared" si="61"/>
        <v>150</v>
      </c>
      <c r="AQ110" s="34">
        <f t="shared" si="62"/>
        <v>2289.2500152587891</v>
      </c>
      <c r="AR110" s="34">
        <f t="shared" si="53"/>
        <v>2250</v>
      </c>
      <c r="AS110" s="34">
        <f t="shared" si="63"/>
        <v>499.90000152587891</v>
      </c>
      <c r="AT110" s="34">
        <f t="shared" si="64"/>
        <v>0</v>
      </c>
      <c r="AU110" s="34">
        <f t="shared" si="54"/>
        <v>473.60000991821289</v>
      </c>
      <c r="AV110" s="34">
        <f t="shared" si="55"/>
        <v>8818.8026691400228</v>
      </c>
      <c r="AX110" s="25">
        <v>2044</v>
      </c>
      <c r="AY110" s="34"/>
      <c r="AZ110" s="34"/>
      <c r="BA110" s="34"/>
      <c r="BB110" s="34"/>
      <c r="BC110" s="34"/>
      <c r="BD110" s="34"/>
      <c r="BE110" s="34"/>
      <c r="BF110" s="34"/>
      <c r="BG110" s="34"/>
      <c r="BH110" s="34"/>
      <c r="BI110" s="34"/>
      <c r="BJ110" s="34"/>
    </row>
    <row r="111" spans="2:65" x14ac:dyDescent="0.25">
      <c r="B111" s="27">
        <v>2045</v>
      </c>
      <c r="C111" s="28">
        <v>0</v>
      </c>
      <c r="D111" s="28">
        <v>237</v>
      </c>
      <c r="E111" s="28">
        <v>236.60000991821286</v>
      </c>
      <c r="F111" s="28">
        <v>800</v>
      </c>
      <c r="G111" s="28">
        <v>550</v>
      </c>
      <c r="H111" s="28">
        <v>200</v>
      </c>
      <c r="I111" s="28">
        <v>0</v>
      </c>
      <c r="J111" s="28">
        <v>400</v>
      </c>
      <c r="K111" s="28">
        <v>0</v>
      </c>
      <c r="L111" s="28">
        <v>300</v>
      </c>
      <c r="M111" s="28">
        <v>2088.349983215332</v>
      </c>
      <c r="N111" s="28">
        <v>299.75</v>
      </c>
      <c r="O111" s="28">
        <v>0</v>
      </c>
      <c r="P111" s="28">
        <v>0</v>
      </c>
      <c r="Q111" s="28">
        <v>0</v>
      </c>
      <c r="R111" s="28">
        <v>275</v>
      </c>
      <c r="S111" s="28">
        <v>25</v>
      </c>
      <c r="T111" s="28">
        <v>225</v>
      </c>
      <c r="U111" s="28">
        <v>1000</v>
      </c>
      <c r="V111" s="28">
        <v>0</v>
      </c>
      <c r="W111" s="28">
        <v>89.410003662109375</v>
      </c>
      <c r="X111" s="28">
        <v>500</v>
      </c>
      <c r="Y111" s="28">
        <v>224.84999847412109</v>
      </c>
      <c r="Z111" s="28">
        <v>0</v>
      </c>
      <c r="AA111" s="28">
        <v>150</v>
      </c>
      <c r="AB111" s="28">
        <v>0</v>
      </c>
      <c r="AC111" s="28">
        <v>0</v>
      </c>
      <c r="AD111" s="28">
        <v>0</v>
      </c>
      <c r="AE111" s="28">
        <v>28.360000610351559</v>
      </c>
      <c r="AF111" s="28">
        <v>191.75999999046326</v>
      </c>
      <c r="AG111" s="28">
        <v>847.64353959809046</v>
      </c>
      <c r="AH111" s="28">
        <v>689.82409491570616</v>
      </c>
      <c r="AI111" s="30" t="str">
        <f t="shared" si="56"/>
        <v>A Renewable Overgeneration</v>
      </c>
      <c r="AJ111" s="27">
        <v>2045</v>
      </c>
      <c r="AK111" s="35">
        <f t="shared" si="57"/>
        <v>1537.4676345137966</v>
      </c>
      <c r="AL111" s="35">
        <f t="shared" si="52"/>
        <v>1525</v>
      </c>
      <c r="AM111" s="35">
        <f t="shared" si="58"/>
        <v>0</v>
      </c>
      <c r="AN111" s="35">
        <f t="shared" si="59"/>
        <v>191.75999999046326</v>
      </c>
      <c r="AO111" s="35">
        <f t="shared" si="60"/>
        <v>117.77000427246094</v>
      </c>
      <c r="AP111" s="35">
        <f t="shared" si="61"/>
        <v>150</v>
      </c>
      <c r="AQ111" s="35">
        <f t="shared" si="62"/>
        <v>2388.099983215332</v>
      </c>
      <c r="AR111" s="35">
        <f t="shared" si="53"/>
        <v>2250</v>
      </c>
      <c r="AS111" s="35">
        <f t="shared" si="63"/>
        <v>724.84999847412109</v>
      </c>
      <c r="AT111" s="35">
        <f t="shared" si="64"/>
        <v>0</v>
      </c>
      <c r="AU111" s="35">
        <f t="shared" si="54"/>
        <v>473.60000991821289</v>
      </c>
      <c r="AV111" s="35">
        <f t="shared" si="55"/>
        <v>9358.5476303843861</v>
      </c>
      <c r="AX111" s="27">
        <v>2045</v>
      </c>
      <c r="AY111" s="35">
        <f t="shared" ref="AY111:BJ111" si="67">AK111-AK96</f>
        <v>931.34463509981344</v>
      </c>
      <c r="AZ111" s="35">
        <f t="shared" si="67"/>
        <v>1275</v>
      </c>
      <c r="BA111" s="35">
        <f t="shared" si="67"/>
        <v>0</v>
      </c>
      <c r="BB111" s="35">
        <f t="shared" si="67"/>
        <v>59.969999581575394</v>
      </c>
      <c r="BC111" s="35">
        <f t="shared" si="67"/>
        <v>72.080005645751953</v>
      </c>
      <c r="BD111" s="35">
        <f t="shared" si="67"/>
        <v>120</v>
      </c>
      <c r="BE111" s="35">
        <f t="shared" si="67"/>
        <v>1489.3999938964844</v>
      </c>
      <c r="BF111" s="35">
        <f t="shared" si="67"/>
        <v>1250</v>
      </c>
      <c r="BG111" s="35">
        <f t="shared" si="67"/>
        <v>724.84999847412109</v>
      </c>
      <c r="BH111" s="35">
        <f t="shared" si="67"/>
        <v>0</v>
      </c>
      <c r="BI111" s="35">
        <f t="shared" si="67"/>
        <v>163.80000686645508</v>
      </c>
      <c r="BJ111" s="35">
        <f t="shared" si="67"/>
        <v>6086.4446395642008</v>
      </c>
    </row>
    <row r="112" spans="2:65" x14ac:dyDescent="0.25">
      <c r="AX112" s="27" t="s">
        <v>45</v>
      </c>
      <c r="AY112" s="35">
        <f>SUM(AY111,AY96,AY91)</f>
        <v>1537.4676345137968</v>
      </c>
      <c r="AZ112" s="35">
        <f t="shared" ref="AZ112:BJ112" si="68">SUM(AZ111,AZ96,AZ91)</f>
        <v>1525</v>
      </c>
      <c r="BA112" s="35">
        <f t="shared" si="68"/>
        <v>0</v>
      </c>
      <c r="BB112" s="35">
        <f t="shared" si="68"/>
        <v>191.75999999046326</v>
      </c>
      <c r="BC112" s="35">
        <f t="shared" si="68"/>
        <v>117.77000427246094</v>
      </c>
      <c r="BD112" s="35">
        <f t="shared" si="68"/>
        <v>150</v>
      </c>
      <c r="BE112" s="35">
        <f t="shared" si="68"/>
        <v>2388.099983215332</v>
      </c>
      <c r="BF112" s="35">
        <f t="shared" si="68"/>
        <v>2250</v>
      </c>
      <c r="BG112" s="35">
        <f t="shared" si="68"/>
        <v>724.84999847412109</v>
      </c>
      <c r="BH112" s="35">
        <f t="shared" si="68"/>
        <v>0</v>
      </c>
      <c r="BI112" s="35">
        <f t="shared" si="68"/>
        <v>473.60000991821289</v>
      </c>
      <c r="BJ112" s="35">
        <f t="shared" si="68"/>
        <v>9358.5476303843861</v>
      </c>
    </row>
    <row r="114" spans="2:65" x14ac:dyDescent="0.25">
      <c r="B114" s="1" t="str">
        <f>'RAW DATA INPUTS &gt;&gt;&gt;'!D7</f>
        <v>B Market Reliance</v>
      </c>
    </row>
    <row r="115" spans="2:65" ht="75" x14ac:dyDescent="0.25">
      <c r="B115" s="16" t="s">
        <v>13</v>
      </c>
      <c r="C115" s="17" t="s">
        <v>14</v>
      </c>
      <c r="D115" s="17" t="s">
        <v>15</v>
      </c>
      <c r="E115" s="17" t="s">
        <v>16</v>
      </c>
      <c r="F115" s="18" t="s">
        <v>17</v>
      </c>
      <c r="G115" s="18" t="s">
        <v>18</v>
      </c>
      <c r="H115" s="18" t="s">
        <v>19</v>
      </c>
      <c r="I115" s="18" t="s">
        <v>20</v>
      </c>
      <c r="J115" s="18" t="s">
        <v>21</v>
      </c>
      <c r="K115" s="18" t="s">
        <v>22</v>
      </c>
      <c r="L115" s="18" t="s">
        <v>23</v>
      </c>
      <c r="M115" s="19" t="s">
        <v>24</v>
      </c>
      <c r="N115" s="19" t="s">
        <v>25</v>
      </c>
      <c r="O115" s="19" t="s">
        <v>26</v>
      </c>
      <c r="P115" s="19" t="s">
        <v>27</v>
      </c>
      <c r="Q115" s="19" t="s">
        <v>28</v>
      </c>
      <c r="R115" s="20" t="s">
        <v>29</v>
      </c>
      <c r="S115" s="20" t="s">
        <v>30</v>
      </c>
      <c r="T115" s="20" t="s">
        <v>31</v>
      </c>
      <c r="U115" s="20" t="s">
        <v>32</v>
      </c>
      <c r="V115" s="20" t="s">
        <v>33</v>
      </c>
      <c r="W115" s="20" t="s">
        <v>34</v>
      </c>
      <c r="X115" s="21" t="s">
        <v>35</v>
      </c>
      <c r="Y115" s="21" t="s">
        <v>36</v>
      </c>
      <c r="Z115" s="21" t="s">
        <v>37</v>
      </c>
      <c r="AA115" s="16" t="s">
        <v>38</v>
      </c>
      <c r="AB115" s="16" t="s">
        <v>39</v>
      </c>
      <c r="AC115" s="16" t="s">
        <v>52</v>
      </c>
      <c r="AD115" s="16" t="s">
        <v>41</v>
      </c>
      <c r="AE115" s="16" t="s">
        <v>42</v>
      </c>
      <c r="AF115" s="22" t="s">
        <v>1</v>
      </c>
      <c r="AG115" s="22" t="s">
        <v>43</v>
      </c>
      <c r="AH115" s="22" t="s">
        <v>44</v>
      </c>
      <c r="AI115" s="36" t="str">
        <f>B114</f>
        <v>B Market Reliance</v>
      </c>
      <c r="AJ115" s="23" t="s">
        <v>13</v>
      </c>
      <c r="AK115" s="23" t="s">
        <v>58</v>
      </c>
      <c r="AL115" s="23" t="s">
        <v>59</v>
      </c>
      <c r="AM115" s="23" t="s">
        <v>60</v>
      </c>
      <c r="AN115" s="23" t="s">
        <v>61</v>
      </c>
      <c r="AO115" s="23" t="s">
        <v>62</v>
      </c>
      <c r="AP115" s="24" t="s">
        <v>38</v>
      </c>
      <c r="AQ115" s="24" t="s">
        <v>47</v>
      </c>
      <c r="AR115" s="24" t="s">
        <v>53</v>
      </c>
      <c r="AS115" s="24" t="s">
        <v>63</v>
      </c>
      <c r="AT115" s="24" t="s">
        <v>64</v>
      </c>
      <c r="AU115" s="24" t="s">
        <v>50</v>
      </c>
      <c r="AV115" s="24" t="s">
        <v>45</v>
      </c>
      <c r="AX115" s="23" t="s">
        <v>273</v>
      </c>
      <c r="AY115" s="23" t="s">
        <v>58</v>
      </c>
      <c r="AZ115" s="23" t="s">
        <v>59</v>
      </c>
      <c r="BA115" s="23" t="s">
        <v>60</v>
      </c>
      <c r="BB115" s="23" t="s">
        <v>61</v>
      </c>
      <c r="BC115" s="23" t="s">
        <v>62</v>
      </c>
      <c r="BD115" s="24" t="s">
        <v>38</v>
      </c>
      <c r="BE115" s="24" t="s">
        <v>47</v>
      </c>
      <c r="BF115" s="24" t="s">
        <v>53</v>
      </c>
      <c r="BG115" s="24" t="s">
        <v>63</v>
      </c>
      <c r="BH115" s="24" t="s">
        <v>64</v>
      </c>
      <c r="BI115" s="24" t="s">
        <v>50</v>
      </c>
      <c r="BJ115" s="24" t="s">
        <v>45</v>
      </c>
    </row>
    <row r="116" spans="2:65" x14ac:dyDescent="0.25">
      <c r="B116" s="25">
        <v>2022</v>
      </c>
      <c r="C116" s="26">
        <v>0</v>
      </c>
      <c r="D116" s="26">
        <v>0</v>
      </c>
      <c r="E116" s="26">
        <v>0</v>
      </c>
      <c r="F116" s="26">
        <v>0</v>
      </c>
      <c r="G116" s="26">
        <v>0</v>
      </c>
      <c r="H116" s="26">
        <v>0</v>
      </c>
      <c r="I116" s="26">
        <v>0</v>
      </c>
      <c r="J116" s="26">
        <v>0</v>
      </c>
      <c r="K116" s="26">
        <v>0</v>
      </c>
      <c r="L116" s="26">
        <v>0</v>
      </c>
      <c r="M116" s="26">
        <v>0</v>
      </c>
      <c r="N116" s="26">
        <v>0</v>
      </c>
      <c r="O116" s="26">
        <v>0</v>
      </c>
      <c r="P116" s="26">
        <v>0</v>
      </c>
      <c r="Q116" s="26">
        <v>0</v>
      </c>
      <c r="R116" s="26">
        <v>0</v>
      </c>
      <c r="S116" s="26">
        <v>0</v>
      </c>
      <c r="T116" s="26">
        <v>0</v>
      </c>
      <c r="U116" s="26">
        <v>0</v>
      </c>
      <c r="V116" s="26">
        <v>0</v>
      </c>
      <c r="W116" s="26">
        <v>3.2999999523162842</v>
      </c>
      <c r="X116" s="26">
        <v>0</v>
      </c>
      <c r="Y116" s="26">
        <v>0</v>
      </c>
      <c r="Z116" s="26">
        <v>0</v>
      </c>
      <c r="AA116" s="26">
        <v>0</v>
      </c>
      <c r="AB116" s="26">
        <v>0</v>
      </c>
      <c r="AC116" s="26">
        <v>0</v>
      </c>
      <c r="AD116" s="26">
        <v>0</v>
      </c>
      <c r="AE116" s="26">
        <v>0</v>
      </c>
      <c r="AF116" s="26">
        <v>0</v>
      </c>
      <c r="AG116" s="26">
        <v>37.037656595099158</v>
      </c>
      <c r="AH116" s="26">
        <v>37.1379291002768</v>
      </c>
      <c r="AI116" s="30" t="str">
        <f>AI115</f>
        <v>B Market Reliance</v>
      </c>
      <c r="AJ116" s="25">
        <v>2022</v>
      </c>
      <c r="AK116" s="34">
        <f>SUM(AG116:AH116)</f>
        <v>74.175585695375958</v>
      </c>
      <c r="AL116" s="34">
        <f t="shared" ref="AL116:AL139" si="69">SUM(R116:U116)</f>
        <v>0</v>
      </c>
      <c r="AM116" s="34">
        <f>SUM(AC116:AD116)</f>
        <v>0</v>
      </c>
      <c r="AN116" s="34">
        <f>AF116</f>
        <v>0</v>
      </c>
      <c r="AO116" s="34">
        <f>W116+AE116</f>
        <v>3.2999999523162842</v>
      </c>
      <c r="AP116" s="34">
        <f>AA116</f>
        <v>0</v>
      </c>
      <c r="AQ116" s="34">
        <f>SUM(M116:Q116)</f>
        <v>0</v>
      </c>
      <c r="AR116" s="34">
        <f t="shared" ref="AR116:AR139" si="70">SUM(F116:L116)</f>
        <v>0</v>
      </c>
      <c r="AS116" s="34">
        <f>SUM(X116:Z116)</f>
        <v>0</v>
      </c>
      <c r="AT116" s="34">
        <f>V116</f>
        <v>0</v>
      </c>
      <c r="AU116" s="34">
        <f t="shared" ref="AU116:AU139" si="71">SUM(C116:E116)</f>
        <v>0</v>
      </c>
      <c r="AV116" s="34">
        <f t="shared" ref="AV116:AV139" si="72">SUM(AK116:AU116)</f>
        <v>77.475585647692242</v>
      </c>
      <c r="AX116" s="25">
        <v>2022</v>
      </c>
      <c r="AY116" s="34"/>
      <c r="AZ116" s="34"/>
      <c r="BA116" s="34"/>
      <c r="BB116" s="34"/>
      <c r="BC116" s="34"/>
      <c r="BD116" s="34"/>
      <c r="BE116" s="34"/>
      <c r="BF116" s="34"/>
      <c r="BG116" s="34"/>
      <c r="BH116" s="34"/>
      <c r="BI116" s="34"/>
      <c r="BJ116" s="34"/>
      <c r="BL116" s="74" t="s">
        <v>58</v>
      </c>
      <c r="BM116" s="75">
        <f>AY140</f>
        <v>1497.2776051012056</v>
      </c>
    </row>
    <row r="117" spans="2:65" x14ac:dyDescent="0.25">
      <c r="B117" s="27">
        <v>2023</v>
      </c>
      <c r="C117" s="28">
        <v>0</v>
      </c>
      <c r="D117" s="28">
        <v>0</v>
      </c>
      <c r="E117" s="28">
        <v>0</v>
      </c>
      <c r="F117" s="28">
        <v>0</v>
      </c>
      <c r="G117" s="28">
        <v>0</v>
      </c>
      <c r="H117" s="28">
        <v>0</v>
      </c>
      <c r="I117" s="28">
        <v>0</v>
      </c>
      <c r="J117" s="28">
        <v>0</v>
      </c>
      <c r="K117" s="28">
        <v>0</v>
      </c>
      <c r="L117" s="28">
        <v>0</v>
      </c>
      <c r="M117" s="28">
        <v>0</v>
      </c>
      <c r="N117" s="28">
        <v>0</v>
      </c>
      <c r="O117" s="28">
        <v>0</v>
      </c>
      <c r="P117" s="28">
        <v>0</v>
      </c>
      <c r="Q117" s="28">
        <v>0</v>
      </c>
      <c r="R117" s="28">
        <v>25</v>
      </c>
      <c r="S117" s="28">
        <v>0</v>
      </c>
      <c r="T117" s="28">
        <v>0</v>
      </c>
      <c r="U117" s="28">
        <v>0</v>
      </c>
      <c r="V117" s="28">
        <v>0</v>
      </c>
      <c r="W117" s="28">
        <v>6.25</v>
      </c>
      <c r="X117" s="28">
        <v>0</v>
      </c>
      <c r="Y117" s="28">
        <v>0</v>
      </c>
      <c r="Z117" s="28">
        <v>0</v>
      </c>
      <c r="AA117" s="28">
        <v>0</v>
      </c>
      <c r="AB117" s="28">
        <v>0</v>
      </c>
      <c r="AC117" s="28">
        <v>0</v>
      </c>
      <c r="AD117" s="28">
        <v>0</v>
      </c>
      <c r="AE117" s="28">
        <v>3</v>
      </c>
      <c r="AF117" s="28">
        <v>4.6200002525001764</v>
      </c>
      <c r="AG117" s="28">
        <v>75.875604863269388</v>
      </c>
      <c r="AH117" s="28">
        <v>61.868254649550458</v>
      </c>
      <c r="AI117" s="30" t="str">
        <f t="shared" ref="AI117:AI139" si="73">AI116</f>
        <v>B Market Reliance</v>
      </c>
      <c r="AJ117" s="27">
        <v>2023</v>
      </c>
      <c r="AK117" s="35">
        <f t="shared" ref="AK117:AK139" si="74">SUM(AG117:AH117)</f>
        <v>137.74385951281985</v>
      </c>
      <c r="AL117" s="35">
        <f t="shared" si="69"/>
        <v>25</v>
      </c>
      <c r="AM117" s="35">
        <f t="shared" ref="AM117:AM139" si="75">SUM(AC117:AD117)</f>
        <v>0</v>
      </c>
      <c r="AN117" s="35">
        <f t="shared" ref="AN117:AN139" si="76">AF117</f>
        <v>4.6200002525001764</v>
      </c>
      <c r="AO117" s="35">
        <f t="shared" ref="AO117:AO139" si="77">W117+AE117</f>
        <v>9.25</v>
      </c>
      <c r="AP117" s="35">
        <f t="shared" ref="AP117:AP139" si="78">AA117</f>
        <v>0</v>
      </c>
      <c r="AQ117" s="35">
        <f t="shared" ref="AQ117:AQ139" si="79">SUM(M117:Q117)</f>
        <v>0</v>
      </c>
      <c r="AR117" s="35">
        <f t="shared" si="70"/>
        <v>0</v>
      </c>
      <c r="AS117" s="35">
        <f t="shared" ref="AS117:AS139" si="80">SUM(X117:Z117)</f>
        <v>0</v>
      </c>
      <c r="AT117" s="35">
        <f t="shared" ref="AT117:AT139" si="81">V117</f>
        <v>0</v>
      </c>
      <c r="AU117" s="35">
        <f t="shared" si="71"/>
        <v>0</v>
      </c>
      <c r="AV117" s="35">
        <f t="shared" si="72"/>
        <v>176.61385976532003</v>
      </c>
      <c r="AX117" s="27">
        <v>2023</v>
      </c>
      <c r="AY117" s="35"/>
      <c r="AZ117" s="35"/>
      <c r="BA117" s="35"/>
      <c r="BB117" s="35"/>
      <c r="BC117" s="35"/>
      <c r="BD117" s="35"/>
      <c r="BE117" s="35"/>
      <c r="BF117" s="35"/>
      <c r="BG117" s="35"/>
      <c r="BH117" s="35"/>
      <c r="BI117" s="35"/>
      <c r="BJ117" s="35"/>
      <c r="BL117" s="74" t="s">
        <v>59</v>
      </c>
      <c r="BM117" s="75">
        <f>AZ140</f>
        <v>650</v>
      </c>
    </row>
    <row r="118" spans="2:65" x14ac:dyDescent="0.25">
      <c r="B118" s="25">
        <v>2024</v>
      </c>
      <c r="C118" s="26">
        <v>0</v>
      </c>
      <c r="D118" s="26">
        <v>0</v>
      </c>
      <c r="E118" s="26">
        <v>18.20000076293945</v>
      </c>
      <c r="F118" s="26">
        <v>200</v>
      </c>
      <c r="G118" s="26">
        <v>0</v>
      </c>
      <c r="H118" s="26">
        <v>0</v>
      </c>
      <c r="I118" s="26">
        <v>0</v>
      </c>
      <c r="J118" s="26">
        <v>0</v>
      </c>
      <c r="K118" s="26">
        <v>0</v>
      </c>
      <c r="L118" s="26">
        <v>0</v>
      </c>
      <c r="M118" s="26">
        <v>0</v>
      </c>
      <c r="N118" s="26">
        <v>0</v>
      </c>
      <c r="O118" s="26">
        <v>0</v>
      </c>
      <c r="P118" s="26">
        <v>0</v>
      </c>
      <c r="Q118" s="26">
        <v>0</v>
      </c>
      <c r="R118" s="26">
        <v>25</v>
      </c>
      <c r="S118" s="26">
        <v>0</v>
      </c>
      <c r="T118" s="26">
        <v>0</v>
      </c>
      <c r="U118" s="26">
        <v>0</v>
      </c>
      <c r="V118" s="26">
        <v>0</v>
      </c>
      <c r="W118" s="26">
        <v>11.89000034332275</v>
      </c>
      <c r="X118" s="26">
        <v>0</v>
      </c>
      <c r="Y118" s="26">
        <v>0</v>
      </c>
      <c r="Z118" s="26">
        <v>0</v>
      </c>
      <c r="AA118" s="26">
        <v>0</v>
      </c>
      <c r="AB118" s="26">
        <v>0</v>
      </c>
      <c r="AC118" s="26">
        <v>0</v>
      </c>
      <c r="AD118" s="26">
        <v>0</v>
      </c>
      <c r="AE118" s="26">
        <v>6</v>
      </c>
      <c r="AF118" s="26">
        <v>9.9999996703118086</v>
      </c>
      <c r="AG118" s="26">
        <v>117.26766565003942</v>
      </c>
      <c r="AH118" s="26">
        <v>81.077305541015448</v>
      </c>
      <c r="AI118" s="30" t="str">
        <f t="shared" si="73"/>
        <v>B Market Reliance</v>
      </c>
      <c r="AJ118" s="25">
        <v>2024</v>
      </c>
      <c r="AK118" s="34">
        <f t="shared" si="74"/>
        <v>198.34497119105487</v>
      </c>
      <c r="AL118" s="34">
        <f t="shared" si="69"/>
        <v>25</v>
      </c>
      <c r="AM118" s="34">
        <f t="shared" si="75"/>
        <v>0</v>
      </c>
      <c r="AN118" s="34">
        <f t="shared" si="76"/>
        <v>9.9999996703118086</v>
      </c>
      <c r="AO118" s="34">
        <f t="shared" si="77"/>
        <v>17.89000034332275</v>
      </c>
      <c r="AP118" s="34">
        <f t="shared" si="78"/>
        <v>0</v>
      </c>
      <c r="AQ118" s="34">
        <f t="shared" si="79"/>
        <v>0</v>
      </c>
      <c r="AR118" s="34">
        <f t="shared" si="70"/>
        <v>200</v>
      </c>
      <c r="AS118" s="34">
        <f t="shared" si="80"/>
        <v>0</v>
      </c>
      <c r="AT118" s="34">
        <f t="shared" si="81"/>
        <v>0</v>
      </c>
      <c r="AU118" s="34">
        <f t="shared" si="71"/>
        <v>18.20000076293945</v>
      </c>
      <c r="AV118" s="34">
        <f t="shared" si="72"/>
        <v>469.43497196762888</v>
      </c>
      <c r="AX118" s="25">
        <v>2024</v>
      </c>
      <c r="AY118" s="34"/>
      <c r="AZ118" s="34"/>
      <c r="BA118" s="34"/>
      <c r="BB118" s="34"/>
      <c r="BC118" s="34"/>
      <c r="BD118" s="34"/>
      <c r="BE118" s="34"/>
      <c r="BF118" s="34"/>
      <c r="BG118" s="34"/>
      <c r="BH118" s="34"/>
      <c r="BI118" s="34"/>
      <c r="BJ118" s="34"/>
      <c r="BL118" s="74" t="s">
        <v>60</v>
      </c>
      <c r="BM118" s="75">
        <f>BA140</f>
        <v>50</v>
      </c>
    </row>
    <row r="119" spans="2:65" x14ac:dyDescent="0.25">
      <c r="B119" s="27">
        <v>2025</v>
      </c>
      <c r="C119" s="28">
        <v>0</v>
      </c>
      <c r="D119" s="28">
        <v>237</v>
      </c>
      <c r="E119" s="28">
        <v>18.20000076293945</v>
      </c>
      <c r="F119" s="28">
        <v>700</v>
      </c>
      <c r="G119" s="28">
        <v>0</v>
      </c>
      <c r="H119" s="28">
        <v>0</v>
      </c>
      <c r="I119" s="28">
        <v>0</v>
      </c>
      <c r="J119" s="28">
        <v>0</v>
      </c>
      <c r="K119" s="28">
        <v>0</v>
      </c>
      <c r="L119" s="28">
        <v>0</v>
      </c>
      <c r="M119" s="28">
        <v>0</v>
      </c>
      <c r="N119" s="28">
        <v>0</v>
      </c>
      <c r="O119" s="28">
        <v>0</v>
      </c>
      <c r="P119" s="28">
        <v>0</v>
      </c>
      <c r="Q119" s="28">
        <v>0</v>
      </c>
      <c r="R119" s="28">
        <v>25</v>
      </c>
      <c r="S119" s="28">
        <v>0</v>
      </c>
      <c r="T119" s="28">
        <v>0</v>
      </c>
      <c r="U119" s="28">
        <v>0</v>
      </c>
      <c r="V119" s="28">
        <v>0</v>
      </c>
      <c r="W119" s="28">
        <v>16.090000152587891</v>
      </c>
      <c r="X119" s="28">
        <v>0</v>
      </c>
      <c r="Y119" s="28">
        <v>0</v>
      </c>
      <c r="Z119" s="28">
        <v>0</v>
      </c>
      <c r="AA119" s="28">
        <v>0</v>
      </c>
      <c r="AB119" s="28">
        <v>0</v>
      </c>
      <c r="AC119" s="28">
        <v>0</v>
      </c>
      <c r="AD119" s="28">
        <v>0</v>
      </c>
      <c r="AE119" s="28">
        <v>6</v>
      </c>
      <c r="AF119" s="28">
        <v>26.45999963581562</v>
      </c>
      <c r="AG119" s="28">
        <v>161.28095332862327</v>
      </c>
      <c r="AH119" s="28">
        <v>93.732976330442341</v>
      </c>
      <c r="AI119" s="30" t="str">
        <f t="shared" si="73"/>
        <v>B Market Reliance</v>
      </c>
      <c r="AJ119" s="27">
        <v>2025</v>
      </c>
      <c r="AK119" s="35">
        <f t="shared" si="74"/>
        <v>255.01392965906561</v>
      </c>
      <c r="AL119" s="35">
        <f t="shared" si="69"/>
        <v>25</v>
      </c>
      <c r="AM119" s="35">
        <f t="shared" si="75"/>
        <v>0</v>
      </c>
      <c r="AN119" s="35">
        <f t="shared" si="76"/>
        <v>26.45999963581562</v>
      </c>
      <c r="AO119" s="35">
        <f t="shared" si="77"/>
        <v>22.090000152587891</v>
      </c>
      <c r="AP119" s="35">
        <f t="shared" si="78"/>
        <v>0</v>
      </c>
      <c r="AQ119" s="35">
        <f t="shared" si="79"/>
        <v>0</v>
      </c>
      <c r="AR119" s="35">
        <f t="shared" si="70"/>
        <v>700</v>
      </c>
      <c r="AS119" s="35">
        <f t="shared" si="80"/>
        <v>0</v>
      </c>
      <c r="AT119" s="35">
        <f t="shared" si="81"/>
        <v>0</v>
      </c>
      <c r="AU119" s="35">
        <f t="shared" si="71"/>
        <v>255.20000076293945</v>
      </c>
      <c r="AV119" s="35">
        <f t="shared" si="72"/>
        <v>1283.7639302104085</v>
      </c>
      <c r="AX119" s="27">
        <v>2025</v>
      </c>
      <c r="AY119" s="35">
        <f t="shared" ref="AY119:BJ119" si="82">AK119</f>
        <v>255.01392965906561</v>
      </c>
      <c r="AZ119" s="35">
        <f t="shared" si="82"/>
        <v>25</v>
      </c>
      <c r="BA119" s="35">
        <f t="shared" si="82"/>
        <v>0</v>
      </c>
      <c r="BB119" s="35">
        <f t="shared" si="82"/>
        <v>26.45999963581562</v>
      </c>
      <c r="BC119" s="35">
        <f t="shared" si="82"/>
        <v>22.090000152587891</v>
      </c>
      <c r="BD119" s="35">
        <f t="shared" si="82"/>
        <v>0</v>
      </c>
      <c r="BE119" s="35">
        <f t="shared" si="82"/>
        <v>0</v>
      </c>
      <c r="BF119" s="35">
        <f t="shared" si="82"/>
        <v>700</v>
      </c>
      <c r="BG119" s="35">
        <f t="shared" si="82"/>
        <v>0</v>
      </c>
      <c r="BH119" s="35">
        <f t="shared" si="82"/>
        <v>0</v>
      </c>
      <c r="BI119" s="35">
        <f t="shared" si="82"/>
        <v>255.20000076293945</v>
      </c>
      <c r="BJ119" s="35">
        <f t="shared" si="82"/>
        <v>1283.7639302104085</v>
      </c>
      <c r="BL119" s="74" t="s">
        <v>61</v>
      </c>
      <c r="BM119" s="75">
        <f>BB140</f>
        <v>173.29000151157379</v>
      </c>
    </row>
    <row r="120" spans="2:65" x14ac:dyDescent="0.25">
      <c r="B120" s="25">
        <v>2026</v>
      </c>
      <c r="C120" s="26">
        <v>0</v>
      </c>
      <c r="D120" s="26">
        <v>948</v>
      </c>
      <c r="E120" s="26">
        <v>72.800003051757798</v>
      </c>
      <c r="F120" s="26">
        <v>700</v>
      </c>
      <c r="G120" s="26">
        <v>0</v>
      </c>
      <c r="H120" s="26">
        <v>0</v>
      </c>
      <c r="I120" s="26">
        <v>0</v>
      </c>
      <c r="J120" s="26">
        <v>0</v>
      </c>
      <c r="K120" s="26">
        <v>0</v>
      </c>
      <c r="L120" s="26">
        <v>0</v>
      </c>
      <c r="M120" s="26">
        <v>0</v>
      </c>
      <c r="N120" s="26">
        <v>0</v>
      </c>
      <c r="O120" s="26">
        <v>0</v>
      </c>
      <c r="P120" s="26">
        <v>0</v>
      </c>
      <c r="Q120" s="26">
        <v>0</v>
      </c>
      <c r="R120" s="26">
        <v>25</v>
      </c>
      <c r="S120" s="26">
        <v>0</v>
      </c>
      <c r="T120" s="26">
        <v>0</v>
      </c>
      <c r="U120" s="26">
        <v>0</v>
      </c>
      <c r="V120" s="26">
        <v>0</v>
      </c>
      <c r="W120" s="26">
        <v>19.389999389648441</v>
      </c>
      <c r="X120" s="26">
        <v>0</v>
      </c>
      <c r="Y120" s="26">
        <v>0</v>
      </c>
      <c r="Z120" s="26">
        <v>0</v>
      </c>
      <c r="AA120" s="26">
        <v>0</v>
      </c>
      <c r="AB120" s="26">
        <v>0</v>
      </c>
      <c r="AC120" s="26">
        <v>0</v>
      </c>
      <c r="AD120" s="26">
        <v>0</v>
      </c>
      <c r="AE120" s="26">
        <v>6</v>
      </c>
      <c r="AF120" s="26">
        <v>44.66999951004982</v>
      </c>
      <c r="AG120" s="26">
        <v>206.94184420349262</v>
      </c>
      <c r="AH120" s="26">
        <v>109.79813701644319</v>
      </c>
      <c r="AI120" s="30" t="str">
        <f t="shared" si="73"/>
        <v>B Market Reliance</v>
      </c>
      <c r="AJ120" s="25">
        <v>2026</v>
      </c>
      <c r="AK120" s="34">
        <f t="shared" si="74"/>
        <v>316.73998121993583</v>
      </c>
      <c r="AL120" s="34">
        <f t="shared" si="69"/>
        <v>25</v>
      </c>
      <c r="AM120" s="34">
        <f t="shared" si="75"/>
        <v>0</v>
      </c>
      <c r="AN120" s="34">
        <f t="shared" si="76"/>
        <v>44.66999951004982</v>
      </c>
      <c r="AO120" s="34">
        <f t="shared" si="77"/>
        <v>25.389999389648441</v>
      </c>
      <c r="AP120" s="34">
        <f t="shared" si="78"/>
        <v>0</v>
      </c>
      <c r="AQ120" s="34">
        <f t="shared" si="79"/>
        <v>0</v>
      </c>
      <c r="AR120" s="34">
        <f t="shared" si="70"/>
        <v>700</v>
      </c>
      <c r="AS120" s="34">
        <f t="shared" si="80"/>
        <v>0</v>
      </c>
      <c r="AT120" s="34">
        <f t="shared" si="81"/>
        <v>0</v>
      </c>
      <c r="AU120" s="34">
        <f t="shared" si="71"/>
        <v>1020.8000030517578</v>
      </c>
      <c r="AV120" s="34">
        <f t="shared" si="72"/>
        <v>2132.5999831713916</v>
      </c>
      <c r="AX120" s="25">
        <v>2026</v>
      </c>
      <c r="AY120" s="34"/>
      <c r="AZ120" s="34"/>
      <c r="BA120" s="34"/>
      <c r="BB120" s="34"/>
      <c r="BC120" s="34"/>
      <c r="BD120" s="34"/>
      <c r="BE120" s="34"/>
      <c r="BF120" s="34"/>
      <c r="BG120" s="34"/>
      <c r="BH120" s="34"/>
      <c r="BI120" s="34"/>
      <c r="BJ120" s="34"/>
      <c r="BL120" s="74" t="s">
        <v>62</v>
      </c>
      <c r="BM120" s="75">
        <f>BC140</f>
        <v>117.77000427246094</v>
      </c>
    </row>
    <row r="121" spans="2:65" x14ac:dyDescent="0.25">
      <c r="B121" s="27">
        <v>2027</v>
      </c>
      <c r="C121" s="28">
        <v>0</v>
      </c>
      <c r="D121" s="28">
        <v>1185</v>
      </c>
      <c r="E121" s="28">
        <v>72.800003051757798</v>
      </c>
      <c r="F121" s="28">
        <v>700</v>
      </c>
      <c r="G121" s="28">
        <v>0</v>
      </c>
      <c r="H121" s="28">
        <v>0</v>
      </c>
      <c r="I121" s="28">
        <v>0</v>
      </c>
      <c r="J121" s="28">
        <v>400</v>
      </c>
      <c r="K121" s="28">
        <v>0</v>
      </c>
      <c r="L121" s="28">
        <v>0</v>
      </c>
      <c r="M121" s="28">
        <v>0</v>
      </c>
      <c r="N121" s="28">
        <v>0</v>
      </c>
      <c r="O121" s="28">
        <v>0</v>
      </c>
      <c r="P121" s="28">
        <v>0</v>
      </c>
      <c r="Q121" s="28">
        <v>0</v>
      </c>
      <c r="R121" s="28">
        <v>25</v>
      </c>
      <c r="S121" s="28">
        <v>0</v>
      </c>
      <c r="T121" s="28">
        <v>0</v>
      </c>
      <c r="U121" s="28">
        <v>0</v>
      </c>
      <c r="V121" s="28">
        <v>0</v>
      </c>
      <c r="W121" s="28">
        <v>24.79000091552734</v>
      </c>
      <c r="X121" s="28">
        <v>0</v>
      </c>
      <c r="Y121" s="28">
        <v>0</v>
      </c>
      <c r="Z121" s="28">
        <v>0</v>
      </c>
      <c r="AA121" s="28">
        <v>0</v>
      </c>
      <c r="AB121" s="28">
        <v>0</v>
      </c>
      <c r="AC121" s="28">
        <v>0</v>
      </c>
      <c r="AD121" s="28">
        <v>0</v>
      </c>
      <c r="AE121" s="28">
        <v>6</v>
      </c>
      <c r="AF121" s="28">
        <v>69.700001940131187</v>
      </c>
      <c r="AG121" s="28">
        <v>255.36065474159199</v>
      </c>
      <c r="AH121" s="28">
        <v>125.52563835366325</v>
      </c>
      <c r="AI121" s="30" t="str">
        <f t="shared" si="73"/>
        <v>B Market Reliance</v>
      </c>
      <c r="AJ121" s="27">
        <v>2027</v>
      </c>
      <c r="AK121" s="35">
        <f t="shared" si="74"/>
        <v>380.88629309525527</v>
      </c>
      <c r="AL121" s="35">
        <f t="shared" si="69"/>
        <v>25</v>
      </c>
      <c r="AM121" s="35">
        <f t="shared" si="75"/>
        <v>0</v>
      </c>
      <c r="AN121" s="35">
        <f t="shared" si="76"/>
        <v>69.700001940131187</v>
      </c>
      <c r="AO121" s="35">
        <f t="shared" si="77"/>
        <v>30.79000091552734</v>
      </c>
      <c r="AP121" s="35">
        <f t="shared" si="78"/>
        <v>0</v>
      </c>
      <c r="AQ121" s="35">
        <f t="shared" si="79"/>
        <v>0</v>
      </c>
      <c r="AR121" s="35">
        <f t="shared" si="70"/>
        <v>1100</v>
      </c>
      <c r="AS121" s="35">
        <f t="shared" si="80"/>
        <v>0</v>
      </c>
      <c r="AT121" s="35">
        <f t="shared" si="81"/>
        <v>0</v>
      </c>
      <c r="AU121" s="35">
        <f t="shared" si="71"/>
        <v>1257.8000030517578</v>
      </c>
      <c r="AV121" s="35">
        <f t="shared" si="72"/>
        <v>2864.1762990026718</v>
      </c>
      <c r="AX121" s="27">
        <v>2027</v>
      </c>
      <c r="AY121" s="35"/>
      <c r="AZ121" s="35"/>
      <c r="BA121" s="35"/>
      <c r="BB121" s="35"/>
      <c r="BC121" s="35"/>
      <c r="BD121" s="35"/>
      <c r="BE121" s="35"/>
      <c r="BF121" s="35"/>
      <c r="BG121" s="35"/>
      <c r="BH121" s="35"/>
      <c r="BI121" s="35"/>
      <c r="BJ121" s="35"/>
      <c r="BL121" s="74" t="s">
        <v>38</v>
      </c>
      <c r="BM121" s="75">
        <f>BD140</f>
        <v>135</v>
      </c>
    </row>
    <row r="122" spans="2:65" x14ac:dyDescent="0.25">
      <c r="B122" s="25">
        <v>2028</v>
      </c>
      <c r="C122" s="26">
        <v>0</v>
      </c>
      <c r="D122" s="26">
        <v>1185</v>
      </c>
      <c r="E122" s="26">
        <v>72.800003051757798</v>
      </c>
      <c r="F122" s="26">
        <v>700</v>
      </c>
      <c r="G122" s="26">
        <v>0</v>
      </c>
      <c r="H122" s="26">
        <v>200</v>
      </c>
      <c r="I122" s="26">
        <v>0</v>
      </c>
      <c r="J122" s="26">
        <v>400</v>
      </c>
      <c r="K122" s="26">
        <v>0</v>
      </c>
      <c r="L122" s="26">
        <v>0</v>
      </c>
      <c r="M122" s="26">
        <v>0</v>
      </c>
      <c r="N122" s="26">
        <v>0</v>
      </c>
      <c r="O122" s="26">
        <v>0</v>
      </c>
      <c r="P122" s="26">
        <v>0</v>
      </c>
      <c r="Q122" s="26">
        <v>0</v>
      </c>
      <c r="R122" s="26">
        <v>25</v>
      </c>
      <c r="S122" s="26">
        <v>0</v>
      </c>
      <c r="T122" s="26">
        <v>0</v>
      </c>
      <c r="U122" s="26">
        <v>0</v>
      </c>
      <c r="V122" s="26">
        <v>0</v>
      </c>
      <c r="W122" s="26">
        <v>27.79000091552734</v>
      </c>
      <c r="X122" s="26">
        <v>0</v>
      </c>
      <c r="Y122" s="26">
        <v>0</v>
      </c>
      <c r="Z122" s="26">
        <v>0</v>
      </c>
      <c r="AA122" s="26">
        <v>0</v>
      </c>
      <c r="AB122" s="26">
        <v>0</v>
      </c>
      <c r="AC122" s="26">
        <v>0</v>
      </c>
      <c r="AD122" s="26">
        <v>0</v>
      </c>
      <c r="AE122" s="26">
        <v>9</v>
      </c>
      <c r="AF122" s="26">
        <v>96.740001082420349</v>
      </c>
      <c r="AG122" s="26">
        <v>306.2398079751942</v>
      </c>
      <c r="AH122" s="26">
        <v>153.20263471007479</v>
      </c>
      <c r="AI122" s="30" t="str">
        <f t="shared" si="73"/>
        <v>B Market Reliance</v>
      </c>
      <c r="AJ122" s="25">
        <v>2028</v>
      </c>
      <c r="AK122" s="34">
        <f t="shared" si="74"/>
        <v>459.44244268526899</v>
      </c>
      <c r="AL122" s="34">
        <f t="shared" si="69"/>
        <v>25</v>
      </c>
      <c r="AM122" s="34">
        <f t="shared" si="75"/>
        <v>0</v>
      </c>
      <c r="AN122" s="34">
        <f t="shared" si="76"/>
        <v>96.740001082420349</v>
      </c>
      <c r="AO122" s="34">
        <f t="shared" si="77"/>
        <v>36.790000915527344</v>
      </c>
      <c r="AP122" s="34">
        <f t="shared" si="78"/>
        <v>0</v>
      </c>
      <c r="AQ122" s="34">
        <f t="shared" si="79"/>
        <v>0</v>
      </c>
      <c r="AR122" s="34">
        <f t="shared" si="70"/>
        <v>1300</v>
      </c>
      <c r="AS122" s="34">
        <f t="shared" si="80"/>
        <v>0</v>
      </c>
      <c r="AT122" s="34">
        <f t="shared" si="81"/>
        <v>0</v>
      </c>
      <c r="AU122" s="34">
        <f t="shared" si="71"/>
        <v>1257.8000030517578</v>
      </c>
      <c r="AV122" s="34">
        <f t="shared" si="72"/>
        <v>3175.7724477349748</v>
      </c>
      <c r="AX122" s="25">
        <v>2028</v>
      </c>
      <c r="AY122" s="34"/>
      <c r="AZ122" s="34"/>
      <c r="BA122" s="34"/>
      <c r="BB122" s="34"/>
      <c r="BC122" s="34"/>
      <c r="BD122" s="34"/>
      <c r="BE122" s="34"/>
      <c r="BF122" s="34"/>
      <c r="BG122" s="34"/>
      <c r="BH122" s="34"/>
      <c r="BI122" s="34"/>
      <c r="BJ122" s="34"/>
      <c r="BL122" s="74" t="s">
        <v>47</v>
      </c>
      <c r="BM122" s="75">
        <f>BE140</f>
        <v>995.35000610351563</v>
      </c>
    </row>
    <row r="123" spans="2:65" x14ac:dyDescent="0.25">
      <c r="B123" s="27">
        <v>2029</v>
      </c>
      <c r="C123" s="28">
        <v>0</v>
      </c>
      <c r="D123" s="28">
        <v>1185</v>
      </c>
      <c r="E123" s="28">
        <v>72.800003051757798</v>
      </c>
      <c r="F123" s="28">
        <v>700</v>
      </c>
      <c r="G123" s="28">
        <v>200</v>
      </c>
      <c r="H123" s="28">
        <v>200</v>
      </c>
      <c r="I123" s="28">
        <v>0</v>
      </c>
      <c r="J123" s="28">
        <v>400</v>
      </c>
      <c r="K123" s="28">
        <v>0</v>
      </c>
      <c r="L123" s="28">
        <v>0</v>
      </c>
      <c r="M123" s="28">
        <v>0</v>
      </c>
      <c r="N123" s="28">
        <v>0</v>
      </c>
      <c r="O123" s="28">
        <v>0</v>
      </c>
      <c r="P123" s="28">
        <v>0</v>
      </c>
      <c r="Q123" s="28">
        <v>0</v>
      </c>
      <c r="R123" s="28">
        <v>25</v>
      </c>
      <c r="S123" s="28">
        <v>0</v>
      </c>
      <c r="T123" s="28">
        <v>0</v>
      </c>
      <c r="U123" s="28">
        <v>0</v>
      </c>
      <c r="V123" s="28">
        <v>0</v>
      </c>
      <c r="W123" s="28">
        <v>30.489999771118161</v>
      </c>
      <c r="X123" s="28">
        <v>0</v>
      </c>
      <c r="Y123" s="28">
        <v>0</v>
      </c>
      <c r="Z123" s="28">
        <v>0</v>
      </c>
      <c r="AA123" s="28">
        <v>0</v>
      </c>
      <c r="AB123" s="28">
        <v>0</v>
      </c>
      <c r="AC123" s="28">
        <v>0</v>
      </c>
      <c r="AD123" s="28">
        <v>0</v>
      </c>
      <c r="AE123" s="28">
        <v>11</v>
      </c>
      <c r="AF123" s="28">
        <v>111.71000090241432</v>
      </c>
      <c r="AG123" s="28">
        <v>357.79003073213073</v>
      </c>
      <c r="AH123" s="28">
        <v>171.01173674933818</v>
      </c>
      <c r="AI123" s="30" t="str">
        <f t="shared" si="73"/>
        <v>B Market Reliance</v>
      </c>
      <c r="AJ123" s="27">
        <v>2029</v>
      </c>
      <c r="AK123" s="35">
        <f t="shared" si="74"/>
        <v>528.80176748146891</v>
      </c>
      <c r="AL123" s="35">
        <f t="shared" si="69"/>
        <v>25</v>
      </c>
      <c r="AM123" s="35">
        <f t="shared" si="75"/>
        <v>0</v>
      </c>
      <c r="AN123" s="35">
        <f t="shared" si="76"/>
        <v>111.71000090241432</v>
      </c>
      <c r="AO123" s="35">
        <f t="shared" si="77"/>
        <v>41.489999771118164</v>
      </c>
      <c r="AP123" s="35">
        <f t="shared" si="78"/>
        <v>0</v>
      </c>
      <c r="AQ123" s="35">
        <f t="shared" si="79"/>
        <v>0</v>
      </c>
      <c r="AR123" s="35">
        <f t="shared" si="70"/>
        <v>1500</v>
      </c>
      <c r="AS123" s="35">
        <f t="shared" si="80"/>
        <v>0</v>
      </c>
      <c r="AT123" s="35">
        <f t="shared" si="81"/>
        <v>0</v>
      </c>
      <c r="AU123" s="35">
        <f t="shared" si="71"/>
        <v>1257.8000030517578</v>
      </c>
      <c r="AV123" s="35">
        <f t="shared" si="72"/>
        <v>3464.8017712067594</v>
      </c>
      <c r="AX123" s="27">
        <v>2029</v>
      </c>
      <c r="AY123" s="35"/>
      <c r="AZ123" s="35"/>
      <c r="BA123" s="35"/>
      <c r="BB123" s="35"/>
      <c r="BC123" s="35"/>
      <c r="BD123" s="35"/>
      <c r="BE123" s="35"/>
      <c r="BF123" s="35"/>
      <c r="BG123" s="35"/>
      <c r="BH123" s="35"/>
      <c r="BI123" s="35"/>
      <c r="BJ123" s="35"/>
      <c r="BL123" s="74" t="s">
        <v>53</v>
      </c>
      <c r="BM123" s="75">
        <f>BF140</f>
        <v>3350</v>
      </c>
    </row>
    <row r="124" spans="2:65" x14ac:dyDescent="0.25">
      <c r="B124" s="25">
        <v>2030</v>
      </c>
      <c r="C124" s="26">
        <v>0</v>
      </c>
      <c r="D124" s="26">
        <v>1185</v>
      </c>
      <c r="E124" s="26">
        <v>72.800003051757798</v>
      </c>
      <c r="F124" s="26">
        <v>900</v>
      </c>
      <c r="G124" s="26">
        <v>200</v>
      </c>
      <c r="H124" s="26">
        <v>200</v>
      </c>
      <c r="I124" s="26">
        <v>0</v>
      </c>
      <c r="J124" s="26">
        <v>400</v>
      </c>
      <c r="K124" s="26">
        <v>0</v>
      </c>
      <c r="L124" s="26">
        <v>0</v>
      </c>
      <c r="M124" s="26">
        <v>0</v>
      </c>
      <c r="N124" s="26"/>
      <c r="O124" s="26">
        <v>0</v>
      </c>
      <c r="P124" s="26">
        <v>0</v>
      </c>
      <c r="Q124" s="26">
        <v>0</v>
      </c>
      <c r="R124" s="26">
        <v>25</v>
      </c>
      <c r="S124" s="26">
        <v>0</v>
      </c>
      <c r="T124" s="26">
        <v>0</v>
      </c>
      <c r="U124" s="26">
        <v>0</v>
      </c>
      <c r="V124" s="26">
        <v>0</v>
      </c>
      <c r="W124" s="26">
        <v>34.689998626708977</v>
      </c>
      <c r="X124" s="26">
        <v>0</v>
      </c>
      <c r="Y124" s="26">
        <v>0</v>
      </c>
      <c r="Z124" s="26">
        <v>0</v>
      </c>
      <c r="AA124" s="26">
        <v>0</v>
      </c>
      <c r="AB124" s="26">
        <v>0</v>
      </c>
      <c r="AC124" s="26">
        <v>0</v>
      </c>
      <c r="AD124" s="26">
        <v>0</v>
      </c>
      <c r="AE124" s="26">
        <v>11</v>
      </c>
      <c r="AF124" s="26">
        <v>127.05999800562859</v>
      </c>
      <c r="AG124" s="26">
        <v>412.5787181774632</v>
      </c>
      <c r="AH124" s="26">
        <v>181.88492737120654</v>
      </c>
      <c r="AI124" s="30" t="str">
        <f t="shared" si="73"/>
        <v>B Market Reliance</v>
      </c>
      <c r="AJ124" s="25">
        <v>2030</v>
      </c>
      <c r="AK124" s="34">
        <f t="shared" si="74"/>
        <v>594.46364554866977</v>
      </c>
      <c r="AL124" s="34">
        <f t="shared" si="69"/>
        <v>25</v>
      </c>
      <c r="AM124" s="34">
        <f t="shared" si="75"/>
        <v>0</v>
      </c>
      <c r="AN124" s="34">
        <f t="shared" si="76"/>
        <v>127.05999800562859</v>
      </c>
      <c r="AO124" s="34">
        <f t="shared" si="77"/>
        <v>45.689998626708977</v>
      </c>
      <c r="AP124" s="34">
        <f t="shared" si="78"/>
        <v>0</v>
      </c>
      <c r="AQ124" s="34">
        <f t="shared" si="79"/>
        <v>0</v>
      </c>
      <c r="AR124" s="34">
        <f t="shared" si="70"/>
        <v>1700</v>
      </c>
      <c r="AS124" s="34">
        <f t="shared" si="80"/>
        <v>0</v>
      </c>
      <c r="AT124" s="34">
        <f t="shared" si="81"/>
        <v>0</v>
      </c>
      <c r="AU124" s="34">
        <f t="shared" si="71"/>
        <v>1257.8000030517578</v>
      </c>
      <c r="AV124" s="34">
        <f t="shared" si="72"/>
        <v>3750.0136452327652</v>
      </c>
      <c r="AX124" s="25">
        <v>2030</v>
      </c>
      <c r="AY124" s="34">
        <f t="shared" ref="AY124:BJ124" si="83">AK124-AY119</f>
        <v>339.44971588960414</v>
      </c>
      <c r="AZ124" s="34">
        <f t="shared" si="83"/>
        <v>0</v>
      </c>
      <c r="BA124" s="34">
        <f t="shared" si="83"/>
        <v>0</v>
      </c>
      <c r="BB124" s="34">
        <f t="shared" si="83"/>
        <v>100.59999836981297</v>
      </c>
      <c r="BC124" s="34">
        <f t="shared" si="83"/>
        <v>23.599998474121087</v>
      </c>
      <c r="BD124" s="34">
        <f t="shared" si="83"/>
        <v>0</v>
      </c>
      <c r="BE124" s="34">
        <f t="shared" si="83"/>
        <v>0</v>
      </c>
      <c r="BF124" s="34">
        <f t="shared" si="83"/>
        <v>1000</v>
      </c>
      <c r="BG124" s="34">
        <f t="shared" si="83"/>
        <v>0</v>
      </c>
      <c r="BH124" s="34">
        <f t="shared" si="83"/>
        <v>0</v>
      </c>
      <c r="BI124" s="34">
        <f t="shared" si="83"/>
        <v>1002.6000022888184</v>
      </c>
      <c r="BJ124" s="34">
        <f t="shared" si="83"/>
        <v>2466.2497150223567</v>
      </c>
      <c r="BL124" s="74" t="s">
        <v>63</v>
      </c>
      <c r="BM124" s="75">
        <f>BG140</f>
        <v>375</v>
      </c>
    </row>
    <row r="125" spans="2:65" x14ac:dyDescent="0.25">
      <c r="B125" s="27">
        <v>2031</v>
      </c>
      <c r="C125" s="28">
        <v>0</v>
      </c>
      <c r="D125" s="28">
        <v>1422</v>
      </c>
      <c r="E125" s="28">
        <v>72.800003051757798</v>
      </c>
      <c r="F125" s="28">
        <v>900</v>
      </c>
      <c r="G125" s="28">
        <v>200</v>
      </c>
      <c r="H125" s="28">
        <v>200</v>
      </c>
      <c r="I125" s="28">
        <v>0</v>
      </c>
      <c r="J125" s="28">
        <v>400</v>
      </c>
      <c r="K125" s="28">
        <v>0</v>
      </c>
      <c r="L125" s="28">
        <v>0</v>
      </c>
      <c r="M125" s="28">
        <v>100</v>
      </c>
      <c r="N125" s="28">
        <v>0</v>
      </c>
      <c r="O125" s="28">
        <v>0</v>
      </c>
      <c r="P125" s="28">
        <v>0</v>
      </c>
      <c r="Q125" s="28">
        <v>0</v>
      </c>
      <c r="R125" s="28">
        <v>25</v>
      </c>
      <c r="S125" s="28">
        <v>0</v>
      </c>
      <c r="T125" s="28">
        <v>0</v>
      </c>
      <c r="U125" s="28">
        <v>0</v>
      </c>
      <c r="V125" s="28">
        <v>0</v>
      </c>
      <c r="W125" s="28">
        <v>38.060001373291023</v>
      </c>
      <c r="X125" s="28">
        <v>0</v>
      </c>
      <c r="Y125" s="28">
        <v>0</v>
      </c>
      <c r="Z125" s="28">
        <v>0</v>
      </c>
      <c r="AA125" s="28">
        <v>0</v>
      </c>
      <c r="AB125" s="28">
        <v>0</v>
      </c>
      <c r="AC125" s="28">
        <v>0</v>
      </c>
      <c r="AD125" s="28">
        <v>0</v>
      </c>
      <c r="AE125" s="28">
        <v>12.069999694824221</v>
      </c>
      <c r="AF125" s="28">
        <v>132.33999925851822</v>
      </c>
      <c r="AG125" s="28">
        <v>469.39263167865727</v>
      </c>
      <c r="AH125" s="28">
        <v>195.61529208824882</v>
      </c>
      <c r="AI125" s="30" t="str">
        <f t="shared" si="73"/>
        <v>B Market Reliance</v>
      </c>
      <c r="AJ125" s="27">
        <v>2031</v>
      </c>
      <c r="AK125" s="35">
        <f t="shared" si="74"/>
        <v>665.00792376690606</v>
      </c>
      <c r="AL125" s="35">
        <f t="shared" si="69"/>
        <v>25</v>
      </c>
      <c r="AM125" s="35">
        <f t="shared" si="75"/>
        <v>0</v>
      </c>
      <c r="AN125" s="35">
        <f t="shared" si="76"/>
        <v>132.33999925851822</v>
      </c>
      <c r="AO125" s="35">
        <f t="shared" si="77"/>
        <v>50.130001068115241</v>
      </c>
      <c r="AP125" s="35">
        <f t="shared" si="78"/>
        <v>0</v>
      </c>
      <c r="AQ125" s="35">
        <f t="shared" si="79"/>
        <v>100</v>
      </c>
      <c r="AR125" s="35">
        <f t="shared" si="70"/>
        <v>1700</v>
      </c>
      <c r="AS125" s="35">
        <f t="shared" si="80"/>
        <v>0</v>
      </c>
      <c r="AT125" s="35">
        <f t="shared" si="81"/>
        <v>0</v>
      </c>
      <c r="AU125" s="35">
        <f t="shared" si="71"/>
        <v>1494.8000030517578</v>
      </c>
      <c r="AV125" s="35">
        <f t="shared" si="72"/>
        <v>4167.2779271452973</v>
      </c>
      <c r="AX125" s="27">
        <v>2031</v>
      </c>
      <c r="AY125" s="35"/>
      <c r="AZ125" s="35"/>
      <c r="BA125" s="35"/>
      <c r="BB125" s="35"/>
      <c r="BC125" s="35"/>
      <c r="BD125" s="35"/>
      <c r="BE125" s="35"/>
      <c r="BF125" s="35"/>
      <c r="BG125" s="35"/>
      <c r="BH125" s="35"/>
      <c r="BI125" s="35"/>
      <c r="BJ125" s="35"/>
      <c r="BL125" s="74" t="s">
        <v>64</v>
      </c>
      <c r="BM125" s="75">
        <f>BH140</f>
        <v>0</v>
      </c>
    </row>
    <row r="126" spans="2:65" x14ac:dyDescent="0.25">
      <c r="B126" s="25">
        <v>2032</v>
      </c>
      <c r="C126" s="26">
        <v>0</v>
      </c>
      <c r="D126" s="26">
        <v>1422</v>
      </c>
      <c r="E126" s="26">
        <v>72.800003051757798</v>
      </c>
      <c r="F126" s="26">
        <v>900</v>
      </c>
      <c r="G126" s="26">
        <v>200</v>
      </c>
      <c r="H126" s="26">
        <v>200</v>
      </c>
      <c r="I126" s="26">
        <v>0</v>
      </c>
      <c r="J126" s="26">
        <v>400</v>
      </c>
      <c r="K126" s="26">
        <v>0</v>
      </c>
      <c r="L126" s="26">
        <v>0</v>
      </c>
      <c r="M126" s="26">
        <v>499.94999694824219</v>
      </c>
      <c r="N126" s="26">
        <v>0</v>
      </c>
      <c r="O126" s="26">
        <v>0</v>
      </c>
      <c r="P126" s="26">
        <v>0</v>
      </c>
      <c r="Q126" s="26">
        <v>0</v>
      </c>
      <c r="R126" s="26">
        <v>25</v>
      </c>
      <c r="S126" s="26">
        <v>0</v>
      </c>
      <c r="T126" s="26">
        <v>0</v>
      </c>
      <c r="U126" s="26">
        <v>0</v>
      </c>
      <c r="V126" s="26">
        <v>0</v>
      </c>
      <c r="W126" s="26">
        <v>41.630001068115227</v>
      </c>
      <c r="X126" s="26">
        <v>0</v>
      </c>
      <c r="Y126" s="26">
        <v>0</v>
      </c>
      <c r="Z126" s="26">
        <v>0</v>
      </c>
      <c r="AA126" s="26">
        <v>0</v>
      </c>
      <c r="AB126" s="26">
        <v>0</v>
      </c>
      <c r="AC126" s="26">
        <v>0</v>
      </c>
      <c r="AD126" s="26">
        <v>0</v>
      </c>
      <c r="AE126" s="26">
        <v>13.19999980926514</v>
      </c>
      <c r="AF126" s="26">
        <v>137.62999880313873</v>
      </c>
      <c r="AG126" s="26">
        <v>496.96755722482067</v>
      </c>
      <c r="AH126" s="26">
        <v>216.67182357825993</v>
      </c>
      <c r="AI126" s="30" t="str">
        <f t="shared" si="73"/>
        <v>B Market Reliance</v>
      </c>
      <c r="AJ126" s="25">
        <v>2032</v>
      </c>
      <c r="AK126" s="34">
        <f t="shared" si="74"/>
        <v>713.6393808030806</v>
      </c>
      <c r="AL126" s="34">
        <f t="shared" si="69"/>
        <v>25</v>
      </c>
      <c r="AM126" s="34">
        <f t="shared" si="75"/>
        <v>0</v>
      </c>
      <c r="AN126" s="34">
        <f t="shared" si="76"/>
        <v>137.62999880313873</v>
      </c>
      <c r="AO126" s="34">
        <f t="shared" si="77"/>
        <v>54.830000877380371</v>
      </c>
      <c r="AP126" s="34">
        <f t="shared" si="78"/>
        <v>0</v>
      </c>
      <c r="AQ126" s="34">
        <f t="shared" si="79"/>
        <v>499.94999694824219</v>
      </c>
      <c r="AR126" s="34">
        <f t="shared" si="70"/>
        <v>1700</v>
      </c>
      <c r="AS126" s="34">
        <f t="shared" si="80"/>
        <v>0</v>
      </c>
      <c r="AT126" s="34">
        <f t="shared" si="81"/>
        <v>0</v>
      </c>
      <c r="AU126" s="34">
        <f t="shared" si="71"/>
        <v>1494.8000030517578</v>
      </c>
      <c r="AV126" s="34">
        <f t="shared" si="72"/>
        <v>4625.8493804835998</v>
      </c>
      <c r="AX126" s="25">
        <v>2032</v>
      </c>
      <c r="AY126" s="34"/>
      <c r="AZ126" s="34"/>
      <c r="BA126" s="34"/>
      <c r="BB126" s="34"/>
      <c r="BC126" s="34"/>
      <c r="BD126" s="34"/>
      <c r="BE126" s="34"/>
      <c r="BF126" s="34"/>
      <c r="BG126" s="34"/>
      <c r="BH126" s="34"/>
      <c r="BI126" s="34"/>
      <c r="BJ126" s="34"/>
      <c r="BL126" s="74" t="s">
        <v>50</v>
      </c>
      <c r="BM126" s="75">
        <f>BI140</f>
        <v>1731.8000030517578</v>
      </c>
    </row>
    <row r="127" spans="2:65" x14ac:dyDescent="0.25">
      <c r="B127" s="27">
        <v>2033</v>
      </c>
      <c r="C127" s="28">
        <v>0</v>
      </c>
      <c r="D127" s="28">
        <v>1422</v>
      </c>
      <c r="E127" s="28">
        <v>72.800003051757798</v>
      </c>
      <c r="F127" s="28">
        <v>900</v>
      </c>
      <c r="G127" s="28">
        <v>200</v>
      </c>
      <c r="H127" s="28">
        <v>200</v>
      </c>
      <c r="I127" s="28">
        <v>0</v>
      </c>
      <c r="J127" s="28">
        <v>400</v>
      </c>
      <c r="K127" s="28">
        <v>0</v>
      </c>
      <c r="L127" s="28">
        <v>0</v>
      </c>
      <c r="M127" s="28">
        <v>599.69998931884766</v>
      </c>
      <c r="N127" s="28">
        <v>0</v>
      </c>
      <c r="O127" s="28">
        <v>0</v>
      </c>
      <c r="P127" s="28">
        <v>0</v>
      </c>
      <c r="Q127" s="28">
        <v>0</v>
      </c>
      <c r="R127" s="28">
        <v>25</v>
      </c>
      <c r="S127" s="28">
        <v>0</v>
      </c>
      <c r="T127" s="28">
        <v>0</v>
      </c>
      <c r="U127" s="28">
        <v>0</v>
      </c>
      <c r="V127" s="28">
        <v>0</v>
      </c>
      <c r="W127" s="28">
        <v>44.919998168945313</v>
      </c>
      <c r="X127" s="28">
        <v>0</v>
      </c>
      <c r="Y127" s="28">
        <v>0</v>
      </c>
      <c r="Z127" s="28">
        <v>0</v>
      </c>
      <c r="AA127" s="28">
        <v>0</v>
      </c>
      <c r="AB127" s="28">
        <v>0</v>
      </c>
      <c r="AC127" s="28">
        <v>0</v>
      </c>
      <c r="AD127" s="28">
        <v>0</v>
      </c>
      <c r="AE127" s="28">
        <v>14.25</v>
      </c>
      <c r="AF127" s="28">
        <v>142.89000338315964</v>
      </c>
      <c r="AG127" s="28">
        <v>524.96585539396233</v>
      </c>
      <c r="AH127" s="28">
        <v>245.58423121177603</v>
      </c>
      <c r="AI127" s="30" t="str">
        <f t="shared" si="73"/>
        <v>B Market Reliance</v>
      </c>
      <c r="AJ127" s="27">
        <v>2033</v>
      </c>
      <c r="AK127" s="35">
        <f t="shared" si="74"/>
        <v>770.55008660573833</v>
      </c>
      <c r="AL127" s="35">
        <f t="shared" si="69"/>
        <v>25</v>
      </c>
      <c r="AM127" s="35">
        <f t="shared" si="75"/>
        <v>0</v>
      </c>
      <c r="AN127" s="35">
        <f t="shared" si="76"/>
        <v>142.89000338315964</v>
      </c>
      <c r="AO127" s="35">
        <f t="shared" si="77"/>
        <v>59.169998168945313</v>
      </c>
      <c r="AP127" s="35">
        <f t="shared" si="78"/>
        <v>0</v>
      </c>
      <c r="AQ127" s="35">
        <f t="shared" si="79"/>
        <v>599.69998931884766</v>
      </c>
      <c r="AR127" s="35">
        <f t="shared" si="70"/>
        <v>1700</v>
      </c>
      <c r="AS127" s="35">
        <f t="shared" si="80"/>
        <v>0</v>
      </c>
      <c r="AT127" s="35">
        <f t="shared" si="81"/>
        <v>0</v>
      </c>
      <c r="AU127" s="35">
        <f t="shared" si="71"/>
        <v>1494.8000030517578</v>
      </c>
      <c r="AV127" s="35">
        <f t="shared" si="72"/>
        <v>4792.1100805284486</v>
      </c>
      <c r="AX127" s="27">
        <v>2033</v>
      </c>
      <c r="AY127" s="35"/>
      <c r="AZ127" s="35"/>
      <c r="BA127" s="35"/>
      <c r="BB127" s="35"/>
      <c r="BC127" s="35"/>
      <c r="BD127" s="35"/>
      <c r="BE127" s="35"/>
      <c r="BF127" s="35"/>
      <c r="BG127" s="35"/>
      <c r="BH127" s="35"/>
      <c r="BI127" s="35"/>
      <c r="BJ127" s="35"/>
    </row>
    <row r="128" spans="2:65" x14ac:dyDescent="0.25">
      <c r="B128" s="25">
        <v>2034</v>
      </c>
      <c r="C128" s="26">
        <v>0</v>
      </c>
      <c r="D128" s="26">
        <v>1422</v>
      </c>
      <c r="E128" s="26">
        <v>72.800003051757798</v>
      </c>
      <c r="F128" s="26">
        <v>900</v>
      </c>
      <c r="G128" s="26">
        <v>200</v>
      </c>
      <c r="H128" s="26">
        <v>200</v>
      </c>
      <c r="I128" s="26">
        <v>0</v>
      </c>
      <c r="J128" s="26">
        <v>400</v>
      </c>
      <c r="K128" s="26">
        <v>0</v>
      </c>
      <c r="L128" s="26">
        <v>0</v>
      </c>
      <c r="M128" s="26">
        <v>599.40000152587891</v>
      </c>
      <c r="N128" s="26">
        <v>0</v>
      </c>
      <c r="O128" s="26">
        <v>0</v>
      </c>
      <c r="P128" s="26">
        <v>0</v>
      </c>
      <c r="Q128" s="26">
        <v>0</v>
      </c>
      <c r="R128" s="26">
        <v>25</v>
      </c>
      <c r="S128" s="26">
        <v>0</v>
      </c>
      <c r="T128" s="26">
        <v>0</v>
      </c>
      <c r="U128" s="26">
        <v>0</v>
      </c>
      <c r="V128" s="26">
        <v>0</v>
      </c>
      <c r="W128" s="26">
        <v>48.389999389648438</v>
      </c>
      <c r="X128" s="26">
        <v>0</v>
      </c>
      <c r="Y128" s="26">
        <v>0</v>
      </c>
      <c r="Z128" s="26">
        <v>0</v>
      </c>
      <c r="AA128" s="26">
        <v>30</v>
      </c>
      <c r="AB128" s="26">
        <v>0</v>
      </c>
      <c r="AC128" s="26">
        <v>0</v>
      </c>
      <c r="AD128" s="26">
        <v>0</v>
      </c>
      <c r="AE128" s="26">
        <v>15.340000152587891</v>
      </c>
      <c r="AF128" s="26">
        <v>148.2800030708313</v>
      </c>
      <c r="AG128" s="26">
        <v>555.72839171180271</v>
      </c>
      <c r="AH128" s="26">
        <v>280.84440061793555</v>
      </c>
      <c r="AI128" s="30" t="str">
        <f t="shared" si="73"/>
        <v>B Market Reliance</v>
      </c>
      <c r="AJ128" s="25">
        <v>2034</v>
      </c>
      <c r="AK128" s="34">
        <f t="shared" si="74"/>
        <v>836.57279232973826</v>
      </c>
      <c r="AL128" s="34">
        <f t="shared" si="69"/>
        <v>25</v>
      </c>
      <c r="AM128" s="34">
        <f t="shared" si="75"/>
        <v>0</v>
      </c>
      <c r="AN128" s="34">
        <f t="shared" si="76"/>
        <v>148.2800030708313</v>
      </c>
      <c r="AO128" s="34">
        <f t="shared" si="77"/>
        <v>63.729999542236328</v>
      </c>
      <c r="AP128" s="34">
        <f t="shared" si="78"/>
        <v>30</v>
      </c>
      <c r="AQ128" s="34">
        <f t="shared" si="79"/>
        <v>599.40000152587891</v>
      </c>
      <c r="AR128" s="34">
        <f t="shared" si="70"/>
        <v>1700</v>
      </c>
      <c r="AS128" s="34">
        <f t="shared" si="80"/>
        <v>0</v>
      </c>
      <c r="AT128" s="34">
        <f t="shared" si="81"/>
        <v>0</v>
      </c>
      <c r="AU128" s="34">
        <f t="shared" si="71"/>
        <v>1494.8000030517578</v>
      </c>
      <c r="AV128" s="34">
        <f t="shared" si="72"/>
        <v>4897.7827995204425</v>
      </c>
      <c r="AX128" s="25">
        <v>2034</v>
      </c>
      <c r="AY128" s="34"/>
      <c r="AZ128" s="34"/>
      <c r="BA128" s="34"/>
      <c r="BB128" s="34"/>
      <c r="BC128" s="34"/>
      <c r="BD128" s="34"/>
      <c r="BE128" s="34"/>
      <c r="BF128" s="34"/>
      <c r="BG128" s="34"/>
      <c r="BH128" s="34"/>
      <c r="BI128" s="34"/>
      <c r="BJ128" s="34"/>
    </row>
    <row r="129" spans="2:65" x14ac:dyDescent="0.25">
      <c r="B129" s="27">
        <v>2035</v>
      </c>
      <c r="C129" s="28">
        <v>0</v>
      </c>
      <c r="D129" s="28">
        <v>1422</v>
      </c>
      <c r="E129" s="28">
        <v>72.800003051757798</v>
      </c>
      <c r="F129" s="28">
        <v>1100</v>
      </c>
      <c r="G129" s="28">
        <v>200</v>
      </c>
      <c r="H129" s="28">
        <v>200</v>
      </c>
      <c r="I129" s="28">
        <v>0</v>
      </c>
      <c r="J129" s="28">
        <v>400</v>
      </c>
      <c r="K129" s="28">
        <v>0</v>
      </c>
      <c r="L129" s="28">
        <v>0</v>
      </c>
      <c r="M129" s="28">
        <v>599.09999847412109</v>
      </c>
      <c r="N129" s="28">
        <v>0</v>
      </c>
      <c r="O129" s="28">
        <v>0</v>
      </c>
      <c r="P129" s="28">
        <v>0</v>
      </c>
      <c r="Q129" s="28">
        <v>0</v>
      </c>
      <c r="R129" s="28">
        <v>25</v>
      </c>
      <c r="S129" s="28">
        <v>0</v>
      </c>
      <c r="T129" s="28">
        <v>0</v>
      </c>
      <c r="U129" s="28">
        <v>0</v>
      </c>
      <c r="V129" s="28">
        <v>0</v>
      </c>
      <c r="W129" s="28">
        <v>51.919998168945313</v>
      </c>
      <c r="X129" s="28">
        <v>0</v>
      </c>
      <c r="Y129" s="28">
        <v>0</v>
      </c>
      <c r="Z129" s="28">
        <v>0</v>
      </c>
      <c r="AA129" s="28">
        <v>30</v>
      </c>
      <c r="AB129" s="28">
        <v>0</v>
      </c>
      <c r="AC129" s="28">
        <v>0</v>
      </c>
      <c r="AD129" s="28">
        <v>0</v>
      </c>
      <c r="AE129" s="28">
        <v>16.469999313354489</v>
      </c>
      <c r="AF129" s="28">
        <v>153.92999941110611</v>
      </c>
      <c r="AG129" s="28">
        <v>584.11534265681462</v>
      </c>
      <c r="AH129" s="28">
        <v>309.19430249073082</v>
      </c>
      <c r="AI129" s="30" t="str">
        <f t="shared" si="73"/>
        <v>B Market Reliance</v>
      </c>
      <c r="AJ129" s="27">
        <v>2035</v>
      </c>
      <c r="AK129" s="35">
        <f t="shared" si="74"/>
        <v>893.30964514754544</v>
      </c>
      <c r="AL129" s="35">
        <f t="shared" si="69"/>
        <v>25</v>
      </c>
      <c r="AM129" s="35">
        <f t="shared" si="75"/>
        <v>0</v>
      </c>
      <c r="AN129" s="35">
        <f t="shared" si="76"/>
        <v>153.92999941110611</v>
      </c>
      <c r="AO129" s="35">
        <f t="shared" si="77"/>
        <v>68.389997482299805</v>
      </c>
      <c r="AP129" s="35">
        <f t="shared" si="78"/>
        <v>30</v>
      </c>
      <c r="AQ129" s="35">
        <f t="shared" si="79"/>
        <v>599.09999847412109</v>
      </c>
      <c r="AR129" s="35">
        <f t="shared" si="70"/>
        <v>1900</v>
      </c>
      <c r="AS129" s="35">
        <f t="shared" si="80"/>
        <v>0</v>
      </c>
      <c r="AT129" s="35">
        <f t="shared" si="81"/>
        <v>0</v>
      </c>
      <c r="AU129" s="35">
        <f t="shared" si="71"/>
        <v>1494.8000030517578</v>
      </c>
      <c r="AV129" s="35">
        <f t="shared" si="72"/>
        <v>5164.5296435668297</v>
      </c>
      <c r="AX129" s="27">
        <v>2035</v>
      </c>
      <c r="AY129" s="35"/>
      <c r="AZ129" s="35"/>
      <c r="BA129" s="35"/>
      <c r="BB129" s="35"/>
      <c r="BC129" s="35"/>
      <c r="BD129" s="35"/>
      <c r="BE129" s="35"/>
      <c r="BF129" s="35"/>
      <c r="BG129" s="35"/>
      <c r="BH129" s="35"/>
      <c r="BI129" s="35"/>
      <c r="BJ129" s="35"/>
    </row>
    <row r="130" spans="2:65" x14ac:dyDescent="0.25">
      <c r="B130" s="25">
        <v>2036</v>
      </c>
      <c r="C130" s="26">
        <v>0</v>
      </c>
      <c r="D130" s="26">
        <v>1422</v>
      </c>
      <c r="E130" s="26">
        <v>72.800003051757798</v>
      </c>
      <c r="F130" s="26">
        <v>1300</v>
      </c>
      <c r="G130" s="26">
        <v>200</v>
      </c>
      <c r="H130" s="26">
        <v>200</v>
      </c>
      <c r="I130" s="26">
        <v>0</v>
      </c>
      <c r="J130" s="26">
        <v>400</v>
      </c>
      <c r="K130" s="26">
        <v>0</v>
      </c>
      <c r="L130" s="26">
        <v>0</v>
      </c>
      <c r="M130" s="26">
        <v>598.80001068115234</v>
      </c>
      <c r="N130" s="26">
        <v>0</v>
      </c>
      <c r="O130" s="26">
        <v>0</v>
      </c>
      <c r="P130" s="26">
        <v>0</v>
      </c>
      <c r="Q130" s="26">
        <v>0</v>
      </c>
      <c r="R130" s="26">
        <v>25</v>
      </c>
      <c r="S130" s="26">
        <v>0</v>
      </c>
      <c r="T130" s="26">
        <v>0</v>
      </c>
      <c r="U130" s="26">
        <v>0</v>
      </c>
      <c r="V130" s="26">
        <v>0</v>
      </c>
      <c r="W130" s="26">
        <v>55.459999084472663</v>
      </c>
      <c r="X130" s="26">
        <v>0</v>
      </c>
      <c r="Y130" s="26">
        <v>0</v>
      </c>
      <c r="Z130" s="26">
        <v>0</v>
      </c>
      <c r="AA130" s="26">
        <v>30</v>
      </c>
      <c r="AB130" s="26">
        <v>0</v>
      </c>
      <c r="AC130" s="26">
        <v>0</v>
      </c>
      <c r="AD130" s="26">
        <v>0</v>
      </c>
      <c r="AE130" s="26">
        <v>17.590000152587891</v>
      </c>
      <c r="AF130" s="26">
        <v>157.06000167131424</v>
      </c>
      <c r="AG130" s="26">
        <v>613.46955324942508</v>
      </c>
      <c r="AH130" s="26">
        <v>312.4177018948738</v>
      </c>
      <c r="AI130" s="30" t="str">
        <f t="shared" si="73"/>
        <v>B Market Reliance</v>
      </c>
      <c r="AJ130" s="25">
        <v>2036</v>
      </c>
      <c r="AK130" s="34">
        <f t="shared" si="74"/>
        <v>925.88725514429893</v>
      </c>
      <c r="AL130" s="34">
        <f t="shared" si="69"/>
        <v>25</v>
      </c>
      <c r="AM130" s="34">
        <f t="shared" si="75"/>
        <v>0</v>
      </c>
      <c r="AN130" s="34">
        <f t="shared" si="76"/>
        <v>157.06000167131424</v>
      </c>
      <c r="AO130" s="34">
        <f t="shared" si="77"/>
        <v>73.049999237060547</v>
      </c>
      <c r="AP130" s="34">
        <f t="shared" si="78"/>
        <v>30</v>
      </c>
      <c r="AQ130" s="34">
        <f t="shared" si="79"/>
        <v>598.80001068115234</v>
      </c>
      <c r="AR130" s="34">
        <f t="shared" si="70"/>
        <v>2100</v>
      </c>
      <c r="AS130" s="34">
        <f t="shared" si="80"/>
        <v>0</v>
      </c>
      <c r="AT130" s="34">
        <f t="shared" si="81"/>
        <v>0</v>
      </c>
      <c r="AU130" s="34">
        <f t="shared" si="71"/>
        <v>1494.8000030517578</v>
      </c>
      <c r="AV130" s="34">
        <f t="shared" si="72"/>
        <v>5404.5972697855841</v>
      </c>
      <c r="AX130" s="25">
        <v>2036</v>
      </c>
      <c r="AY130" s="34"/>
      <c r="AZ130" s="34"/>
      <c r="BA130" s="34"/>
      <c r="BB130" s="34"/>
      <c r="BC130" s="34"/>
      <c r="BD130" s="34"/>
      <c r="BE130" s="34"/>
      <c r="BF130" s="34"/>
      <c r="BG130" s="34"/>
      <c r="BH130" s="34"/>
      <c r="BI130" s="34"/>
      <c r="BJ130" s="34"/>
    </row>
    <row r="131" spans="2:65" x14ac:dyDescent="0.25">
      <c r="B131" s="27">
        <v>2037</v>
      </c>
      <c r="C131" s="28">
        <v>0</v>
      </c>
      <c r="D131" s="28">
        <v>1422</v>
      </c>
      <c r="E131" s="28">
        <v>72.800003051757798</v>
      </c>
      <c r="F131" s="28">
        <v>1500</v>
      </c>
      <c r="G131" s="28">
        <v>200</v>
      </c>
      <c r="H131" s="28">
        <v>200</v>
      </c>
      <c r="I131" s="28">
        <v>0</v>
      </c>
      <c r="J131" s="28">
        <v>400</v>
      </c>
      <c r="K131" s="28">
        <v>0</v>
      </c>
      <c r="L131" s="28">
        <v>0</v>
      </c>
      <c r="M131" s="28">
        <v>598.5</v>
      </c>
      <c r="N131" s="28">
        <v>0</v>
      </c>
      <c r="O131" s="28">
        <v>0</v>
      </c>
      <c r="P131" s="28">
        <v>0</v>
      </c>
      <c r="Q131" s="28">
        <v>0</v>
      </c>
      <c r="R131" s="28">
        <v>50</v>
      </c>
      <c r="S131" s="28">
        <v>0</v>
      </c>
      <c r="T131" s="28">
        <v>0</v>
      </c>
      <c r="U131" s="28">
        <v>0</v>
      </c>
      <c r="V131" s="28">
        <v>0</v>
      </c>
      <c r="W131" s="28">
        <v>58.759998321533203</v>
      </c>
      <c r="X131" s="28">
        <v>0</v>
      </c>
      <c r="Y131" s="28">
        <v>0</v>
      </c>
      <c r="Z131" s="28">
        <v>0</v>
      </c>
      <c r="AA131" s="28">
        <v>30</v>
      </c>
      <c r="AB131" s="28">
        <v>0</v>
      </c>
      <c r="AC131" s="28">
        <v>0</v>
      </c>
      <c r="AD131" s="28">
        <v>0</v>
      </c>
      <c r="AE131" s="28">
        <v>18.629999160766602</v>
      </c>
      <c r="AF131" s="28">
        <v>158.96000105142593</v>
      </c>
      <c r="AG131" s="28">
        <v>641.82474307177631</v>
      </c>
      <c r="AH131" s="28">
        <v>341.97115193805143</v>
      </c>
      <c r="AI131" s="30" t="str">
        <f t="shared" si="73"/>
        <v>B Market Reliance</v>
      </c>
      <c r="AJ131" s="27">
        <v>2037</v>
      </c>
      <c r="AK131" s="35">
        <f t="shared" si="74"/>
        <v>983.79589500982775</v>
      </c>
      <c r="AL131" s="35">
        <f t="shared" si="69"/>
        <v>50</v>
      </c>
      <c r="AM131" s="35">
        <f t="shared" si="75"/>
        <v>0</v>
      </c>
      <c r="AN131" s="35">
        <f t="shared" si="76"/>
        <v>158.96000105142593</v>
      </c>
      <c r="AO131" s="35">
        <f t="shared" si="77"/>
        <v>77.389997482299805</v>
      </c>
      <c r="AP131" s="35">
        <f t="shared" si="78"/>
        <v>30</v>
      </c>
      <c r="AQ131" s="35">
        <f t="shared" si="79"/>
        <v>598.5</v>
      </c>
      <c r="AR131" s="35">
        <f t="shared" si="70"/>
        <v>2300</v>
      </c>
      <c r="AS131" s="35">
        <f t="shared" si="80"/>
        <v>0</v>
      </c>
      <c r="AT131" s="35">
        <f t="shared" si="81"/>
        <v>0</v>
      </c>
      <c r="AU131" s="35">
        <f t="shared" si="71"/>
        <v>1494.8000030517578</v>
      </c>
      <c r="AV131" s="35">
        <f t="shared" si="72"/>
        <v>5693.4458965953108</v>
      </c>
      <c r="AX131" s="27">
        <v>2037</v>
      </c>
      <c r="AY131" s="35"/>
      <c r="AZ131" s="35"/>
      <c r="BA131" s="35"/>
      <c r="BB131" s="35"/>
      <c r="BC131" s="35"/>
      <c r="BD131" s="35"/>
      <c r="BE131" s="35"/>
      <c r="BF131" s="35"/>
      <c r="BG131" s="35"/>
      <c r="BH131" s="35"/>
      <c r="BI131" s="35"/>
      <c r="BJ131" s="35"/>
    </row>
    <row r="132" spans="2:65" x14ac:dyDescent="0.25">
      <c r="B132" s="25">
        <v>2038</v>
      </c>
      <c r="C132" s="26">
        <v>0</v>
      </c>
      <c r="D132" s="26">
        <v>1422</v>
      </c>
      <c r="E132" s="26">
        <v>72.800003051757798</v>
      </c>
      <c r="F132" s="26">
        <v>1600</v>
      </c>
      <c r="G132" s="26">
        <v>200</v>
      </c>
      <c r="H132" s="26">
        <v>200</v>
      </c>
      <c r="I132" s="26">
        <v>0</v>
      </c>
      <c r="J132" s="26">
        <v>400</v>
      </c>
      <c r="K132" s="26">
        <v>0</v>
      </c>
      <c r="L132" s="26">
        <v>0</v>
      </c>
      <c r="M132" s="26">
        <v>598.19998931884766</v>
      </c>
      <c r="N132" s="26">
        <v>0</v>
      </c>
      <c r="O132" s="26">
        <v>0</v>
      </c>
      <c r="P132" s="26">
        <v>0</v>
      </c>
      <c r="Q132" s="26">
        <v>0</v>
      </c>
      <c r="R132" s="26">
        <v>50</v>
      </c>
      <c r="S132" s="26">
        <v>0</v>
      </c>
      <c r="T132" s="26">
        <v>0</v>
      </c>
      <c r="U132" s="26">
        <v>0</v>
      </c>
      <c r="V132" s="26">
        <v>0</v>
      </c>
      <c r="W132" s="26">
        <v>62.220001220703118</v>
      </c>
      <c r="X132" s="26">
        <v>0</v>
      </c>
      <c r="Y132" s="26">
        <v>0</v>
      </c>
      <c r="Z132" s="26">
        <v>0</v>
      </c>
      <c r="AA132" s="26">
        <v>45</v>
      </c>
      <c r="AB132" s="26">
        <v>0</v>
      </c>
      <c r="AC132" s="26">
        <v>0</v>
      </c>
      <c r="AD132" s="26">
        <v>0</v>
      </c>
      <c r="AE132" s="26">
        <v>19.729999542236332</v>
      </c>
      <c r="AF132" s="26">
        <v>160.78999906778336</v>
      </c>
      <c r="AG132" s="26">
        <v>668.61546698234986</v>
      </c>
      <c r="AH132" s="26">
        <v>372.95409578863388</v>
      </c>
      <c r="AI132" s="30" t="str">
        <f t="shared" si="73"/>
        <v>B Market Reliance</v>
      </c>
      <c r="AJ132" s="25">
        <v>2038</v>
      </c>
      <c r="AK132" s="34">
        <f t="shared" si="74"/>
        <v>1041.5695627709838</v>
      </c>
      <c r="AL132" s="34">
        <f t="shared" si="69"/>
        <v>50</v>
      </c>
      <c r="AM132" s="34">
        <f t="shared" si="75"/>
        <v>0</v>
      </c>
      <c r="AN132" s="34">
        <f t="shared" si="76"/>
        <v>160.78999906778336</v>
      </c>
      <c r="AO132" s="34">
        <f t="shared" si="77"/>
        <v>81.950000762939453</v>
      </c>
      <c r="AP132" s="34">
        <f t="shared" si="78"/>
        <v>45</v>
      </c>
      <c r="AQ132" s="34">
        <f t="shared" si="79"/>
        <v>598.19998931884766</v>
      </c>
      <c r="AR132" s="34">
        <f t="shared" si="70"/>
        <v>2400</v>
      </c>
      <c r="AS132" s="34">
        <f t="shared" si="80"/>
        <v>0</v>
      </c>
      <c r="AT132" s="34">
        <f t="shared" si="81"/>
        <v>0</v>
      </c>
      <c r="AU132" s="34">
        <f t="shared" si="71"/>
        <v>1494.8000030517578</v>
      </c>
      <c r="AV132" s="34">
        <f t="shared" si="72"/>
        <v>5872.3095549723121</v>
      </c>
      <c r="AX132" s="25">
        <v>2038</v>
      </c>
      <c r="AY132" s="34"/>
      <c r="AZ132" s="34"/>
      <c r="BA132" s="34"/>
      <c r="BB132" s="34"/>
      <c r="BC132" s="34"/>
      <c r="BD132" s="34"/>
      <c r="BE132" s="34"/>
      <c r="BF132" s="34"/>
      <c r="BG132" s="34"/>
      <c r="BH132" s="34"/>
      <c r="BI132" s="34"/>
      <c r="BJ132" s="34"/>
    </row>
    <row r="133" spans="2:65" x14ac:dyDescent="0.25">
      <c r="B133" s="27">
        <v>2039</v>
      </c>
      <c r="C133" s="28">
        <v>0</v>
      </c>
      <c r="D133" s="28">
        <v>1422</v>
      </c>
      <c r="E133" s="28">
        <v>72.800003051757798</v>
      </c>
      <c r="F133" s="28">
        <v>1700</v>
      </c>
      <c r="G133" s="28">
        <v>200</v>
      </c>
      <c r="H133" s="28">
        <v>200</v>
      </c>
      <c r="I133" s="28">
        <v>0</v>
      </c>
      <c r="J133" s="28">
        <v>400</v>
      </c>
      <c r="K133" s="28">
        <v>0</v>
      </c>
      <c r="L133" s="28">
        <v>0</v>
      </c>
      <c r="M133" s="28">
        <v>597.90000152587891</v>
      </c>
      <c r="N133" s="28">
        <v>0</v>
      </c>
      <c r="O133" s="28">
        <v>0</v>
      </c>
      <c r="P133" s="28">
        <v>0</v>
      </c>
      <c r="Q133" s="28">
        <v>0</v>
      </c>
      <c r="R133" s="28">
        <v>200</v>
      </c>
      <c r="S133" s="28">
        <v>25</v>
      </c>
      <c r="T133" s="28">
        <v>50</v>
      </c>
      <c r="U133" s="28">
        <v>0</v>
      </c>
      <c r="V133" s="28">
        <v>0</v>
      </c>
      <c r="W133" s="28">
        <v>65.650001525878906</v>
      </c>
      <c r="X133" s="28">
        <v>0</v>
      </c>
      <c r="Y133" s="28">
        <v>0</v>
      </c>
      <c r="Z133" s="28">
        <v>0</v>
      </c>
      <c r="AA133" s="28">
        <v>60</v>
      </c>
      <c r="AB133" s="28">
        <v>0</v>
      </c>
      <c r="AC133" s="28">
        <v>0</v>
      </c>
      <c r="AD133" s="28">
        <v>0</v>
      </c>
      <c r="AE133" s="28">
        <v>20.819999694824219</v>
      </c>
      <c r="AF133" s="28">
        <v>162.64000302553177</v>
      </c>
      <c r="AG133" s="28">
        <v>695.50587983569119</v>
      </c>
      <c r="AH133" s="28">
        <v>417.70254871129873</v>
      </c>
      <c r="AI133" s="30" t="str">
        <f t="shared" si="73"/>
        <v>B Market Reliance</v>
      </c>
      <c r="AJ133" s="27">
        <v>2039</v>
      </c>
      <c r="AK133" s="35">
        <f t="shared" si="74"/>
        <v>1113.20842854699</v>
      </c>
      <c r="AL133" s="35">
        <f t="shared" si="69"/>
        <v>275</v>
      </c>
      <c r="AM133" s="35">
        <f t="shared" si="75"/>
        <v>0</v>
      </c>
      <c r="AN133" s="35">
        <f t="shared" si="76"/>
        <v>162.64000302553177</v>
      </c>
      <c r="AO133" s="35">
        <f t="shared" si="77"/>
        <v>86.470001220703125</v>
      </c>
      <c r="AP133" s="35">
        <f t="shared" si="78"/>
        <v>60</v>
      </c>
      <c r="AQ133" s="35">
        <f t="shared" si="79"/>
        <v>597.90000152587891</v>
      </c>
      <c r="AR133" s="35">
        <f t="shared" si="70"/>
        <v>2500</v>
      </c>
      <c r="AS133" s="35">
        <f t="shared" si="80"/>
        <v>0</v>
      </c>
      <c r="AT133" s="35">
        <f t="shared" si="81"/>
        <v>0</v>
      </c>
      <c r="AU133" s="35">
        <f t="shared" si="71"/>
        <v>1494.8000030517578</v>
      </c>
      <c r="AV133" s="35">
        <f t="shared" si="72"/>
        <v>6290.0184373708616</v>
      </c>
      <c r="AX133" s="27">
        <v>2039</v>
      </c>
      <c r="AY133" s="35"/>
      <c r="AZ133" s="35"/>
      <c r="BA133" s="35"/>
      <c r="BB133" s="35"/>
      <c r="BC133" s="35"/>
      <c r="BD133" s="35"/>
      <c r="BE133" s="35"/>
      <c r="BF133" s="35"/>
      <c r="BG133" s="35"/>
      <c r="BH133" s="35"/>
      <c r="BI133" s="35"/>
      <c r="BJ133" s="35"/>
    </row>
    <row r="134" spans="2:65" x14ac:dyDescent="0.25">
      <c r="B134" s="25">
        <v>2040</v>
      </c>
      <c r="C134" s="26">
        <v>0</v>
      </c>
      <c r="D134" s="26">
        <v>1422</v>
      </c>
      <c r="E134" s="26">
        <v>72.800003051757798</v>
      </c>
      <c r="F134" s="26">
        <v>1800</v>
      </c>
      <c r="G134" s="26">
        <v>200</v>
      </c>
      <c r="H134" s="26">
        <v>200</v>
      </c>
      <c r="I134" s="26">
        <v>0</v>
      </c>
      <c r="J134" s="26">
        <v>400</v>
      </c>
      <c r="K134" s="26">
        <v>0</v>
      </c>
      <c r="L134" s="26">
        <v>0</v>
      </c>
      <c r="M134" s="26">
        <v>697.59999847412109</v>
      </c>
      <c r="N134" s="26">
        <v>0</v>
      </c>
      <c r="O134" s="26">
        <v>0</v>
      </c>
      <c r="P134" s="26">
        <v>0</v>
      </c>
      <c r="Q134" s="26">
        <v>0</v>
      </c>
      <c r="R134" s="26">
        <v>200</v>
      </c>
      <c r="S134" s="26">
        <v>75</v>
      </c>
      <c r="T134" s="26">
        <v>50</v>
      </c>
      <c r="U134" s="26">
        <v>100</v>
      </c>
      <c r="V134" s="26">
        <v>0</v>
      </c>
      <c r="W134" s="26">
        <v>69.120002746582031</v>
      </c>
      <c r="X134" s="26">
        <v>0</v>
      </c>
      <c r="Y134" s="26">
        <v>0</v>
      </c>
      <c r="Z134" s="26">
        <v>0</v>
      </c>
      <c r="AA134" s="26">
        <v>60</v>
      </c>
      <c r="AB134" s="26">
        <v>0</v>
      </c>
      <c r="AC134" s="26">
        <v>0</v>
      </c>
      <c r="AD134" s="26">
        <v>0</v>
      </c>
      <c r="AE134" s="26">
        <v>21.920000076293949</v>
      </c>
      <c r="AF134" s="26">
        <v>164.44000017642975</v>
      </c>
      <c r="AG134" s="26">
        <v>719.66706749705361</v>
      </c>
      <c r="AH134" s="26">
        <v>466.93941385101141</v>
      </c>
      <c r="AI134" s="30" t="str">
        <f t="shared" si="73"/>
        <v>B Market Reliance</v>
      </c>
      <c r="AJ134" s="25">
        <v>2040</v>
      </c>
      <c r="AK134" s="34">
        <f t="shared" si="74"/>
        <v>1186.606481348065</v>
      </c>
      <c r="AL134" s="34">
        <f t="shared" si="69"/>
        <v>425</v>
      </c>
      <c r="AM134" s="34">
        <f t="shared" si="75"/>
        <v>0</v>
      </c>
      <c r="AN134" s="34">
        <f t="shared" si="76"/>
        <v>164.44000017642975</v>
      </c>
      <c r="AO134" s="34">
        <f t="shared" si="77"/>
        <v>91.040002822875977</v>
      </c>
      <c r="AP134" s="34">
        <f t="shared" si="78"/>
        <v>60</v>
      </c>
      <c r="AQ134" s="34">
        <f t="shared" si="79"/>
        <v>697.59999847412109</v>
      </c>
      <c r="AR134" s="34">
        <f t="shared" si="70"/>
        <v>2600</v>
      </c>
      <c r="AS134" s="34">
        <f t="shared" si="80"/>
        <v>0</v>
      </c>
      <c r="AT134" s="34">
        <f t="shared" si="81"/>
        <v>0</v>
      </c>
      <c r="AU134" s="34">
        <f t="shared" si="71"/>
        <v>1494.8000030517578</v>
      </c>
      <c r="AV134" s="34">
        <f t="shared" si="72"/>
        <v>6719.4864858732499</v>
      </c>
      <c r="AX134" s="25">
        <v>2040</v>
      </c>
      <c r="AY134" s="34"/>
      <c r="AZ134" s="34"/>
      <c r="BA134" s="34"/>
      <c r="BB134" s="34"/>
      <c r="BC134" s="34"/>
      <c r="BD134" s="34"/>
      <c r="BE134" s="34"/>
      <c r="BF134" s="34"/>
      <c r="BG134" s="34"/>
      <c r="BH134" s="34"/>
      <c r="BI134" s="34"/>
      <c r="BJ134" s="34"/>
    </row>
    <row r="135" spans="2:65" x14ac:dyDescent="0.25">
      <c r="B135" s="27">
        <v>2041</v>
      </c>
      <c r="C135" s="28">
        <v>0</v>
      </c>
      <c r="D135" s="28">
        <v>1422</v>
      </c>
      <c r="E135" s="28">
        <v>72.800003051757798</v>
      </c>
      <c r="F135" s="28">
        <v>1800</v>
      </c>
      <c r="G135" s="28">
        <v>200</v>
      </c>
      <c r="H135" s="28">
        <v>200</v>
      </c>
      <c r="I135" s="28">
        <v>0</v>
      </c>
      <c r="J135" s="28">
        <v>400</v>
      </c>
      <c r="K135" s="28">
        <v>0</v>
      </c>
      <c r="L135" s="28">
        <v>0</v>
      </c>
      <c r="M135" s="28">
        <v>897.25000762939453</v>
      </c>
      <c r="N135" s="28">
        <v>0</v>
      </c>
      <c r="O135" s="28">
        <v>0</v>
      </c>
      <c r="P135" s="28">
        <v>0</v>
      </c>
      <c r="Q135" s="28">
        <v>0</v>
      </c>
      <c r="R135" s="28">
        <v>375</v>
      </c>
      <c r="S135" s="28">
        <v>75</v>
      </c>
      <c r="T135" s="28">
        <v>50</v>
      </c>
      <c r="U135" s="28">
        <v>125</v>
      </c>
      <c r="V135" s="28">
        <v>0</v>
      </c>
      <c r="W135" s="28">
        <v>72.769996643066406</v>
      </c>
      <c r="X135" s="28">
        <v>0</v>
      </c>
      <c r="Y135" s="28">
        <v>0</v>
      </c>
      <c r="Z135" s="28">
        <v>0</v>
      </c>
      <c r="AA135" s="28">
        <v>60</v>
      </c>
      <c r="AB135" s="28">
        <v>0</v>
      </c>
      <c r="AC135" s="28">
        <v>0</v>
      </c>
      <c r="AD135" s="28">
        <v>0</v>
      </c>
      <c r="AE135" s="28">
        <v>23.079999923706051</v>
      </c>
      <c r="AF135" s="28">
        <v>166.3099969625473</v>
      </c>
      <c r="AG135" s="28">
        <v>740.23613767052893</v>
      </c>
      <c r="AH135" s="28">
        <v>490.49237784781337</v>
      </c>
      <c r="AI135" s="30" t="str">
        <f t="shared" si="73"/>
        <v>B Market Reliance</v>
      </c>
      <c r="AJ135" s="27">
        <v>2041</v>
      </c>
      <c r="AK135" s="35">
        <f t="shared" si="74"/>
        <v>1230.7285155183422</v>
      </c>
      <c r="AL135" s="35">
        <f t="shared" si="69"/>
        <v>625</v>
      </c>
      <c r="AM135" s="35">
        <f t="shared" si="75"/>
        <v>0</v>
      </c>
      <c r="AN135" s="35">
        <f t="shared" si="76"/>
        <v>166.3099969625473</v>
      </c>
      <c r="AO135" s="35">
        <f t="shared" si="77"/>
        <v>95.849996566772461</v>
      </c>
      <c r="AP135" s="35">
        <f t="shared" si="78"/>
        <v>60</v>
      </c>
      <c r="AQ135" s="35">
        <f t="shared" si="79"/>
        <v>897.25000762939453</v>
      </c>
      <c r="AR135" s="35">
        <f t="shared" si="70"/>
        <v>2600</v>
      </c>
      <c r="AS135" s="35">
        <f t="shared" si="80"/>
        <v>0</v>
      </c>
      <c r="AT135" s="35">
        <f t="shared" si="81"/>
        <v>0</v>
      </c>
      <c r="AU135" s="35">
        <f t="shared" si="71"/>
        <v>1494.8000030517578</v>
      </c>
      <c r="AV135" s="35">
        <f t="shared" si="72"/>
        <v>7169.9385197288138</v>
      </c>
      <c r="AX135" s="27">
        <v>2041</v>
      </c>
      <c r="AY135" s="35"/>
      <c r="AZ135" s="35"/>
      <c r="BA135" s="35"/>
      <c r="BB135" s="35"/>
      <c r="BC135" s="35"/>
      <c r="BD135" s="35"/>
      <c r="BE135" s="35"/>
      <c r="BF135" s="35"/>
      <c r="BG135" s="35"/>
      <c r="BH135" s="35"/>
      <c r="BI135" s="35"/>
      <c r="BJ135" s="35"/>
    </row>
    <row r="136" spans="2:65" x14ac:dyDescent="0.25">
      <c r="B136" s="25">
        <v>2042</v>
      </c>
      <c r="C136" s="26">
        <v>0</v>
      </c>
      <c r="D136" s="26">
        <v>1422</v>
      </c>
      <c r="E136" s="26">
        <v>72.800003051757798</v>
      </c>
      <c r="F136" s="26">
        <v>1800</v>
      </c>
      <c r="G136" s="26">
        <v>200</v>
      </c>
      <c r="H136" s="26">
        <v>200</v>
      </c>
      <c r="I136" s="26">
        <v>0</v>
      </c>
      <c r="J136" s="26">
        <v>400</v>
      </c>
      <c r="K136" s="26">
        <v>0</v>
      </c>
      <c r="L136" s="26">
        <v>200</v>
      </c>
      <c r="M136" s="26">
        <v>896.79999542236328</v>
      </c>
      <c r="N136" s="26">
        <v>0</v>
      </c>
      <c r="O136" s="26">
        <v>0</v>
      </c>
      <c r="P136" s="26">
        <v>0</v>
      </c>
      <c r="Q136" s="26">
        <v>0</v>
      </c>
      <c r="R136" s="26">
        <v>375</v>
      </c>
      <c r="S136" s="26">
        <v>75</v>
      </c>
      <c r="T136" s="26">
        <v>50</v>
      </c>
      <c r="U136" s="26">
        <v>150</v>
      </c>
      <c r="V136" s="26">
        <v>0</v>
      </c>
      <c r="W136" s="26">
        <v>76.620002746582031</v>
      </c>
      <c r="X136" s="26">
        <v>125</v>
      </c>
      <c r="Y136" s="26">
        <v>0</v>
      </c>
      <c r="Z136" s="26">
        <v>0</v>
      </c>
      <c r="AA136" s="26">
        <v>60</v>
      </c>
      <c r="AB136" s="26">
        <v>0</v>
      </c>
      <c r="AC136" s="26">
        <v>0</v>
      </c>
      <c r="AD136" s="26">
        <v>0</v>
      </c>
      <c r="AE136" s="26">
        <v>24.29999923706055</v>
      </c>
      <c r="AF136" s="26">
        <v>168.1099978685379</v>
      </c>
      <c r="AG136" s="26">
        <v>759.45953472884207</v>
      </c>
      <c r="AH136" s="26">
        <v>517.74793944462169</v>
      </c>
      <c r="AI136" s="30" t="str">
        <f t="shared" si="73"/>
        <v>B Market Reliance</v>
      </c>
      <c r="AJ136" s="25">
        <v>2042</v>
      </c>
      <c r="AK136" s="34">
        <f t="shared" si="74"/>
        <v>1277.2074741734637</v>
      </c>
      <c r="AL136" s="34">
        <f t="shared" si="69"/>
        <v>650</v>
      </c>
      <c r="AM136" s="34">
        <f t="shared" si="75"/>
        <v>0</v>
      </c>
      <c r="AN136" s="34">
        <f t="shared" si="76"/>
        <v>168.1099978685379</v>
      </c>
      <c r="AO136" s="34">
        <f t="shared" si="77"/>
        <v>100.92000198364258</v>
      </c>
      <c r="AP136" s="34">
        <f t="shared" si="78"/>
        <v>60</v>
      </c>
      <c r="AQ136" s="34">
        <f t="shared" si="79"/>
        <v>896.79999542236328</v>
      </c>
      <c r="AR136" s="34">
        <f t="shared" si="70"/>
        <v>2800</v>
      </c>
      <c r="AS136" s="34">
        <f t="shared" si="80"/>
        <v>125</v>
      </c>
      <c r="AT136" s="34">
        <f t="shared" si="81"/>
        <v>0</v>
      </c>
      <c r="AU136" s="34">
        <f t="shared" si="71"/>
        <v>1494.8000030517578</v>
      </c>
      <c r="AV136" s="34">
        <f t="shared" si="72"/>
        <v>7572.8374724997648</v>
      </c>
      <c r="AX136" s="25">
        <v>2042</v>
      </c>
      <c r="AY136" s="34"/>
      <c r="AZ136" s="34"/>
      <c r="BA136" s="34"/>
      <c r="BB136" s="34"/>
      <c r="BC136" s="34"/>
      <c r="BD136" s="34"/>
      <c r="BE136" s="34"/>
      <c r="BF136" s="34"/>
      <c r="BG136" s="34"/>
      <c r="BH136" s="34"/>
      <c r="BI136" s="34"/>
      <c r="BJ136" s="34"/>
    </row>
    <row r="137" spans="2:65" x14ac:dyDescent="0.25">
      <c r="B137" s="27">
        <v>2043</v>
      </c>
      <c r="C137" s="28">
        <v>0</v>
      </c>
      <c r="D137" s="28">
        <v>1659</v>
      </c>
      <c r="E137" s="28">
        <v>72.800003051757798</v>
      </c>
      <c r="F137" s="28">
        <v>1900</v>
      </c>
      <c r="G137" s="28">
        <v>200</v>
      </c>
      <c r="H137" s="28">
        <v>200</v>
      </c>
      <c r="I137" s="28">
        <v>0</v>
      </c>
      <c r="J137" s="28">
        <v>400</v>
      </c>
      <c r="K137" s="28">
        <v>0</v>
      </c>
      <c r="L137" s="28">
        <v>300</v>
      </c>
      <c r="M137" s="28">
        <v>996.34999084472656</v>
      </c>
      <c r="N137" s="28">
        <v>0</v>
      </c>
      <c r="O137" s="28">
        <v>0</v>
      </c>
      <c r="P137" s="28">
        <v>0</v>
      </c>
      <c r="Q137" s="28">
        <v>0</v>
      </c>
      <c r="R137" s="28">
        <v>375</v>
      </c>
      <c r="S137" s="28">
        <v>75</v>
      </c>
      <c r="T137" s="28">
        <v>50</v>
      </c>
      <c r="U137" s="28">
        <v>150</v>
      </c>
      <c r="V137" s="28">
        <v>0</v>
      </c>
      <c r="W137" s="28">
        <v>80.669998168945313</v>
      </c>
      <c r="X137" s="28">
        <v>125</v>
      </c>
      <c r="Y137" s="28">
        <v>0</v>
      </c>
      <c r="Z137" s="28">
        <v>0</v>
      </c>
      <c r="AA137" s="28">
        <v>75</v>
      </c>
      <c r="AB137" s="28">
        <v>0</v>
      </c>
      <c r="AC137" s="28">
        <v>0</v>
      </c>
      <c r="AD137" s="28">
        <v>0</v>
      </c>
      <c r="AE137" s="28">
        <v>25.579999923706051</v>
      </c>
      <c r="AF137" s="28">
        <v>169.88000214099884</v>
      </c>
      <c r="AG137" s="28">
        <v>775.01290651765703</v>
      </c>
      <c r="AH137" s="28">
        <v>562.34133320822002</v>
      </c>
      <c r="AI137" s="30" t="str">
        <f t="shared" si="73"/>
        <v>B Market Reliance</v>
      </c>
      <c r="AJ137" s="27">
        <v>2043</v>
      </c>
      <c r="AK137" s="35">
        <f t="shared" si="74"/>
        <v>1337.3542397258771</v>
      </c>
      <c r="AL137" s="35">
        <f t="shared" si="69"/>
        <v>650</v>
      </c>
      <c r="AM137" s="35">
        <f t="shared" si="75"/>
        <v>0</v>
      </c>
      <c r="AN137" s="35">
        <f t="shared" si="76"/>
        <v>169.88000214099884</v>
      </c>
      <c r="AO137" s="35">
        <f t="shared" si="77"/>
        <v>106.24999809265137</v>
      </c>
      <c r="AP137" s="35">
        <f t="shared" si="78"/>
        <v>75</v>
      </c>
      <c r="AQ137" s="35">
        <f t="shared" si="79"/>
        <v>996.34999084472656</v>
      </c>
      <c r="AR137" s="35">
        <f t="shared" si="70"/>
        <v>3000</v>
      </c>
      <c r="AS137" s="35">
        <f t="shared" si="80"/>
        <v>125</v>
      </c>
      <c r="AT137" s="35">
        <f t="shared" si="81"/>
        <v>0</v>
      </c>
      <c r="AU137" s="35">
        <f t="shared" si="71"/>
        <v>1731.8000030517578</v>
      </c>
      <c r="AV137" s="35">
        <f t="shared" si="72"/>
        <v>8191.6342338560116</v>
      </c>
      <c r="AX137" s="27">
        <v>2043</v>
      </c>
      <c r="AY137" s="35"/>
      <c r="AZ137" s="35"/>
      <c r="BA137" s="35"/>
      <c r="BB137" s="35"/>
      <c r="BC137" s="35"/>
      <c r="BD137" s="35"/>
      <c r="BE137" s="35"/>
      <c r="BF137" s="35"/>
      <c r="BG137" s="35"/>
      <c r="BH137" s="35"/>
      <c r="BI137" s="35"/>
      <c r="BJ137" s="35"/>
    </row>
    <row r="138" spans="2:65" x14ac:dyDescent="0.25">
      <c r="B138" s="25">
        <v>2044</v>
      </c>
      <c r="C138" s="26">
        <v>0</v>
      </c>
      <c r="D138" s="26">
        <v>1659</v>
      </c>
      <c r="E138" s="26">
        <v>72.800003051757798</v>
      </c>
      <c r="F138" s="26">
        <v>1900</v>
      </c>
      <c r="G138" s="26">
        <v>550</v>
      </c>
      <c r="H138" s="26">
        <v>200</v>
      </c>
      <c r="I138" s="26">
        <v>0</v>
      </c>
      <c r="J138" s="26">
        <v>400</v>
      </c>
      <c r="K138" s="26">
        <v>0</v>
      </c>
      <c r="L138" s="26">
        <v>300</v>
      </c>
      <c r="M138" s="26">
        <v>995.84999847412109</v>
      </c>
      <c r="N138" s="26">
        <v>0</v>
      </c>
      <c r="O138" s="26">
        <v>0</v>
      </c>
      <c r="P138" s="26">
        <v>0</v>
      </c>
      <c r="Q138" s="26">
        <v>0</v>
      </c>
      <c r="R138" s="26">
        <v>375</v>
      </c>
      <c r="S138" s="26">
        <v>75</v>
      </c>
      <c r="T138" s="26">
        <v>50</v>
      </c>
      <c r="U138" s="26">
        <v>150</v>
      </c>
      <c r="V138" s="26">
        <v>0</v>
      </c>
      <c r="W138" s="26">
        <v>84.930000305175781</v>
      </c>
      <c r="X138" s="26">
        <v>250</v>
      </c>
      <c r="Y138" s="26">
        <v>0</v>
      </c>
      <c r="Z138" s="26">
        <v>0</v>
      </c>
      <c r="AA138" s="26">
        <v>105</v>
      </c>
      <c r="AB138" s="26">
        <v>0</v>
      </c>
      <c r="AC138" s="26">
        <v>0</v>
      </c>
      <c r="AD138" s="26">
        <v>0</v>
      </c>
      <c r="AE138" s="26">
        <v>26.930000305175781</v>
      </c>
      <c r="AF138" s="26">
        <v>171.53999984264374</v>
      </c>
      <c r="AG138" s="26">
        <v>792.01466881078329</v>
      </c>
      <c r="AH138" s="26">
        <v>622.09565656516793</v>
      </c>
      <c r="AI138" s="30" t="str">
        <f t="shared" si="73"/>
        <v>B Market Reliance</v>
      </c>
      <c r="AJ138" s="25">
        <v>2044</v>
      </c>
      <c r="AK138" s="34">
        <f t="shared" si="74"/>
        <v>1414.1103253759511</v>
      </c>
      <c r="AL138" s="34">
        <f t="shared" si="69"/>
        <v>650</v>
      </c>
      <c r="AM138" s="34">
        <f t="shared" si="75"/>
        <v>0</v>
      </c>
      <c r="AN138" s="34">
        <f t="shared" si="76"/>
        <v>171.53999984264374</v>
      </c>
      <c r="AO138" s="34">
        <f t="shared" si="77"/>
        <v>111.86000061035156</v>
      </c>
      <c r="AP138" s="34">
        <f t="shared" si="78"/>
        <v>105</v>
      </c>
      <c r="AQ138" s="34">
        <f t="shared" si="79"/>
        <v>995.84999847412109</v>
      </c>
      <c r="AR138" s="34">
        <f t="shared" si="70"/>
        <v>3350</v>
      </c>
      <c r="AS138" s="34">
        <f t="shared" si="80"/>
        <v>250</v>
      </c>
      <c r="AT138" s="34">
        <f t="shared" si="81"/>
        <v>0</v>
      </c>
      <c r="AU138" s="34">
        <f t="shared" si="71"/>
        <v>1731.8000030517578</v>
      </c>
      <c r="AV138" s="34">
        <f t="shared" si="72"/>
        <v>8780.1603273548244</v>
      </c>
      <c r="AX138" s="25">
        <v>2044</v>
      </c>
      <c r="AY138" s="34"/>
      <c r="AZ138" s="34"/>
      <c r="BA138" s="34"/>
      <c r="BB138" s="34"/>
      <c r="BC138" s="34"/>
      <c r="BD138" s="34"/>
      <c r="BE138" s="34"/>
      <c r="BF138" s="34"/>
      <c r="BG138" s="34"/>
      <c r="BH138" s="34"/>
      <c r="BI138" s="34"/>
      <c r="BJ138" s="34"/>
    </row>
    <row r="139" spans="2:65" x14ac:dyDescent="0.25">
      <c r="B139" s="27">
        <v>2045</v>
      </c>
      <c r="C139" s="28">
        <v>0</v>
      </c>
      <c r="D139" s="28">
        <v>1659</v>
      </c>
      <c r="E139" s="28">
        <v>72.800003051757798</v>
      </c>
      <c r="F139" s="28">
        <v>1900</v>
      </c>
      <c r="G139" s="28">
        <v>550</v>
      </c>
      <c r="H139" s="28">
        <v>200</v>
      </c>
      <c r="I139" s="28">
        <v>0</v>
      </c>
      <c r="J139" s="28">
        <v>400</v>
      </c>
      <c r="K139" s="28">
        <v>0</v>
      </c>
      <c r="L139" s="28">
        <v>300</v>
      </c>
      <c r="M139" s="28">
        <v>995.35000610351563</v>
      </c>
      <c r="N139" s="28">
        <v>0</v>
      </c>
      <c r="O139" s="28">
        <v>0</v>
      </c>
      <c r="P139" s="28">
        <v>0</v>
      </c>
      <c r="Q139" s="28">
        <v>0</v>
      </c>
      <c r="R139" s="28">
        <v>375</v>
      </c>
      <c r="S139" s="28">
        <v>75</v>
      </c>
      <c r="T139" s="28">
        <v>50</v>
      </c>
      <c r="U139" s="28">
        <v>150</v>
      </c>
      <c r="V139" s="28">
        <v>0</v>
      </c>
      <c r="W139" s="28">
        <v>89.410003662109375</v>
      </c>
      <c r="X139" s="28">
        <v>375</v>
      </c>
      <c r="Y139" s="28">
        <v>0</v>
      </c>
      <c r="Z139" s="28">
        <v>0</v>
      </c>
      <c r="AA139" s="28">
        <v>135</v>
      </c>
      <c r="AB139" s="28">
        <v>0</v>
      </c>
      <c r="AC139" s="28">
        <v>50</v>
      </c>
      <c r="AD139" s="28">
        <v>0</v>
      </c>
      <c r="AE139" s="28">
        <v>28.360000610351559</v>
      </c>
      <c r="AF139" s="28">
        <v>173.29000151157379</v>
      </c>
      <c r="AG139" s="28">
        <v>807.45351018549968</v>
      </c>
      <c r="AH139" s="28">
        <v>689.82409491570616</v>
      </c>
      <c r="AI139" s="30" t="str">
        <f t="shared" si="73"/>
        <v>B Market Reliance</v>
      </c>
      <c r="AJ139" s="27">
        <v>2045</v>
      </c>
      <c r="AK139" s="35">
        <f t="shared" si="74"/>
        <v>1497.2776051012058</v>
      </c>
      <c r="AL139" s="35">
        <f t="shared" si="69"/>
        <v>650</v>
      </c>
      <c r="AM139" s="35">
        <f t="shared" si="75"/>
        <v>50</v>
      </c>
      <c r="AN139" s="35">
        <f t="shared" si="76"/>
        <v>173.29000151157379</v>
      </c>
      <c r="AO139" s="35">
        <f t="shared" si="77"/>
        <v>117.77000427246094</v>
      </c>
      <c r="AP139" s="35">
        <f t="shared" si="78"/>
        <v>135</v>
      </c>
      <c r="AQ139" s="35">
        <f t="shared" si="79"/>
        <v>995.35000610351563</v>
      </c>
      <c r="AR139" s="35">
        <f t="shared" si="70"/>
        <v>3350</v>
      </c>
      <c r="AS139" s="35">
        <f t="shared" si="80"/>
        <v>375</v>
      </c>
      <c r="AT139" s="35">
        <f t="shared" si="81"/>
        <v>0</v>
      </c>
      <c r="AU139" s="35">
        <f t="shared" si="71"/>
        <v>1731.8000030517578</v>
      </c>
      <c r="AV139" s="35">
        <f t="shared" si="72"/>
        <v>9075.4876200405142</v>
      </c>
      <c r="AX139" s="27">
        <v>2045</v>
      </c>
      <c r="AY139" s="35">
        <f t="shared" ref="AY139:BJ139" si="84">AK139-AK124</f>
        <v>902.81395955253606</v>
      </c>
      <c r="AZ139" s="35">
        <f t="shared" si="84"/>
        <v>625</v>
      </c>
      <c r="BA139" s="35">
        <f t="shared" si="84"/>
        <v>50</v>
      </c>
      <c r="BB139" s="35">
        <f t="shared" si="84"/>
        <v>46.230003505945206</v>
      </c>
      <c r="BC139" s="35">
        <f t="shared" si="84"/>
        <v>72.080005645751953</v>
      </c>
      <c r="BD139" s="35">
        <f t="shared" si="84"/>
        <v>135</v>
      </c>
      <c r="BE139" s="35">
        <f t="shared" si="84"/>
        <v>995.35000610351563</v>
      </c>
      <c r="BF139" s="35">
        <f t="shared" si="84"/>
        <v>1650</v>
      </c>
      <c r="BG139" s="35">
        <f t="shared" si="84"/>
        <v>375</v>
      </c>
      <c r="BH139" s="35">
        <f t="shared" si="84"/>
        <v>0</v>
      </c>
      <c r="BI139" s="35">
        <f t="shared" si="84"/>
        <v>474</v>
      </c>
      <c r="BJ139" s="35">
        <f t="shared" si="84"/>
        <v>5325.4739748077491</v>
      </c>
    </row>
    <row r="140" spans="2:65" x14ac:dyDescent="0.25">
      <c r="AX140" s="27" t="s">
        <v>45</v>
      </c>
      <c r="AY140" s="35">
        <f>SUM(AY139,AY124,AY119)</f>
        <v>1497.2776051012056</v>
      </c>
      <c r="AZ140" s="35">
        <f t="shared" ref="AZ140:BJ140" si="85">SUM(AZ139,AZ124,AZ119)</f>
        <v>650</v>
      </c>
      <c r="BA140" s="35">
        <f t="shared" si="85"/>
        <v>50</v>
      </c>
      <c r="BB140" s="35">
        <f t="shared" si="85"/>
        <v>173.29000151157379</v>
      </c>
      <c r="BC140" s="35">
        <f t="shared" si="85"/>
        <v>117.77000427246094</v>
      </c>
      <c r="BD140" s="35">
        <f t="shared" si="85"/>
        <v>135</v>
      </c>
      <c r="BE140" s="35">
        <f t="shared" si="85"/>
        <v>995.35000610351563</v>
      </c>
      <c r="BF140" s="35">
        <f t="shared" si="85"/>
        <v>3350</v>
      </c>
      <c r="BG140" s="35">
        <f t="shared" si="85"/>
        <v>375</v>
      </c>
      <c r="BH140" s="35">
        <f t="shared" si="85"/>
        <v>0</v>
      </c>
      <c r="BI140" s="35">
        <f t="shared" si="85"/>
        <v>1731.8000030517578</v>
      </c>
      <c r="BJ140" s="35">
        <f t="shared" si="85"/>
        <v>9075.4876200405142</v>
      </c>
    </row>
    <row r="142" spans="2:65" x14ac:dyDescent="0.25">
      <c r="B142" s="1" t="str">
        <f>'RAW DATA INPUTS &gt;&gt;&gt;'!D8</f>
        <v>C Distributed Transmission</v>
      </c>
    </row>
    <row r="143" spans="2:65" ht="60" customHeight="1" x14ac:dyDescent="0.25">
      <c r="B143" s="16" t="s">
        <v>13</v>
      </c>
      <c r="C143" s="17" t="s">
        <v>14</v>
      </c>
      <c r="D143" s="17" t="s">
        <v>15</v>
      </c>
      <c r="E143" s="17" t="s">
        <v>16</v>
      </c>
      <c r="F143" s="18" t="s">
        <v>17</v>
      </c>
      <c r="G143" s="18" t="s">
        <v>18</v>
      </c>
      <c r="H143" s="18" t="s">
        <v>19</v>
      </c>
      <c r="I143" s="18" t="s">
        <v>20</v>
      </c>
      <c r="J143" s="18" t="s">
        <v>21</v>
      </c>
      <c r="K143" s="18" t="s">
        <v>22</v>
      </c>
      <c r="L143" s="18" t="s">
        <v>23</v>
      </c>
      <c r="M143" s="19" t="s">
        <v>24</v>
      </c>
      <c r="N143" s="19" t="s">
        <v>25</v>
      </c>
      <c r="O143" s="19" t="s">
        <v>26</v>
      </c>
      <c r="P143" s="19" t="s">
        <v>27</v>
      </c>
      <c r="Q143" s="19" t="s">
        <v>28</v>
      </c>
      <c r="R143" s="20" t="s">
        <v>29</v>
      </c>
      <c r="S143" s="20" t="s">
        <v>30</v>
      </c>
      <c r="T143" s="20" t="s">
        <v>31</v>
      </c>
      <c r="U143" s="20" t="s">
        <v>32</v>
      </c>
      <c r="V143" s="20" t="s">
        <v>33</v>
      </c>
      <c r="W143" s="20" t="s">
        <v>34</v>
      </c>
      <c r="X143" s="21" t="s">
        <v>35</v>
      </c>
      <c r="Y143" s="21" t="s">
        <v>36</v>
      </c>
      <c r="Z143" s="21" t="s">
        <v>37</v>
      </c>
      <c r="AA143" s="16" t="s">
        <v>38</v>
      </c>
      <c r="AB143" s="16" t="s">
        <v>39</v>
      </c>
      <c r="AC143" s="16" t="s">
        <v>52</v>
      </c>
      <c r="AD143" s="16" t="s">
        <v>41</v>
      </c>
      <c r="AE143" s="16" t="s">
        <v>42</v>
      </c>
      <c r="AF143" s="22" t="s">
        <v>1</v>
      </c>
      <c r="AG143" s="22" t="s">
        <v>43</v>
      </c>
      <c r="AH143" s="22" t="s">
        <v>44</v>
      </c>
      <c r="AI143" s="36" t="str">
        <f>B142</f>
        <v>C Distributed Transmission</v>
      </c>
      <c r="AJ143" s="23" t="s">
        <v>13</v>
      </c>
      <c r="AK143" s="23" t="s">
        <v>58</v>
      </c>
      <c r="AL143" s="23" t="s">
        <v>59</v>
      </c>
      <c r="AM143" s="23" t="s">
        <v>60</v>
      </c>
      <c r="AN143" s="23" t="s">
        <v>61</v>
      </c>
      <c r="AO143" s="23" t="s">
        <v>62</v>
      </c>
      <c r="AP143" s="24" t="s">
        <v>38</v>
      </c>
      <c r="AQ143" s="24" t="s">
        <v>47</v>
      </c>
      <c r="AR143" s="24" t="s">
        <v>53</v>
      </c>
      <c r="AS143" s="24" t="s">
        <v>63</v>
      </c>
      <c r="AT143" s="24" t="s">
        <v>64</v>
      </c>
      <c r="AU143" s="24" t="s">
        <v>50</v>
      </c>
      <c r="AV143" s="24" t="s">
        <v>45</v>
      </c>
      <c r="AX143" s="23" t="s">
        <v>273</v>
      </c>
      <c r="AY143" s="23" t="s">
        <v>58</v>
      </c>
      <c r="AZ143" s="23" t="s">
        <v>59</v>
      </c>
      <c r="BA143" s="23" t="s">
        <v>60</v>
      </c>
      <c r="BB143" s="23" t="s">
        <v>61</v>
      </c>
      <c r="BC143" s="23" t="s">
        <v>62</v>
      </c>
      <c r="BD143" s="24" t="s">
        <v>38</v>
      </c>
      <c r="BE143" s="24" t="s">
        <v>47</v>
      </c>
      <c r="BF143" s="24" t="s">
        <v>53</v>
      </c>
      <c r="BG143" s="24" t="s">
        <v>63</v>
      </c>
      <c r="BH143" s="24" t="s">
        <v>64</v>
      </c>
      <c r="BI143" s="24" t="s">
        <v>50</v>
      </c>
      <c r="BJ143" s="24" t="s">
        <v>45</v>
      </c>
    </row>
    <row r="144" spans="2:65" x14ac:dyDescent="0.25">
      <c r="B144" s="25">
        <v>2022</v>
      </c>
      <c r="C144" s="26">
        <v>0</v>
      </c>
      <c r="D144" s="26">
        <v>0</v>
      </c>
      <c r="E144" s="26">
        <v>0</v>
      </c>
      <c r="F144" s="26">
        <v>0</v>
      </c>
      <c r="G144" s="26">
        <v>0</v>
      </c>
      <c r="H144" s="26">
        <v>0</v>
      </c>
      <c r="I144" s="26">
        <v>0</v>
      </c>
      <c r="J144" s="26">
        <v>0</v>
      </c>
      <c r="K144" s="26">
        <v>0</v>
      </c>
      <c r="L144" s="26">
        <v>0</v>
      </c>
      <c r="M144" s="26">
        <v>0</v>
      </c>
      <c r="N144" s="26">
        <v>0</v>
      </c>
      <c r="O144" s="26">
        <v>0</v>
      </c>
      <c r="P144" s="26">
        <v>0</v>
      </c>
      <c r="Q144" s="26">
        <v>0</v>
      </c>
      <c r="R144" s="26">
        <v>0</v>
      </c>
      <c r="S144" s="26">
        <v>0</v>
      </c>
      <c r="T144" s="26">
        <v>0</v>
      </c>
      <c r="U144" s="26">
        <v>0</v>
      </c>
      <c r="V144" s="26">
        <v>0</v>
      </c>
      <c r="W144" s="26">
        <v>3.2999999523162842</v>
      </c>
      <c r="X144" s="26">
        <v>0</v>
      </c>
      <c r="Y144" s="26">
        <v>0</v>
      </c>
      <c r="Z144" s="26">
        <v>0</v>
      </c>
      <c r="AA144" s="26">
        <v>0</v>
      </c>
      <c r="AB144" s="26">
        <v>0</v>
      </c>
      <c r="AC144" s="26">
        <v>0</v>
      </c>
      <c r="AD144" s="26">
        <v>0</v>
      </c>
      <c r="AE144" s="26">
        <v>0</v>
      </c>
      <c r="AF144" s="26">
        <v>0</v>
      </c>
      <c r="AG144" s="26">
        <v>37.531762906349293</v>
      </c>
      <c r="AH144" s="26">
        <v>37.1379291002768</v>
      </c>
      <c r="AI144" s="30" t="str">
        <f>AI143</f>
        <v>C Distributed Transmission</v>
      </c>
      <c r="AJ144" s="25">
        <v>2022</v>
      </c>
      <c r="AK144" s="34">
        <f>SUM(AG144:AH144)</f>
        <v>74.669692006626093</v>
      </c>
      <c r="AL144" s="34">
        <f t="shared" ref="AL144:AL150" si="86">SUM(R144:U144)</f>
        <v>0</v>
      </c>
      <c r="AM144" s="34">
        <f>SUM(AC144:AD144)</f>
        <v>0</v>
      </c>
      <c r="AN144" s="34">
        <f>AF144</f>
        <v>0</v>
      </c>
      <c r="AO144" s="34">
        <f>W144+AE144</f>
        <v>3.2999999523162842</v>
      </c>
      <c r="AP144" s="34">
        <f>AA144</f>
        <v>0</v>
      </c>
      <c r="AQ144" s="34">
        <f>SUM(M144:Q144)</f>
        <v>0</v>
      </c>
      <c r="AR144" s="34">
        <f t="shared" ref="AR144:AR167" si="87">SUM(F144:L144)</f>
        <v>0</v>
      </c>
      <c r="AS144" s="34">
        <f>SUM(X144:Z144)</f>
        <v>0</v>
      </c>
      <c r="AT144" s="34">
        <f>V144</f>
        <v>0</v>
      </c>
      <c r="AU144" s="34">
        <f t="shared" ref="AU144:AU167" si="88">SUM(C144:E144)</f>
        <v>0</v>
      </c>
      <c r="AV144" s="34">
        <f t="shared" ref="AV144:AV150" si="89">SUM(AK144:AU144)</f>
        <v>77.969691958942377</v>
      </c>
      <c r="AX144" s="25">
        <v>2022</v>
      </c>
      <c r="AY144" s="34"/>
      <c r="AZ144" s="34"/>
      <c r="BA144" s="34"/>
      <c r="BB144" s="34"/>
      <c r="BC144" s="34"/>
      <c r="BD144" s="34"/>
      <c r="BE144" s="34"/>
      <c r="BF144" s="34"/>
      <c r="BG144" s="34"/>
      <c r="BH144" s="34"/>
      <c r="BI144" s="34"/>
      <c r="BJ144" s="34"/>
      <c r="BL144" s="74" t="s">
        <v>58</v>
      </c>
      <c r="BM144" s="75">
        <f>AY168</f>
        <v>1537.4676345137968</v>
      </c>
    </row>
    <row r="145" spans="2:65" x14ac:dyDescent="0.25">
      <c r="B145" s="27">
        <v>2023</v>
      </c>
      <c r="C145" s="28">
        <v>0</v>
      </c>
      <c r="D145" s="28">
        <v>0</v>
      </c>
      <c r="E145" s="28">
        <v>0</v>
      </c>
      <c r="F145" s="28">
        <v>0</v>
      </c>
      <c r="G145" s="28">
        <v>0</v>
      </c>
      <c r="H145" s="28">
        <v>0</v>
      </c>
      <c r="I145" s="28">
        <v>0</v>
      </c>
      <c r="J145" s="28">
        <v>0</v>
      </c>
      <c r="K145" s="28">
        <v>0</v>
      </c>
      <c r="L145" s="28">
        <v>0</v>
      </c>
      <c r="M145" s="28">
        <v>0</v>
      </c>
      <c r="N145" s="28">
        <v>0</v>
      </c>
      <c r="O145" s="28">
        <v>0</v>
      </c>
      <c r="P145" s="28">
        <v>0</v>
      </c>
      <c r="Q145" s="28">
        <v>0</v>
      </c>
      <c r="R145" s="28">
        <v>0</v>
      </c>
      <c r="S145" s="28">
        <v>0</v>
      </c>
      <c r="T145" s="28">
        <v>0</v>
      </c>
      <c r="U145" s="28">
        <v>0</v>
      </c>
      <c r="V145" s="28">
        <v>0</v>
      </c>
      <c r="W145" s="28">
        <v>6.25</v>
      </c>
      <c r="X145" s="28">
        <v>0</v>
      </c>
      <c r="Y145" s="28">
        <v>0</v>
      </c>
      <c r="Z145" s="28">
        <v>0</v>
      </c>
      <c r="AA145" s="28">
        <v>0</v>
      </c>
      <c r="AB145" s="28">
        <v>0</v>
      </c>
      <c r="AC145" s="28">
        <v>0</v>
      </c>
      <c r="AD145" s="28">
        <v>0</v>
      </c>
      <c r="AE145" s="28">
        <v>3</v>
      </c>
      <c r="AF145" s="28">
        <v>5.0400002393871546</v>
      </c>
      <c r="AG145" s="28">
        <v>77.022225312648928</v>
      </c>
      <c r="AH145" s="28">
        <v>61.868254649550458</v>
      </c>
      <c r="AI145" s="30" t="str">
        <f t="shared" ref="AI145:AI167" si="90">AI144</f>
        <v>C Distributed Transmission</v>
      </c>
      <c r="AJ145" s="27">
        <v>2023</v>
      </c>
      <c r="AK145" s="35">
        <f t="shared" ref="AK145:AK167" si="91">SUM(AG145:AH145)</f>
        <v>138.89047996219938</v>
      </c>
      <c r="AL145" s="35">
        <f t="shared" si="86"/>
        <v>0</v>
      </c>
      <c r="AM145" s="35">
        <f t="shared" ref="AM145:AM167" si="92">SUM(AC145:AD145)</f>
        <v>0</v>
      </c>
      <c r="AN145" s="35">
        <f t="shared" ref="AN145:AN167" si="93">AF145</f>
        <v>5.0400002393871546</v>
      </c>
      <c r="AO145" s="35">
        <f t="shared" ref="AO145:AO167" si="94">W145+AE145</f>
        <v>9.25</v>
      </c>
      <c r="AP145" s="35">
        <f t="shared" ref="AP145:AP167" si="95">AA145</f>
        <v>0</v>
      </c>
      <c r="AQ145" s="35">
        <f t="shared" ref="AQ145:AQ167" si="96">SUM(M145:Q145)</f>
        <v>0</v>
      </c>
      <c r="AR145" s="35">
        <f t="shared" si="87"/>
        <v>0</v>
      </c>
      <c r="AS145" s="35">
        <f t="shared" ref="AS145:AS167" si="97">SUM(X145:Z145)</f>
        <v>0</v>
      </c>
      <c r="AT145" s="35">
        <f t="shared" ref="AT145:AT167" si="98">V145</f>
        <v>0</v>
      </c>
      <c r="AU145" s="35">
        <f t="shared" si="88"/>
        <v>0</v>
      </c>
      <c r="AV145" s="35">
        <f t="shared" si="89"/>
        <v>153.18048020158653</v>
      </c>
      <c r="AX145" s="27">
        <v>2023</v>
      </c>
      <c r="AY145" s="35"/>
      <c r="AZ145" s="35"/>
      <c r="BA145" s="35"/>
      <c r="BB145" s="35"/>
      <c r="BC145" s="35"/>
      <c r="BD145" s="35"/>
      <c r="BE145" s="35"/>
      <c r="BF145" s="35"/>
      <c r="BG145" s="35"/>
      <c r="BH145" s="35"/>
      <c r="BI145" s="35"/>
      <c r="BJ145" s="35"/>
      <c r="BL145" s="74" t="s">
        <v>59</v>
      </c>
      <c r="BM145" s="75">
        <f>AZ168</f>
        <v>1050</v>
      </c>
    </row>
    <row r="146" spans="2:65" x14ac:dyDescent="0.25">
      <c r="B146" s="25">
        <v>2024</v>
      </c>
      <c r="C146" s="26">
        <v>0</v>
      </c>
      <c r="D146" s="26">
        <v>0</v>
      </c>
      <c r="E146" s="26">
        <v>0</v>
      </c>
      <c r="F146" s="26">
        <v>0</v>
      </c>
      <c r="G146" s="26">
        <v>0</v>
      </c>
      <c r="H146" s="26">
        <v>0</v>
      </c>
      <c r="I146" s="26">
        <v>0</v>
      </c>
      <c r="J146" s="26">
        <v>0</v>
      </c>
      <c r="K146" s="26">
        <v>0</v>
      </c>
      <c r="L146" s="26">
        <v>0</v>
      </c>
      <c r="M146" s="26">
        <v>0</v>
      </c>
      <c r="N146" s="26">
        <v>0</v>
      </c>
      <c r="O146" s="26">
        <v>0</v>
      </c>
      <c r="P146" s="26">
        <v>0</v>
      </c>
      <c r="Q146" s="26">
        <v>0</v>
      </c>
      <c r="R146" s="26">
        <v>0</v>
      </c>
      <c r="S146" s="26">
        <v>0</v>
      </c>
      <c r="T146" s="26">
        <v>0</v>
      </c>
      <c r="U146" s="26">
        <v>0</v>
      </c>
      <c r="V146" s="26">
        <v>0</v>
      </c>
      <c r="W146" s="26">
        <v>11.89000034332275</v>
      </c>
      <c r="X146" s="26">
        <v>0</v>
      </c>
      <c r="Y146" s="26">
        <v>0</v>
      </c>
      <c r="Z146" s="26">
        <v>0</v>
      </c>
      <c r="AA146" s="26">
        <v>0</v>
      </c>
      <c r="AB146" s="26">
        <v>0</v>
      </c>
      <c r="AC146" s="26">
        <v>0</v>
      </c>
      <c r="AD146" s="26">
        <v>0</v>
      </c>
      <c r="AE146" s="26">
        <v>6</v>
      </c>
      <c r="AF146" s="26">
        <v>10.839999644085765</v>
      </c>
      <c r="AG146" s="26">
        <v>119.21889568803138</v>
      </c>
      <c r="AH146" s="26">
        <v>81.077305541015448</v>
      </c>
      <c r="AI146" s="30" t="str">
        <f t="shared" si="90"/>
        <v>C Distributed Transmission</v>
      </c>
      <c r="AJ146" s="25">
        <v>2024</v>
      </c>
      <c r="AK146" s="34">
        <f t="shared" si="91"/>
        <v>200.29620122904683</v>
      </c>
      <c r="AL146" s="34">
        <f t="shared" si="86"/>
        <v>0</v>
      </c>
      <c r="AM146" s="34">
        <f t="shared" si="92"/>
        <v>0</v>
      </c>
      <c r="AN146" s="34">
        <f t="shared" si="93"/>
        <v>10.839999644085765</v>
      </c>
      <c r="AO146" s="34">
        <f t="shared" si="94"/>
        <v>17.89000034332275</v>
      </c>
      <c r="AP146" s="34">
        <f t="shared" si="95"/>
        <v>0</v>
      </c>
      <c r="AQ146" s="34">
        <f t="shared" si="96"/>
        <v>0</v>
      </c>
      <c r="AR146" s="34">
        <f t="shared" si="87"/>
        <v>0</v>
      </c>
      <c r="AS146" s="34">
        <f t="shared" si="97"/>
        <v>0</v>
      </c>
      <c r="AT146" s="34">
        <f t="shared" si="98"/>
        <v>0</v>
      </c>
      <c r="AU146" s="34">
        <f t="shared" si="88"/>
        <v>0</v>
      </c>
      <c r="AV146" s="34">
        <f t="shared" si="89"/>
        <v>229.02620121645535</v>
      </c>
      <c r="AX146" s="25">
        <v>2024</v>
      </c>
      <c r="AY146" s="34"/>
      <c r="AZ146" s="34"/>
      <c r="BA146" s="34"/>
      <c r="BB146" s="34"/>
      <c r="BC146" s="34"/>
      <c r="BD146" s="34"/>
      <c r="BE146" s="34"/>
      <c r="BF146" s="34"/>
      <c r="BG146" s="34"/>
      <c r="BH146" s="34"/>
      <c r="BI146" s="34"/>
      <c r="BJ146" s="34"/>
      <c r="BL146" s="74" t="s">
        <v>60</v>
      </c>
      <c r="BM146" s="75">
        <f>BA168</f>
        <v>2700</v>
      </c>
    </row>
    <row r="147" spans="2:65" x14ac:dyDescent="0.25">
      <c r="B147" s="27">
        <v>2025</v>
      </c>
      <c r="C147" s="28">
        <v>0</v>
      </c>
      <c r="D147" s="28">
        <v>0</v>
      </c>
      <c r="E147" s="28">
        <v>0</v>
      </c>
      <c r="F147" s="28">
        <v>500</v>
      </c>
      <c r="G147" s="28">
        <v>0</v>
      </c>
      <c r="H147" s="28">
        <v>0</v>
      </c>
      <c r="I147" s="28">
        <v>0</v>
      </c>
      <c r="J147" s="28">
        <v>0</v>
      </c>
      <c r="K147" s="28">
        <v>0</v>
      </c>
      <c r="L147" s="28">
        <v>0</v>
      </c>
      <c r="M147" s="28">
        <v>0</v>
      </c>
      <c r="N147" s="28">
        <v>0</v>
      </c>
      <c r="O147" s="28">
        <v>0</v>
      </c>
      <c r="P147" s="28">
        <v>0</v>
      </c>
      <c r="Q147" s="28">
        <v>0</v>
      </c>
      <c r="R147" s="28">
        <v>0</v>
      </c>
      <c r="S147" s="28">
        <v>0</v>
      </c>
      <c r="T147" s="28">
        <v>0</v>
      </c>
      <c r="U147" s="28">
        <v>0</v>
      </c>
      <c r="V147" s="28">
        <v>0</v>
      </c>
      <c r="W147" s="28">
        <v>16.090000152587891</v>
      </c>
      <c r="X147" s="28">
        <v>0</v>
      </c>
      <c r="Y147" s="28">
        <v>0</v>
      </c>
      <c r="Z147" s="28">
        <v>0</v>
      </c>
      <c r="AA147" s="28">
        <v>0</v>
      </c>
      <c r="AB147" s="28">
        <v>0</v>
      </c>
      <c r="AC147" s="28">
        <v>0</v>
      </c>
      <c r="AD147" s="28">
        <v>0</v>
      </c>
      <c r="AE147" s="28">
        <v>6</v>
      </c>
      <c r="AF147" s="28">
        <v>28.169999673962593</v>
      </c>
      <c r="AG147" s="28">
        <v>164.24307163826862</v>
      </c>
      <c r="AH147" s="28">
        <v>93.732976330442341</v>
      </c>
      <c r="AI147" s="30" t="str">
        <f t="shared" si="90"/>
        <v>C Distributed Transmission</v>
      </c>
      <c r="AJ147" s="27">
        <v>2025</v>
      </c>
      <c r="AK147" s="35">
        <f t="shared" si="91"/>
        <v>257.97604796871099</v>
      </c>
      <c r="AL147" s="35">
        <f t="shared" si="86"/>
        <v>0</v>
      </c>
      <c r="AM147" s="35">
        <f t="shared" si="92"/>
        <v>0</v>
      </c>
      <c r="AN147" s="35">
        <f t="shared" si="93"/>
        <v>28.169999673962593</v>
      </c>
      <c r="AO147" s="35">
        <f t="shared" si="94"/>
        <v>22.090000152587891</v>
      </c>
      <c r="AP147" s="35">
        <f t="shared" si="95"/>
        <v>0</v>
      </c>
      <c r="AQ147" s="35">
        <f t="shared" si="96"/>
        <v>0</v>
      </c>
      <c r="AR147" s="35">
        <f t="shared" si="87"/>
        <v>500</v>
      </c>
      <c r="AS147" s="35">
        <f t="shared" si="97"/>
        <v>0</v>
      </c>
      <c r="AT147" s="35">
        <f t="shared" si="98"/>
        <v>0</v>
      </c>
      <c r="AU147" s="35">
        <f t="shared" si="88"/>
        <v>0</v>
      </c>
      <c r="AV147" s="35">
        <f t="shared" si="89"/>
        <v>808.23604779526147</v>
      </c>
      <c r="AX147" s="27">
        <v>2025</v>
      </c>
      <c r="AY147" s="35">
        <f t="shared" ref="AY147:BJ147" si="99">AK147</f>
        <v>257.97604796871099</v>
      </c>
      <c r="AZ147" s="35">
        <f t="shared" si="99"/>
        <v>0</v>
      </c>
      <c r="BA147" s="35">
        <f t="shared" si="99"/>
        <v>0</v>
      </c>
      <c r="BB147" s="35">
        <f t="shared" si="99"/>
        <v>28.169999673962593</v>
      </c>
      <c r="BC147" s="35">
        <f t="shared" si="99"/>
        <v>22.090000152587891</v>
      </c>
      <c r="BD147" s="35">
        <f t="shared" si="99"/>
        <v>0</v>
      </c>
      <c r="BE147" s="35">
        <f t="shared" si="99"/>
        <v>0</v>
      </c>
      <c r="BF147" s="35">
        <f t="shared" si="99"/>
        <v>500</v>
      </c>
      <c r="BG147" s="35">
        <f t="shared" si="99"/>
        <v>0</v>
      </c>
      <c r="BH147" s="35">
        <f t="shared" si="99"/>
        <v>0</v>
      </c>
      <c r="BI147" s="35">
        <f t="shared" si="99"/>
        <v>0</v>
      </c>
      <c r="BJ147" s="35">
        <f t="shared" si="99"/>
        <v>808.23604779526147</v>
      </c>
      <c r="BL147" s="74" t="s">
        <v>61</v>
      </c>
      <c r="BM147" s="75">
        <f>BB168</f>
        <v>178.4000016450882</v>
      </c>
    </row>
    <row r="148" spans="2:65" x14ac:dyDescent="0.25">
      <c r="B148" s="25">
        <v>2026</v>
      </c>
      <c r="C148" s="26">
        <v>0</v>
      </c>
      <c r="D148" s="26">
        <v>237</v>
      </c>
      <c r="E148" s="26">
        <v>54.600002288818345</v>
      </c>
      <c r="F148" s="26">
        <v>600</v>
      </c>
      <c r="G148" s="26">
        <v>0</v>
      </c>
      <c r="H148" s="26">
        <v>0</v>
      </c>
      <c r="I148" s="26">
        <v>0</v>
      </c>
      <c r="J148" s="26">
        <v>0</v>
      </c>
      <c r="K148" s="26">
        <v>0</v>
      </c>
      <c r="L148" s="26">
        <v>0</v>
      </c>
      <c r="M148" s="26">
        <v>0</v>
      </c>
      <c r="N148" s="26">
        <v>0</v>
      </c>
      <c r="O148" s="26">
        <v>0</v>
      </c>
      <c r="P148" s="26">
        <v>0</v>
      </c>
      <c r="Q148" s="26">
        <v>0</v>
      </c>
      <c r="R148" s="26">
        <v>0</v>
      </c>
      <c r="S148" s="26">
        <v>0</v>
      </c>
      <c r="T148" s="26">
        <v>0</v>
      </c>
      <c r="U148" s="26">
        <v>0</v>
      </c>
      <c r="V148" s="26">
        <v>0</v>
      </c>
      <c r="W148" s="26">
        <v>19.389999389648441</v>
      </c>
      <c r="X148" s="26">
        <v>0</v>
      </c>
      <c r="Y148" s="26">
        <v>0</v>
      </c>
      <c r="Z148" s="26">
        <v>0</v>
      </c>
      <c r="AA148" s="26">
        <v>0</v>
      </c>
      <c r="AB148" s="26">
        <v>0</v>
      </c>
      <c r="AC148" s="26">
        <v>0</v>
      </c>
      <c r="AD148" s="26">
        <v>0</v>
      </c>
      <c r="AE148" s="26">
        <v>6</v>
      </c>
      <c r="AF148" s="26">
        <v>47.249999433755875</v>
      </c>
      <c r="AG148" s="26">
        <v>211.11938498629223</v>
      </c>
      <c r="AH148" s="26">
        <v>109.79813701644319</v>
      </c>
      <c r="AI148" s="30" t="str">
        <f t="shared" si="90"/>
        <v>C Distributed Transmission</v>
      </c>
      <c r="AJ148" s="25">
        <v>2026</v>
      </c>
      <c r="AK148" s="34">
        <f t="shared" si="91"/>
        <v>320.91752200273544</v>
      </c>
      <c r="AL148" s="34">
        <f t="shared" si="86"/>
        <v>0</v>
      </c>
      <c r="AM148" s="34">
        <f t="shared" si="92"/>
        <v>0</v>
      </c>
      <c r="AN148" s="34">
        <f t="shared" si="93"/>
        <v>47.249999433755875</v>
      </c>
      <c r="AO148" s="34">
        <f t="shared" si="94"/>
        <v>25.389999389648441</v>
      </c>
      <c r="AP148" s="34">
        <f t="shared" si="95"/>
        <v>0</v>
      </c>
      <c r="AQ148" s="34">
        <f t="shared" si="96"/>
        <v>0</v>
      </c>
      <c r="AR148" s="34">
        <f t="shared" si="87"/>
        <v>600</v>
      </c>
      <c r="AS148" s="34">
        <f t="shared" si="97"/>
        <v>0</v>
      </c>
      <c r="AT148" s="34">
        <f t="shared" si="98"/>
        <v>0</v>
      </c>
      <c r="AU148" s="34">
        <f t="shared" si="88"/>
        <v>291.60000228881836</v>
      </c>
      <c r="AV148" s="34">
        <f t="shared" si="89"/>
        <v>1285.1575231149582</v>
      </c>
      <c r="AX148" s="25">
        <v>2026</v>
      </c>
      <c r="AY148" s="34"/>
      <c r="AZ148" s="34"/>
      <c r="BA148" s="34"/>
      <c r="BB148" s="34"/>
      <c r="BC148" s="34"/>
      <c r="BD148" s="34"/>
      <c r="BE148" s="34"/>
      <c r="BF148" s="34"/>
      <c r="BG148" s="34"/>
      <c r="BH148" s="34"/>
      <c r="BI148" s="34"/>
      <c r="BJ148" s="34"/>
      <c r="BL148" s="74" t="s">
        <v>62</v>
      </c>
      <c r="BM148" s="75">
        <f>BC168</f>
        <v>117.77000427246094</v>
      </c>
    </row>
    <row r="149" spans="2:65" x14ac:dyDescent="0.25">
      <c r="B149" s="27">
        <v>2027</v>
      </c>
      <c r="C149" s="28">
        <v>0</v>
      </c>
      <c r="D149" s="28">
        <v>237</v>
      </c>
      <c r="E149" s="28">
        <v>54.600002288818345</v>
      </c>
      <c r="F149" s="28">
        <v>600</v>
      </c>
      <c r="G149" s="28">
        <v>0</v>
      </c>
      <c r="H149" s="28">
        <v>0</v>
      </c>
      <c r="I149" s="28">
        <v>0</v>
      </c>
      <c r="J149" s="28">
        <v>400</v>
      </c>
      <c r="K149" s="28">
        <v>0</v>
      </c>
      <c r="L149" s="28">
        <v>0</v>
      </c>
      <c r="M149" s="28">
        <v>0</v>
      </c>
      <c r="N149" s="28">
        <v>0</v>
      </c>
      <c r="O149" s="28">
        <v>0</v>
      </c>
      <c r="P149" s="28">
        <v>0</v>
      </c>
      <c r="Q149" s="28">
        <v>0</v>
      </c>
      <c r="R149" s="28">
        <v>0</v>
      </c>
      <c r="S149" s="28">
        <v>0</v>
      </c>
      <c r="T149" s="28">
        <v>0</v>
      </c>
      <c r="U149" s="28">
        <v>0</v>
      </c>
      <c r="V149" s="28">
        <v>0</v>
      </c>
      <c r="W149" s="28">
        <v>24.79000091552734</v>
      </c>
      <c r="X149" s="28">
        <v>0</v>
      </c>
      <c r="Y149" s="28">
        <v>0</v>
      </c>
      <c r="Z149" s="28">
        <v>0</v>
      </c>
      <c r="AA149" s="28">
        <v>0</v>
      </c>
      <c r="AB149" s="28">
        <v>0</v>
      </c>
      <c r="AC149" s="28">
        <v>0</v>
      </c>
      <c r="AD149" s="28">
        <v>0</v>
      </c>
      <c r="AE149" s="28">
        <v>6</v>
      </c>
      <c r="AF149" s="28">
        <v>73.180001959204674</v>
      </c>
      <c r="AG149" s="28">
        <v>261.01568218164073</v>
      </c>
      <c r="AH149" s="28">
        <v>125.52563835366325</v>
      </c>
      <c r="AI149" s="30" t="str">
        <f t="shared" si="90"/>
        <v>C Distributed Transmission</v>
      </c>
      <c r="AJ149" s="27">
        <v>2027</v>
      </c>
      <c r="AK149" s="35">
        <f t="shared" si="91"/>
        <v>386.54132053530395</v>
      </c>
      <c r="AL149" s="35">
        <f t="shared" si="86"/>
        <v>0</v>
      </c>
      <c r="AM149" s="35">
        <f t="shared" si="92"/>
        <v>0</v>
      </c>
      <c r="AN149" s="35">
        <f t="shared" si="93"/>
        <v>73.180001959204674</v>
      </c>
      <c r="AO149" s="35">
        <f t="shared" si="94"/>
        <v>30.79000091552734</v>
      </c>
      <c r="AP149" s="35">
        <f t="shared" si="95"/>
        <v>0</v>
      </c>
      <c r="AQ149" s="35">
        <f t="shared" si="96"/>
        <v>0</v>
      </c>
      <c r="AR149" s="35">
        <f t="shared" si="87"/>
        <v>1000</v>
      </c>
      <c r="AS149" s="35">
        <f t="shared" si="97"/>
        <v>0</v>
      </c>
      <c r="AT149" s="35">
        <f t="shared" si="98"/>
        <v>0</v>
      </c>
      <c r="AU149" s="35">
        <f t="shared" si="88"/>
        <v>291.60000228881836</v>
      </c>
      <c r="AV149" s="35">
        <f t="shared" si="89"/>
        <v>1782.1113256988542</v>
      </c>
      <c r="AX149" s="27">
        <v>2027</v>
      </c>
      <c r="AY149" s="35"/>
      <c r="AZ149" s="35"/>
      <c r="BA149" s="35"/>
      <c r="BB149" s="35"/>
      <c r="BC149" s="35"/>
      <c r="BD149" s="35"/>
      <c r="BE149" s="35"/>
      <c r="BF149" s="35"/>
      <c r="BG149" s="35"/>
      <c r="BH149" s="35"/>
      <c r="BI149" s="35"/>
      <c r="BJ149" s="35"/>
      <c r="BL149" s="74" t="s">
        <v>38</v>
      </c>
      <c r="BM149" s="75">
        <f>BD168</f>
        <v>150</v>
      </c>
    </row>
    <row r="150" spans="2:65" x14ac:dyDescent="0.25">
      <c r="B150" s="25">
        <v>2028</v>
      </c>
      <c r="C150" s="26">
        <v>0</v>
      </c>
      <c r="D150" s="26">
        <v>237</v>
      </c>
      <c r="E150" s="26">
        <v>54.600002288818345</v>
      </c>
      <c r="F150" s="26">
        <v>600</v>
      </c>
      <c r="G150" s="26">
        <v>215</v>
      </c>
      <c r="H150" s="26">
        <v>0</v>
      </c>
      <c r="I150" s="26">
        <v>0</v>
      </c>
      <c r="J150" s="26">
        <v>400</v>
      </c>
      <c r="K150" s="26">
        <v>0</v>
      </c>
      <c r="L150" s="26">
        <v>0</v>
      </c>
      <c r="M150" s="26">
        <v>0</v>
      </c>
      <c r="N150" s="26">
        <v>0</v>
      </c>
      <c r="O150" s="26">
        <v>0</v>
      </c>
      <c r="P150" s="26">
        <v>0</v>
      </c>
      <c r="Q150" s="26">
        <v>0</v>
      </c>
      <c r="R150" s="26">
        <v>0</v>
      </c>
      <c r="S150" s="26">
        <v>0</v>
      </c>
      <c r="T150" s="26">
        <v>0</v>
      </c>
      <c r="U150" s="26">
        <v>0</v>
      </c>
      <c r="V150" s="26">
        <v>0</v>
      </c>
      <c r="W150" s="26">
        <v>27.79000091552734</v>
      </c>
      <c r="X150" s="26">
        <v>0</v>
      </c>
      <c r="Y150" s="26">
        <v>0</v>
      </c>
      <c r="Z150" s="26">
        <v>0</v>
      </c>
      <c r="AA150" s="26">
        <v>0</v>
      </c>
      <c r="AB150" s="26">
        <v>0</v>
      </c>
      <c r="AC150" s="26">
        <v>0</v>
      </c>
      <c r="AD150" s="26">
        <v>0</v>
      </c>
      <c r="AE150" s="26">
        <v>9</v>
      </c>
      <c r="AF150" s="26">
        <v>101.13000094890594</v>
      </c>
      <c r="AG150" s="26">
        <v>313.6421858242357</v>
      </c>
      <c r="AH150" s="26">
        <v>153.20263471007479</v>
      </c>
      <c r="AI150" s="30" t="str">
        <f t="shared" si="90"/>
        <v>C Distributed Transmission</v>
      </c>
      <c r="AJ150" s="25">
        <v>2028</v>
      </c>
      <c r="AK150" s="34">
        <f t="shared" si="91"/>
        <v>466.84482053431049</v>
      </c>
      <c r="AL150" s="34">
        <f t="shared" si="86"/>
        <v>0</v>
      </c>
      <c r="AM150" s="34">
        <f t="shared" si="92"/>
        <v>0</v>
      </c>
      <c r="AN150" s="34">
        <f t="shared" si="93"/>
        <v>101.13000094890594</v>
      </c>
      <c r="AO150" s="34">
        <f t="shared" si="94"/>
        <v>36.790000915527344</v>
      </c>
      <c r="AP150" s="34">
        <f t="shared" si="95"/>
        <v>0</v>
      </c>
      <c r="AQ150" s="34">
        <f t="shared" si="96"/>
        <v>0</v>
      </c>
      <c r="AR150" s="34">
        <f t="shared" si="87"/>
        <v>1215</v>
      </c>
      <c r="AS150" s="34">
        <f t="shared" si="97"/>
        <v>0</v>
      </c>
      <c r="AT150" s="34">
        <f t="shared" si="98"/>
        <v>0</v>
      </c>
      <c r="AU150" s="34">
        <f t="shared" si="88"/>
        <v>291.60000228881836</v>
      </c>
      <c r="AV150" s="34">
        <f t="shared" si="89"/>
        <v>2111.3648246875618</v>
      </c>
      <c r="AX150" s="25">
        <v>2028</v>
      </c>
      <c r="AY150" s="34"/>
      <c r="AZ150" s="34"/>
      <c r="BA150" s="34"/>
      <c r="BB150" s="34"/>
      <c r="BC150" s="34"/>
      <c r="BD150" s="34"/>
      <c r="BE150" s="34"/>
      <c r="BF150" s="34"/>
      <c r="BG150" s="34"/>
      <c r="BH150" s="34"/>
      <c r="BI150" s="34"/>
      <c r="BJ150" s="34"/>
      <c r="BL150" s="74" t="s">
        <v>47</v>
      </c>
      <c r="BM150" s="75">
        <f>BE168</f>
        <v>499.74998474121094</v>
      </c>
    </row>
    <row r="151" spans="2:65" x14ac:dyDescent="0.25">
      <c r="B151" s="27">
        <v>2029</v>
      </c>
      <c r="C151" s="28">
        <v>0</v>
      </c>
      <c r="D151" s="28">
        <v>237</v>
      </c>
      <c r="E151" s="28">
        <v>54.600002288818345</v>
      </c>
      <c r="F151" s="28">
        <v>800</v>
      </c>
      <c r="G151" s="28">
        <v>215</v>
      </c>
      <c r="H151" s="28">
        <v>0</v>
      </c>
      <c r="I151" s="28">
        <v>0</v>
      </c>
      <c r="J151" s="28">
        <v>400</v>
      </c>
      <c r="K151" s="28">
        <v>0</v>
      </c>
      <c r="L151" s="28">
        <v>0</v>
      </c>
      <c r="M151" s="28">
        <v>0</v>
      </c>
      <c r="N151" s="28">
        <v>0</v>
      </c>
      <c r="O151" s="28">
        <v>0</v>
      </c>
      <c r="P151" s="28">
        <v>0</v>
      </c>
      <c r="Q151" s="28">
        <v>0</v>
      </c>
      <c r="R151" s="28">
        <v>0</v>
      </c>
      <c r="S151" s="28">
        <v>0</v>
      </c>
      <c r="T151" s="28">
        <v>0</v>
      </c>
      <c r="U151" s="28">
        <v>0</v>
      </c>
      <c r="V151" s="28">
        <v>0</v>
      </c>
      <c r="W151" s="28">
        <v>30.489999771118161</v>
      </c>
      <c r="X151" s="28">
        <v>0</v>
      </c>
      <c r="Y151" s="28">
        <v>0</v>
      </c>
      <c r="Z151" s="28">
        <v>0</v>
      </c>
      <c r="AA151" s="28">
        <v>0</v>
      </c>
      <c r="AB151" s="28">
        <v>0</v>
      </c>
      <c r="AC151" s="28">
        <v>0</v>
      </c>
      <c r="AD151" s="28">
        <v>0</v>
      </c>
      <c r="AE151" s="28">
        <v>11</v>
      </c>
      <c r="AF151" s="28">
        <v>116.14000073075294</v>
      </c>
      <c r="AG151" s="28">
        <v>367.18174034333236</v>
      </c>
      <c r="AH151" s="28">
        <v>171.01173674933818</v>
      </c>
      <c r="AI151" s="30" t="str">
        <f t="shared" si="90"/>
        <v>C Distributed Transmission</v>
      </c>
      <c r="AJ151" s="27">
        <v>2029</v>
      </c>
      <c r="AK151" s="35">
        <f t="shared" si="91"/>
        <v>538.19347709267049</v>
      </c>
      <c r="AL151" s="35">
        <f t="shared" ref="AL151:AL167" si="100">SUM(R151:U151)</f>
        <v>0</v>
      </c>
      <c r="AM151" s="35">
        <f t="shared" si="92"/>
        <v>0</v>
      </c>
      <c r="AN151" s="35">
        <f t="shared" si="93"/>
        <v>116.14000073075294</v>
      </c>
      <c r="AO151" s="35">
        <f t="shared" si="94"/>
        <v>41.489999771118164</v>
      </c>
      <c r="AP151" s="35">
        <f t="shared" si="95"/>
        <v>0</v>
      </c>
      <c r="AQ151" s="35">
        <f t="shared" si="96"/>
        <v>0</v>
      </c>
      <c r="AR151" s="35">
        <f t="shared" si="87"/>
        <v>1415</v>
      </c>
      <c r="AS151" s="35">
        <f t="shared" si="97"/>
        <v>0</v>
      </c>
      <c r="AT151" s="35">
        <f t="shared" si="98"/>
        <v>0</v>
      </c>
      <c r="AU151" s="35">
        <f t="shared" si="88"/>
        <v>291.60000228881836</v>
      </c>
      <c r="AV151" s="35">
        <f t="shared" ref="AV151:AV167" si="101">SUM(AK151:AU151)</f>
        <v>2402.42347988336</v>
      </c>
      <c r="AX151" s="27">
        <v>2029</v>
      </c>
      <c r="AY151" s="35"/>
      <c r="AZ151" s="35"/>
      <c r="BA151" s="35"/>
      <c r="BB151" s="35"/>
      <c r="BC151" s="35"/>
      <c r="BD151" s="35"/>
      <c r="BE151" s="35"/>
      <c r="BF151" s="35"/>
      <c r="BG151" s="35"/>
      <c r="BH151" s="35"/>
      <c r="BI151" s="35"/>
      <c r="BJ151" s="35"/>
      <c r="BL151" s="74" t="s">
        <v>53</v>
      </c>
      <c r="BM151" s="75">
        <f>BF168</f>
        <v>2615</v>
      </c>
    </row>
    <row r="152" spans="2:65" x14ac:dyDescent="0.25">
      <c r="B152" s="25">
        <v>2030</v>
      </c>
      <c r="C152" s="26">
        <v>0</v>
      </c>
      <c r="D152" s="26">
        <v>237</v>
      </c>
      <c r="E152" s="26">
        <v>54.600002288818345</v>
      </c>
      <c r="F152" s="26">
        <v>1100</v>
      </c>
      <c r="G152" s="26">
        <v>215</v>
      </c>
      <c r="H152" s="26">
        <v>0</v>
      </c>
      <c r="I152" s="26">
        <v>0</v>
      </c>
      <c r="J152" s="26">
        <v>400</v>
      </c>
      <c r="K152" s="26">
        <v>0</v>
      </c>
      <c r="L152" s="26">
        <v>0</v>
      </c>
      <c r="M152" s="26">
        <v>0</v>
      </c>
      <c r="N152" s="26"/>
      <c r="O152" s="26">
        <v>0</v>
      </c>
      <c r="P152" s="26">
        <v>0</v>
      </c>
      <c r="Q152" s="26">
        <v>0</v>
      </c>
      <c r="R152" s="26">
        <v>0</v>
      </c>
      <c r="S152" s="26">
        <v>0</v>
      </c>
      <c r="T152" s="26">
        <v>0</v>
      </c>
      <c r="U152" s="26">
        <v>0</v>
      </c>
      <c r="V152" s="26">
        <v>0</v>
      </c>
      <c r="W152" s="26">
        <v>34.689998626708977</v>
      </c>
      <c r="X152" s="26">
        <v>0</v>
      </c>
      <c r="Y152" s="26">
        <v>0</v>
      </c>
      <c r="Z152" s="26">
        <v>0</v>
      </c>
      <c r="AA152" s="26">
        <v>0</v>
      </c>
      <c r="AB152" s="26">
        <v>0</v>
      </c>
      <c r="AC152" s="26">
        <v>0</v>
      </c>
      <c r="AD152" s="26">
        <v>0</v>
      </c>
      <c r="AE152" s="26">
        <v>11</v>
      </c>
      <c r="AF152" s="26">
        <v>131.53999802470207</v>
      </c>
      <c r="AG152" s="26">
        <v>424.23807204277659</v>
      </c>
      <c r="AH152" s="26">
        <v>181.88492737120654</v>
      </c>
      <c r="AI152" s="30" t="str">
        <f t="shared" si="90"/>
        <v>C Distributed Transmission</v>
      </c>
      <c r="AJ152" s="25">
        <v>2030</v>
      </c>
      <c r="AK152" s="34">
        <f t="shared" si="91"/>
        <v>606.12299941398317</v>
      </c>
      <c r="AL152" s="34">
        <f t="shared" si="100"/>
        <v>0</v>
      </c>
      <c r="AM152" s="34">
        <f t="shared" si="92"/>
        <v>0</v>
      </c>
      <c r="AN152" s="34">
        <f t="shared" si="93"/>
        <v>131.53999802470207</v>
      </c>
      <c r="AO152" s="34">
        <f t="shared" si="94"/>
        <v>45.689998626708977</v>
      </c>
      <c r="AP152" s="34">
        <f t="shared" si="95"/>
        <v>0</v>
      </c>
      <c r="AQ152" s="34">
        <f t="shared" si="96"/>
        <v>0</v>
      </c>
      <c r="AR152" s="34">
        <f t="shared" si="87"/>
        <v>1715</v>
      </c>
      <c r="AS152" s="34">
        <f t="shared" si="97"/>
        <v>0</v>
      </c>
      <c r="AT152" s="34">
        <f t="shared" si="98"/>
        <v>0</v>
      </c>
      <c r="AU152" s="34">
        <f t="shared" si="88"/>
        <v>291.60000228881836</v>
      </c>
      <c r="AV152" s="34">
        <f t="shared" si="101"/>
        <v>2789.9529983542125</v>
      </c>
      <c r="AX152" s="25">
        <v>2030</v>
      </c>
      <c r="AY152" s="34">
        <f t="shared" ref="AY152:BJ152" si="102">AK152-AY147</f>
        <v>348.14695144527218</v>
      </c>
      <c r="AZ152" s="34">
        <f t="shared" si="102"/>
        <v>0</v>
      </c>
      <c r="BA152" s="34">
        <f t="shared" si="102"/>
        <v>0</v>
      </c>
      <c r="BB152" s="34">
        <f t="shared" si="102"/>
        <v>103.36999835073948</v>
      </c>
      <c r="BC152" s="34">
        <f t="shared" si="102"/>
        <v>23.599998474121087</v>
      </c>
      <c r="BD152" s="34">
        <f t="shared" si="102"/>
        <v>0</v>
      </c>
      <c r="BE152" s="34">
        <f t="shared" si="102"/>
        <v>0</v>
      </c>
      <c r="BF152" s="34">
        <f t="shared" si="102"/>
        <v>1215</v>
      </c>
      <c r="BG152" s="34">
        <f t="shared" si="102"/>
        <v>0</v>
      </c>
      <c r="BH152" s="34">
        <f t="shared" si="102"/>
        <v>0</v>
      </c>
      <c r="BI152" s="34">
        <f t="shared" si="102"/>
        <v>291.60000228881836</v>
      </c>
      <c r="BJ152" s="34">
        <f t="shared" si="102"/>
        <v>1981.7169505589509</v>
      </c>
      <c r="BL152" s="74" t="s">
        <v>63</v>
      </c>
      <c r="BM152" s="75">
        <f>BG168</f>
        <v>125</v>
      </c>
    </row>
    <row r="153" spans="2:65" x14ac:dyDescent="0.25">
      <c r="B153" s="27">
        <v>2031</v>
      </c>
      <c r="C153" s="28">
        <v>0</v>
      </c>
      <c r="D153" s="28">
        <v>474</v>
      </c>
      <c r="E153" s="28">
        <v>54.600002288818345</v>
      </c>
      <c r="F153" s="28">
        <v>1200</v>
      </c>
      <c r="G153" s="28">
        <v>215</v>
      </c>
      <c r="H153" s="28">
        <v>0</v>
      </c>
      <c r="I153" s="28">
        <v>0</v>
      </c>
      <c r="J153" s="28">
        <v>400</v>
      </c>
      <c r="K153" s="28">
        <v>0</v>
      </c>
      <c r="L153" s="28">
        <v>0</v>
      </c>
      <c r="M153" s="28">
        <v>0</v>
      </c>
      <c r="N153" s="28">
        <v>0</v>
      </c>
      <c r="O153" s="28">
        <v>0</v>
      </c>
      <c r="P153" s="28">
        <v>0</v>
      </c>
      <c r="Q153" s="28">
        <v>0</v>
      </c>
      <c r="R153" s="28">
        <v>0</v>
      </c>
      <c r="S153" s="28">
        <v>0</v>
      </c>
      <c r="T153" s="28">
        <v>0</v>
      </c>
      <c r="U153" s="28">
        <v>0</v>
      </c>
      <c r="V153" s="28">
        <v>0</v>
      </c>
      <c r="W153" s="28">
        <v>38.060001373291023</v>
      </c>
      <c r="X153" s="28">
        <v>0</v>
      </c>
      <c r="Y153" s="28">
        <v>0</v>
      </c>
      <c r="Z153" s="28">
        <v>0</v>
      </c>
      <c r="AA153" s="28">
        <v>0</v>
      </c>
      <c r="AB153" s="28">
        <v>0</v>
      </c>
      <c r="AC153" s="28">
        <v>0</v>
      </c>
      <c r="AD153" s="28">
        <v>0</v>
      </c>
      <c r="AE153" s="28">
        <v>12.069999694824221</v>
      </c>
      <c r="AF153" s="28">
        <v>136.85999923944473</v>
      </c>
      <c r="AG153" s="28">
        <v>483.53367705803515</v>
      </c>
      <c r="AH153" s="28">
        <v>195.61529208824882</v>
      </c>
      <c r="AI153" s="30" t="str">
        <f t="shared" si="90"/>
        <v>C Distributed Transmission</v>
      </c>
      <c r="AJ153" s="27">
        <v>2031</v>
      </c>
      <c r="AK153" s="35">
        <f t="shared" si="91"/>
        <v>679.148969146284</v>
      </c>
      <c r="AL153" s="35">
        <f t="shared" si="100"/>
        <v>0</v>
      </c>
      <c r="AM153" s="35">
        <f t="shared" si="92"/>
        <v>0</v>
      </c>
      <c r="AN153" s="35">
        <f t="shared" si="93"/>
        <v>136.85999923944473</v>
      </c>
      <c r="AO153" s="35">
        <f t="shared" si="94"/>
        <v>50.130001068115241</v>
      </c>
      <c r="AP153" s="35">
        <f t="shared" si="95"/>
        <v>0</v>
      </c>
      <c r="AQ153" s="35">
        <f t="shared" si="96"/>
        <v>0</v>
      </c>
      <c r="AR153" s="35">
        <f t="shared" si="87"/>
        <v>1815</v>
      </c>
      <c r="AS153" s="35">
        <f t="shared" si="97"/>
        <v>0</v>
      </c>
      <c r="AT153" s="35">
        <f t="shared" si="98"/>
        <v>0</v>
      </c>
      <c r="AU153" s="35">
        <f t="shared" si="88"/>
        <v>528.60000228881836</v>
      </c>
      <c r="AV153" s="35">
        <f t="shared" si="101"/>
        <v>3209.7389717426622</v>
      </c>
      <c r="AX153" s="27">
        <v>2031</v>
      </c>
      <c r="AY153" s="35"/>
      <c r="AZ153" s="35"/>
      <c r="BA153" s="35"/>
      <c r="BB153" s="35"/>
      <c r="BC153" s="35"/>
      <c r="BD153" s="35"/>
      <c r="BE153" s="35"/>
      <c r="BF153" s="35"/>
      <c r="BG153" s="35"/>
      <c r="BH153" s="35"/>
      <c r="BI153" s="35"/>
      <c r="BJ153" s="35"/>
      <c r="BL153" s="74" t="s">
        <v>64</v>
      </c>
      <c r="BM153" s="75">
        <f>BH168</f>
        <v>0</v>
      </c>
    </row>
    <row r="154" spans="2:65" x14ac:dyDescent="0.25">
      <c r="B154" s="25">
        <v>2032</v>
      </c>
      <c r="C154" s="26">
        <v>0</v>
      </c>
      <c r="D154" s="26">
        <v>474</v>
      </c>
      <c r="E154" s="26">
        <v>54.600002288818345</v>
      </c>
      <c r="F154" s="26">
        <v>1400</v>
      </c>
      <c r="G154" s="26">
        <v>215</v>
      </c>
      <c r="H154" s="26">
        <v>0</v>
      </c>
      <c r="I154" s="26">
        <v>0</v>
      </c>
      <c r="J154" s="26">
        <v>400</v>
      </c>
      <c r="K154" s="26">
        <v>0</v>
      </c>
      <c r="L154" s="26">
        <v>0</v>
      </c>
      <c r="M154" s="26">
        <v>0</v>
      </c>
      <c r="N154" s="26">
        <v>0</v>
      </c>
      <c r="O154" s="26">
        <v>0</v>
      </c>
      <c r="P154" s="26">
        <v>0</v>
      </c>
      <c r="Q154" s="26">
        <v>0</v>
      </c>
      <c r="R154" s="26">
        <v>0</v>
      </c>
      <c r="S154" s="26">
        <v>0</v>
      </c>
      <c r="T154" s="26">
        <v>0</v>
      </c>
      <c r="U154" s="26">
        <v>0</v>
      </c>
      <c r="V154" s="26">
        <v>0</v>
      </c>
      <c r="W154" s="26">
        <v>41.630001068115227</v>
      </c>
      <c r="X154" s="26">
        <v>0</v>
      </c>
      <c r="Y154" s="26">
        <v>0</v>
      </c>
      <c r="Z154" s="26">
        <v>0</v>
      </c>
      <c r="AA154" s="26">
        <v>0</v>
      </c>
      <c r="AB154" s="26">
        <v>0</v>
      </c>
      <c r="AC154" s="26">
        <v>0</v>
      </c>
      <c r="AD154" s="26">
        <v>0</v>
      </c>
      <c r="AE154" s="26">
        <v>13.19999980926514</v>
      </c>
      <c r="AF154" s="26">
        <v>142.18999874591827</v>
      </c>
      <c r="AG154" s="26">
        <v>513.42269833523756</v>
      </c>
      <c r="AH154" s="26">
        <v>216.67182357825993</v>
      </c>
      <c r="AI154" s="30" t="str">
        <f t="shared" si="90"/>
        <v>C Distributed Transmission</v>
      </c>
      <c r="AJ154" s="25">
        <v>2032</v>
      </c>
      <c r="AK154" s="34">
        <f t="shared" si="91"/>
        <v>730.09452191349749</v>
      </c>
      <c r="AL154" s="34">
        <f t="shared" si="100"/>
        <v>0</v>
      </c>
      <c r="AM154" s="34">
        <f t="shared" si="92"/>
        <v>0</v>
      </c>
      <c r="AN154" s="34">
        <f t="shared" si="93"/>
        <v>142.18999874591827</v>
      </c>
      <c r="AO154" s="34">
        <f t="shared" si="94"/>
        <v>54.830000877380371</v>
      </c>
      <c r="AP154" s="34">
        <f t="shared" si="95"/>
        <v>0</v>
      </c>
      <c r="AQ154" s="34">
        <f t="shared" si="96"/>
        <v>0</v>
      </c>
      <c r="AR154" s="34">
        <f t="shared" si="87"/>
        <v>2015</v>
      </c>
      <c r="AS154" s="34">
        <f t="shared" si="97"/>
        <v>0</v>
      </c>
      <c r="AT154" s="34">
        <f t="shared" si="98"/>
        <v>0</v>
      </c>
      <c r="AU154" s="34">
        <f t="shared" si="88"/>
        <v>528.60000228881836</v>
      </c>
      <c r="AV154" s="34">
        <f t="shared" si="101"/>
        <v>3470.7145238256144</v>
      </c>
      <c r="AX154" s="25">
        <v>2032</v>
      </c>
      <c r="AY154" s="34"/>
      <c r="AZ154" s="34"/>
      <c r="BA154" s="34"/>
      <c r="BB154" s="34"/>
      <c r="BC154" s="34"/>
      <c r="BD154" s="34"/>
      <c r="BE154" s="34"/>
      <c r="BF154" s="34"/>
      <c r="BG154" s="34"/>
      <c r="BH154" s="34"/>
      <c r="BI154" s="34"/>
      <c r="BJ154" s="34"/>
      <c r="BL154" s="74" t="s">
        <v>50</v>
      </c>
      <c r="BM154" s="75">
        <f>BI168</f>
        <v>1002.6000022888184</v>
      </c>
    </row>
    <row r="155" spans="2:65" x14ac:dyDescent="0.25">
      <c r="B155" s="27">
        <v>2033</v>
      </c>
      <c r="C155" s="28">
        <v>0</v>
      </c>
      <c r="D155" s="28">
        <v>474</v>
      </c>
      <c r="E155" s="28">
        <v>54.600002288818345</v>
      </c>
      <c r="F155" s="28">
        <v>1400</v>
      </c>
      <c r="G155" s="28">
        <v>215</v>
      </c>
      <c r="H155" s="28">
        <v>0</v>
      </c>
      <c r="I155" s="28">
        <v>0</v>
      </c>
      <c r="J155" s="28">
        <v>400</v>
      </c>
      <c r="K155" s="28">
        <v>0</v>
      </c>
      <c r="L155" s="28">
        <v>0</v>
      </c>
      <c r="M155" s="28">
        <v>0</v>
      </c>
      <c r="N155" s="28">
        <v>0</v>
      </c>
      <c r="O155" s="28">
        <v>0</v>
      </c>
      <c r="P155" s="28">
        <v>0</v>
      </c>
      <c r="Q155" s="28">
        <v>0</v>
      </c>
      <c r="R155" s="28">
        <v>0</v>
      </c>
      <c r="S155" s="28">
        <v>0</v>
      </c>
      <c r="T155" s="28">
        <v>0</v>
      </c>
      <c r="U155" s="28">
        <v>0</v>
      </c>
      <c r="V155" s="28">
        <v>0</v>
      </c>
      <c r="W155" s="28">
        <v>44.919998168945313</v>
      </c>
      <c r="X155" s="28">
        <v>0</v>
      </c>
      <c r="Y155" s="28">
        <v>0</v>
      </c>
      <c r="Z155" s="28">
        <v>0</v>
      </c>
      <c r="AA155" s="28">
        <v>30</v>
      </c>
      <c r="AB155" s="28">
        <v>0</v>
      </c>
      <c r="AC155" s="28">
        <v>0</v>
      </c>
      <c r="AD155" s="28">
        <v>0</v>
      </c>
      <c r="AE155" s="28">
        <v>14.25</v>
      </c>
      <c r="AF155" s="28">
        <v>147.50000351667404</v>
      </c>
      <c r="AG155" s="28">
        <v>543.82508783715195</v>
      </c>
      <c r="AH155" s="28">
        <v>245.58423121177603</v>
      </c>
      <c r="AI155" s="30" t="str">
        <f t="shared" si="90"/>
        <v>C Distributed Transmission</v>
      </c>
      <c r="AJ155" s="27">
        <v>2033</v>
      </c>
      <c r="AK155" s="35">
        <f t="shared" si="91"/>
        <v>789.40931904892796</v>
      </c>
      <c r="AL155" s="35">
        <f t="shared" si="100"/>
        <v>0</v>
      </c>
      <c r="AM155" s="35">
        <f t="shared" si="92"/>
        <v>0</v>
      </c>
      <c r="AN155" s="35">
        <f t="shared" si="93"/>
        <v>147.50000351667404</v>
      </c>
      <c r="AO155" s="35">
        <f t="shared" si="94"/>
        <v>59.169998168945313</v>
      </c>
      <c r="AP155" s="35">
        <f t="shared" si="95"/>
        <v>30</v>
      </c>
      <c r="AQ155" s="35">
        <f t="shared" si="96"/>
        <v>0</v>
      </c>
      <c r="AR155" s="35">
        <f t="shared" si="87"/>
        <v>2015</v>
      </c>
      <c r="AS155" s="35">
        <f t="shared" si="97"/>
        <v>0</v>
      </c>
      <c r="AT155" s="35">
        <f t="shared" si="98"/>
        <v>0</v>
      </c>
      <c r="AU155" s="35">
        <f t="shared" si="88"/>
        <v>528.60000228881836</v>
      </c>
      <c r="AV155" s="35">
        <f t="shared" si="101"/>
        <v>3569.6793230233657</v>
      </c>
      <c r="AX155" s="27">
        <v>2033</v>
      </c>
      <c r="AY155" s="35"/>
      <c r="AZ155" s="35"/>
      <c r="BA155" s="35"/>
      <c r="BB155" s="35"/>
      <c r="BC155" s="35"/>
      <c r="BD155" s="35"/>
      <c r="BE155" s="35"/>
      <c r="BF155" s="35"/>
      <c r="BG155" s="35"/>
      <c r="BH155" s="35"/>
      <c r="BI155" s="35"/>
      <c r="BJ155" s="35"/>
    </row>
    <row r="156" spans="2:65" x14ac:dyDescent="0.25">
      <c r="B156" s="25">
        <v>2034</v>
      </c>
      <c r="C156" s="26">
        <v>0</v>
      </c>
      <c r="D156" s="26">
        <v>474</v>
      </c>
      <c r="E156" s="26">
        <v>54.600002288818345</v>
      </c>
      <c r="F156" s="26">
        <v>1500</v>
      </c>
      <c r="G156" s="26">
        <v>215</v>
      </c>
      <c r="H156" s="26">
        <v>0</v>
      </c>
      <c r="I156" s="26">
        <v>0</v>
      </c>
      <c r="J156" s="26">
        <v>400</v>
      </c>
      <c r="K156" s="26">
        <v>0</v>
      </c>
      <c r="L156" s="26">
        <v>0</v>
      </c>
      <c r="M156" s="26">
        <v>0</v>
      </c>
      <c r="N156" s="26">
        <v>0</v>
      </c>
      <c r="O156" s="26">
        <v>0</v>
      </c>
      <c r="P156" s="26">
        <v>0</v>
      </c>
      <c r="Q156" s="26">
        <v>0</v>
      </c>
      <c r="R156" s="26">
        <v>0</v>
      </c>
      <c r="S156" s="26">
        <v>0</v>
      </c>
      <c r="T156" s="26">
        <v>0</v>
      </c>
      <c r="U156" s="26">
        <v>0</v>
      </c>
      <c r="V156" s="26">
        <v>0</v>
      </c>
      <c r="W156" s="26">
        <v>48.389999389648438</v>
      </c>
      <c r="X156" s="26">
        <v>0</v>
      </c>
      <c r="Y156" s="26">
        <v>0</v>
      </c>
      <c r="Z156" s="26">
        <v>0</v>
      </c>
      <c r="AA156" s="26">
        <v>30</v>
      </c>
      <c r="AB156" s="26">
        <v>0</v>
      </c>
      <c r="AC156" s="26">
        <v>0</v>
      </c>
      <c r="AD156" s="26">
        <v>0</v>
      </c>
      <c r="AE156" s="26">
        <v>15.340000152587891</v>
      </c>
      <c r="AF156" s="26">
        <v>152.93000316619873</v>
      </c>
      <c r="AG156" s="26">
        <v>577.0647340499753</v>
      </c>
      <c r="AH156" s="26">
        <v>280.84440061793555</v>
      </c>
      <c r="AI156" s="30" t="str">
        <f t="shared" si="90"/>
        <v>C Distributed Transmission</v>
      </c>
      <c r="AJ156" s="25">
        <v>2034</v>
      </c>
      <c r="AK156" s="34">
        <f t="shared" si="91"/>
        <v>857.90913466791085</v>
      </c>
      <c r="AL156" s="34">
        <f t="shared" si="100"/>
        <v>0</v>
      </c>
      <c r="AM156" s="34">
        <f t="shared" si="92"/>
        <v>0</v>
      </c>
      <c r="AN156" s="34">
        <f t="shared" si="93"/>
        <v>152.93000316619873</v>
      </c>
      <c r="AO156" s="34">
        <f t="shared" si="94"/>
        <v>63.729999542236328</v>
      </c>
      <c r="AP156" s="34">
        <f t="shared" si="95"/>
        <v>30</v>
      </c>
      <c r="AQ156" s="34">
        <f t="shared" si="96"/>
        <v>0</v>
      </c>
      <c r="AR156" s="34">
        <f t="shared" si="87"/>
        <v>2115</v>
      </c>
      <c r="AS156" s="34">
        <f t="shared" si="97"/>
        <v>0</v>
      </c>
      <c r="AT156" s="34">
        <f t="shared" si="98"/>
        <v>0</v>
      </c>
      <c r="AU156" s="34">
        <f t="shared" si="88"/>
        <v>528.60000228881836</v>
      </c>
      <c r="AV156" s="34">
        <f t="shared" si="101"/>
        <v>3748.169139665164</v>
      </c>
      <c r="AX156" s="25">
        <v>2034</v>
      </c>
      <c r="AY156" s="34"/>
      <c r="AZ156" s="34"/>
      <c r="BA156" s="34"/>
      <c r="BB156" s="34"/>
      <c r="BC156" s="34"/>
      <c r="BD156" s="34"/>
      <c r="BE156" s="34"/>
      <c r="BF156" s="34"/>
      <c r="BG156" s="34"/>
      <c r="BH156" s="34"/>
      <c r="BI156" s="34"/>
      <c r="BJ156" s="34"/>
    </row>
    <row r="157" spans="2:65" x14ac:dyDescent="0.25">
      <c r="B157" s="27">
        <v>2035</v>
      </c>
      <c r="C157" s="28">
        <v>0</v>
      </c>
      <c r="D157" s="28">
        <v>474</v>
      </c>
      <c r="E157" s="28">
        <v>54.600002288818345</v>
      </c>
      <c r="F157" s="28">
        <v>1600</v>
      </c>
      <c r="G157" s="28">
        <v>215</v>
      </c>
      <c r="H157" s="28">
        <v>0</v>
      </c>
      <c r="I157" s="28">
        <v>0</v>
      </c>
      <c r="J157" s="28">
        <v>400</v>
      </c>
      <c r="K157" s="28">
        <v>0</v>
      </c>
      <c r="L157" s="28">
        <v>0</v>
      </c>
      <c r="M157" s="28">
        <v>0</v>
      </c>
      <c r="N157" s="28">
        <v>0</v>
      </c>
      <c r="O157" s="28">
        <v>0</v>
      </c>
      <c r="P157" s="28">
        <v>0</v>
      </c>
      <c r="Q157" s="28">
        <v>0</v>
      </c>
      <c r="R157" s="28">
        <v>0</v>
      </c>
      <c r="S157" s="28">
        <v>0</v>
      </c>
      <c r="T157" s="28">
        <v>0</v>
      </c>
      <c r="U157" s="28">
        <v>0</v>
      </c>
      <c r="V157" s="28">
        <v>0</v>
      </c>
      <c r="W157" s="28">
        <v>51.919998168945313</v>
      </c>
      <c r="X157" s="28">
        <v>0</v>
      </c>
      <c r="Y157" s="28">
        <v>0</v>
      </c>
      <c r="Z157" s="28">
        <v>0</v>
      </c>
      <c r="AA157" s="28">
        <v>60</v>
      </c>
      <c r="AB157" s="28">
        <v>0</v>
      </c>
      <c r="AC157" s="28">
        <v>0</v>
      </c>
      <c r="AD157" s="28">
        <v>0</v>
      </c>
      <c r="AE157" s="28">
        <v>16.469999313354489</v>
      </c>
      <c r="AF157" s="28">
        <v>158.61999946832657</v>
      </c>
      <c r="AG157" s="28">
        <v>607.87923046160427</v>
      </c>
      <c r="AH157" s="28">
        <v>309.19430249073082</v>
      </c>
      <c r="AI157" s="30" t="str">
        <f t="shared" si="90"/>
        <v>C Distributed Transmission</v>
      </c>
      <c r="AJ157" s="27">
        <v>2035</v>
      </c>
      <c r="AK157" s="35">
        <f t="shared" si="91"/>
        <v>917.07353295233509</v>
      </c>
      <c r="AL157" s="35">
        <f t="shared" si="100"/>
        <v>0</v>
      </c>
      <c r="AM157" s="35">
        <f t="shared" si="92"/>
        <v>0</v>
      </c>
      <c r="AN157" s="35">
        <f t="shared" si="93"/>
        <v>158.61999946832657</v>
      </c>
      <c r="AO157" s="35">
        <f t="shared" si="94"/>
        <v>68.389997482299805</v>
      </c>
      <c r="AP157" s="35">
        <f t="shared" si="95"/>
        <v>60</v>
      </c>
      <c r="AQ157" s="35">
        <f t="shared" si="96"/>
        <v>0</v>
      </c>
      <c r="AR157" s="35">
        <f t="shared" si="87"/>
        <v>2215</v>
      </c>
      <c r="AS157" s="35">
        <f t="shared" si="97"/>
        <v>0</v>
      </c>
      <c r="AT157" s="35">
        <f t="shared" si="98"/>
        <v>0</v>
      </c>
      <c r="AU157" s="35">
        <f t="shared" si="88"/>
        <v>528.60000228881836</v>
      </c>
      <c r="AV157" s="35">
        <f t="shared" si="101"/>
        <v>3947.6835321917797</v>
      </c>
      <c r="AX157" s="27">
        <v>2035</v>
      </c>
      <c r="AY157" s="35"/>
      <c r="AZ157" s="35"/>
      <c r="BA157" s="35"/>
      <c r="BB157" s="35"/>
      <c r="BC157" s="35"/>
      <c r="BD157" s="35"/>
      <c r="BE157" s="35"/>
      <c r="BF157" s="35"/>
      <c r="BG157" s="35"/>
      <c r="BH157" s="35"/>
      <c r="BI157" s="35"/>
      <c r="BJ157" s="35"/>
    </row>
    <row r="158" spans="2:65" x14ac:dyDescent="0.25">
      <c r="B158" s="25">
        <v>2036</v>
      </c>
      <c r="C158" s="26">
        <v>0</v>
      </c>
      <c r="D158" s="26">
        <v>474</v>
      </c>
      <c r="E158" s="26">
        <v>54.600002288818345</v>
      </c>
      <c r="F158" s="26">
        <v>1700</v>
      </c>
      <c r="G158" s="26">
        <v>215</v>
      </c>
      <c r="H158" s="26">
        <v>0</v>
      </c>
      <c r="I158" s="26">
        <v>0</v>
      </c>
      <c r="J158" s="26">
        <v>400</v>
      </c>
      <c r="K158" s="26">
        <v>0</v>
      </c>
      <c r="L158" s="26">
        <v>0</v>
      </c>
      <c r="M158" s="26">
        <v>0</v>
      </c>
      <c r="N158" s="26">
        <v>0</v>
      </c>
      <c r="O158" s="26">
        <v>0</v>
      </c>
      <c r="P158" s="26">
        <v>0</v>
      </c>
      <c r="Q158" s="26">
        <v>0</v>
      </c>
      <c r="R158" s="26">
        <v>0</v>
      </c>
      <c r="S158" s="26">
        <v>50</v>
      </c>
      <c r="T158" s="26">
        <v>0</v>
      </c>
      <c r="U158" s="26">
        <v>0</v>
      </c>
      <c r="V158" s="26">
        <v>0</v>
      </c>
      <c r="W158" s="26">
        <v>55.459999084472663</v>
      </c>
      <c r="X158" s="26">
        <v>125</v>
      </c>
      <c r="Y158" s="26">
        <v>0</v>
      </c>
      <c r="Z158" s="26">
        <v>0</v>
      </c>
      <c r="AA158" s="26">
        <v>60</v>
      </c>
      <c r="AB158" s="26">
        <v>0</v>
      </c>
      <c r="AC158" s="26">
        <v>0</v>
      </c>
      <c r="AD158" s="26">
        <v>0</v>
      </c>
      <c r="AE158" s="26">
        <v>17.590000152587891</v>
      </c>
      <c r="AF158" s="26">
        <v>161.79000169038773</v>
      </c>
      <c r="AG158" s="26">
        <v>639.68753957211959</v>
      </c>
      <c r="AH158" s="26">
        <v>312.4177018948738</v>
      </c>
      <c r="AI158" s="30" t="str">
        <f t="shared" si="90"/>
        <v>C Distributed Transmission</v>
      </c>
      <c r="AJ158" s="25">
        <v>2036</v>
      </c>
      <c r="AK158" s="34">
        <f t="shared" si="91"/>
        <v>952.10524146699345</v>
      </c>
      <c r="AL158" s="34">
        <f t="shared" si="100"/>
        <v>50</v>
      </c>
      <c r="AM158" s="34">
        <f t="shared" si="92"/>
        <v>0</v>
      </c>
      <c r="AN158" s="34">
        <f t="shared" si="93"/>
        <v>161.79000169038773</v>
      </c>
      <c r="AO158" s="34">
        <f t="shared" si="94"/>
        <v>73.049999237060547</v>
      </c>
      <c r="AP158" s="34">
        <f t="shared" si="95"/>
        <v>60</v>
      </c>
      <c r="AQ158" s="34">
        <f t="shared" si="96"/>
        <v>0</v>
      </c>
      <c r="AR158" s="34">
        <f t="shared" si="87"/>
        <v>2315</v>
      </c>
      <c r="AS158" s="34">
        <f t="shared" si="97"/>
        <v>125</v>
      </c>
      <c r="AT158" s="34">
        <f t="shared" si="98"/>
        <v>0</v>
      </c>
      <c r="AU158" s="34">
        <f t="shared" si="88"/>
        <v>528.60000228881836</v>
      </c>
      <c r="AV158" s="34">
        <f t="shared" si="101"/>
        <v>4265.5452446832605</v>
      </c>
      <c r="AX158" s="25">
        <v>2036</v>
      </c>
      <c r="AY158" s="34"/>
      <c r="AZ158" s="34"/>
      <c r="BA158" s="34"/>
      <c r="BB158" s="34"/>
      <c r="BC158" s="34"/>
      <c r="BD158" s="34"/>
      <c r="BE158" s="34"/>
      <c r="BF158" s="34"/>
      <c r="BG158" s="34"/>
      <c r="BH158" s="34"/>
      <c r="BI158" s="34"/>
      <c r="BJ158" s="34"/>
    </row>
    <row r="159" spans="2:65" x14ac:dyDescent="0.25">
      <c r="B159" s="27">
        <v>2037</v>
      </c>
      <c r="C159" s="28">
        <v>0</v>
      </c>
      <c r="D159" s="28">
        <v>474</v>
      </c>
      <c r="E159" s="28">
        <v>54.600002288818345</v>
      </c>
      <c r="F159" s="28">
        <v>1800</v>
      </c>
      <c r="G159" s="28">
        <v>215</v>
      </c>
      <c r="H159" s="28">
        <v>0</v>
      </c>
      <c r="I159" s="28">
        <v>0</v>
      </c>
      <c r="J159" s="28">
        <v>400</v>
      </c>
      <c r="K159" s="28">
        <v>0</v>
      </c>
      <c r="L159" s="28">
        <v>0</v>
      </c>
      <c r="M159" s="28">
        <v>0</v>
      </c>
      <c r="N159" s="28">
        <v>0</v>
      </c>
      <c r="O159" s="28">
        <v>0</v>
      </c>
      <c r="P159" s="28">
        <v>0</v>
      </c>
      <c r="Q159" s="28">
        <v>0</v>
      </c>
      <c r="R159" s="28">
        <v>0</v>
      </c>
      <c r="S159" s="28">
        <v>125</v>
      </c>
      <c r="T159" s="28">
        <v>0</v>
      </c>
      <c r="U159" s="28">
        <v>0</v>
      </c>
      <c r="V159" s="28">
        <v>0</v>
      </c>
      <c r="W159" s="28">
        <v>58.759998321533203</v>
      </c>
      <c r="X159" s="28">
        <v>125</v>
      </c>
      <c r="Y159" s="28">
        <v>0</v>
      </c>
      <c r="Z159" s="28">
        <v>0</v>
      </c>
      <c r="AA159" s="28">
        <v>90</v>
      </c>
      <c r="AB159" s="28">
        <v>0</v>
      </c>
      <c r="AC159" s="28">
        <v>0</v>
      </c>
      <c r="AD159" s="28">
        <v>0</v>
      </c>
      <c r="AE159" s="28">
        <v>18.629999160766602</v>
      </c>
      <c r="AF159" s="28">
        <v>163.74000126123428</v>
      </c>
      <c r="AG159" s="28">
        <v>670.51311338795813</v>
      </c>
      <c r="AH159" s="28">
        <v>341.97115193805143</v>
      </c>
      <c r="AI159" s="30" t="str">
        <f t="shared" si="90"/>
        <v>C Distributed Transmission</v>
      </c>
      <c r="AJ159" s="27">
        <v>2037</v>
      </c>
      <c r="AK159" s="35">
        <f t="shared" si="91"/>
        <v>1012.4842653260096</v>
      </c>
      <c r="AL159" s="35">
        <f t="shared" si="100"/>
        <v>125</v>
      </c>
      <c r="AM159" s="35">
        <f t="shared" si="92"/>
        <v>0</v>
      </c>
      <c r="AN159" s="35">
        <f t="shared" si="93"/>
        <v>163.74000126123428</v>
      </c>
      <c r="AO159" s="35">
        <f t="shared" si="94"/>
        <v>77.389997482299805</v>
      </c>
      <c r="AP159" s="35">
        <f t="shared" si="95"/>
        <v>90</v>
      </c>
      <c r="AQ159" s="35">
        <f t="shared" si="96"/>
        <v>0</v>
      </c>
      <c r="AR159" s="35">
        <f t="shared" si="87"/>
        <v>2415</v>
      </c>
      <c r="AS159" s="35">
        <f t="shared" si="97"/>
        <v>125</v>
      </c>
      <c r="AT159" s="35">
        <f t="shared" si="98"/>
        <v>0</v>
      </c>
      <c r="AU159" s="35">
        <f t="shared" si="88"/>
        <v>528.60000228881836</v>
      </c>
      <c r="AV159" s="35">
        <f t="shared" si="101"/>
        <v>4537.2142663583618</v>
      </c>
      <c r="AX159" s="27">
        <v>2037</v>
      </c>
      <c r="AY159" s="35"/>
      <c r="AZ159" s="35"/>
      <c r="BA159" s="35"/>
      <c r="BB159" s="35"/>
      <c r="BC159" s="35"/>
      <c r="BD159" s="35"/>
      <c r="BE159" s="35"/>
      <c r="BF159" s="35"/>
      <c r="BG159" s="35"/>
      <c r="BH159" s="35"/>
      <c r="BI159" s="35"/>
      <c r="BJ159" s="35"/>
    </row>
    <row r="160" spans="2:65" x14ac:dyDescent="0.25">
      <c r="B160" s="25">
        <v>2038</v>
      </c>
      <c r="C160" s="26">
        <v>0</v>
      </c>
      <c r="D160" s="26">
        <v>711</v>
      </c>
      <c r="E160" s="26">
        <v>54.600002288818345</v>
      </c>
      <c r="F160" s="26">
        <v>1900</v>
      </c>
      <c r="G160" s="26">
        <v>215</v>
      </c>
      <c r="H160" s="26">
        <v>0</v>
      </c>
      <c r="I160" s="26">
        <v>0</v>
      </c>
      <c r="J160" s="26">
        <v>400</v>
      </c>
      <c r="K160" s="26">
        <v>0</v>
      </c>
      <c r="L160" s="26">
        <v>0</v>
      </c>
      <c r="M160" s="26">
        <v>0</v>
      </c>
      <c r="N160" s="26">
        <v>0</v>
      </c>
      <c r="O160" s="26">
        <v>0</v>
      </c>
      <c r="P160" s="26">
        <v>0</v>
      </c>
      <c r="Q160" s="26">
        <v>0</v>
      </c>
      <c r="R160" s="26">
        <v>0</v>
      </c>
      <c r="S160" s="26">
        <v>125</v>
      </c>
      <c r="T160" s="26">
        <v>0</v>
      </c>
      <c r="U160" s="26">
        <v>0</v>
      </c>
      <c r="V160" s="26">
        <v>0</v>
      </c>
      <c r="W160" s="26">
        <v>62.220001220703118</v>
      </c>
      <c r="X160" s="26">
        <v>125</v>
      </c>
      <c r="Y160" s="26">
        <v>0</v>
      </c>
      <c r="Z160" s="26">
        <v>0</v>
      </c>
      <c r="AA160" s="26">
        <v>120</v>
      </c>
      <c r="AB160" s="26">
        <v>0</v>
      </c>
      <c r="AC160" s="26">
        <v>0</v>
      </c>
      <c r="AD160" s="26">
        <v>0</v>
      </c>
      <c r="AE160" s="26">
        <v>19.729999542236332</v>
      </c>
      <c r="AF160" s="26">
        <v>165.60999923944473</v>
      </c>
      <c r="AG160" s="26">
        <v>699.77322725012084</v>
      </c>
      <c r="AH160" s="26">
        <v>372.95409578863388</v>
      </c>
      <c r="AI160" s="30" t="str">
        <f t="shared" si="90"/>
        <v>C Distributed Transmission</v>
      </c>
      <c r="AJ160" s="25">
        <v>2038</v>
      </c>
      <c r="AK160" s="34">
        <f t="shared" si="91"/>
        <v>1072.7273230387548</v>
      </c>
      <c r="AL160" s="34">
        <f t="shared" si="100"/>
        <v>125</v>
      </c>
      <c r="AM160" s="34">
        <f t="shared" si="92"/>
        <v>0</v>
      </c>
      <c r="AN160" s="34">
        <f t="shared" si="93"/>
        <v>165.60999923944473</v>
      </c>
      <c r="AO160" s="34">
        <f t="shared" si="94"/>
        <v>81.950000762939453</v>
      </c>
      <c r="AP160" s="34">
        <f t="shared" si="95"/>
        <v>120</v>
      </c>
      <c r="AQ160" s="34">
        <f t="shared" si="96"/>
        <v>0</v>
      </c>
      <c r="AR160" s="34">
        <f t="shared" si="87"/>
        <v>2515</v>
      </c>
      <c r="AS160" s="34">
        <f t="shared" si="97"/>
        <v>125</v>
      </c>
      <c r="AT160" s="34">
        <f t="shared" si="98"/>
        <v>0</v>
      </c>
      <c r="AU160" s="34">
        <f t="shared" si="88"/>
        <v>765.60000228881836</v>
      </c>
      <c r="AV160" s="34">
        <f t="shared" si="101"/>
        <v>4970.8873253299571</v>
      </c>
      <c r="AX160" s="25">
        <v>2038</v>
      </c>
      <c r="AY160" s="34"/>
      <c r="AZ160" s="34"/>
      <c r="BA160" s="34"/>
      <c r="BB160" s="34"/>
      <c r="BC160" s="34"/>
      <c r="BD160" s="34"/>
      <c r="BE160" s="34"/>
      <c r="BF160" s="34"/>
      <c r="BG160" s="34"/>
      <c r="BH160" s="34"/>
      <c r="BI160" s="34"/>
      <c r="BJ160" s="34"/>
    </row>
    <row r="161" spans="2:65" x14ac:dyDescent="0.25">
      <c r="B161" s="27">
        <v>2039</v>
      </c>
      <c r="C161" s="28">
        <v>0</v>
      </c>
      <c r="D161" s="28">
        <v>711</v>
      </c>
      <c r="E161" s="28">
        <v>54.600002288818345</v>
      </c>
      <c r="F161" s="28">
        <v>1900</v>
      </c>
      <c r="G161" s="28">
        <v>215</v>
      </c>
      <c r="H161" s="28">
        <v>0</v>
      </c>
      <c r="I161" s="28">
        <v>0</v>
      </c>
      <c r="J161" s="28">
        <v>400</v>
      </c>
      <c r="K161" s="28">
        <v>0</v>
      </c>
      <c r="L161" s="28">
        <v>100</v>
      </c>
      <c r="M161" s="28">
        <v>0</v>
      </c>
      <c r="N161" s="28">
        <v>0</v>
      </c>
      <c r="O161" s="28">
        <v>0</v>
      </c>
      <c r="P161" s="28">
        <v>0</v>
      </c>
      <c r="Q161" s="28">
        <v>0</v>
      </c>
      <c r="R161" s="28">
        <v>0</v>
      </c>
      <c r="S161" s="28">
        <v>125</v>
      </c>
      <c r="T161" s="28">
        <v>0</v>
      </c>
      <c r="U161" s="28">
        <v>0</v>
      </c>
      <c r="V161" s="28">
        <v>0</v>
      </c>
      <c r="W161" s="28">
        <v>65.650001525878906</v>
      </c>
      <c r="X161" s="28">
        <v>125</v>
      </c>
      <c r="Y161" s="28">
        <v>0</v>
      </c>
      <c r="Z161" s="28">
        <v>0</v>
      </c>
      <c r="AA161" s="28">
        <v>120</v>
      </c>
      <c r="AB161" s="28">
        <v>0</v>
      </c>
      <c r="AC161" s="28">
        <v>0</v>
      </c>
      <c r="AD161" s="28">
        <v>0</v>
      </c>
      <c r="AE161" s="28">
        <v>20.819999694824219</v>
      </c>
      <c r="AF161" s="28">
        <v>167.50000315904617</v>
      </c>
      <c r="AG161" s="28">
        <v>729.05334737670728</v>
      </c>
      <c r="AH161" s="28">
        <v>417.70254871129873</v>
      </c>
      <c r="AI161" s="30" t="str">
        <f t="shared" si="90"/>
        <v>C Distributed Transmission</v>
      </c>
      <c r="AJ161" s="27">
        <v>2039</v>
      </c>
      <c r="AK161" s="35">
        <f t="shared" si="91"/>
        <v>1146.755896088006</v>
      </c>
      <c r="AL161" s="35">
        <f t="shared" si="100"/>
        <v>125</v>
      </c>
      <c r="AM161" s="35">
        <f t="shared" si="92"/>
        <v>0</v>
      </c>
      <c r="AN161" s="35">
        <f t="shared" si="93"/>
        <v>167.50000315904617</v>
      </c>
      <c r="AO161" s="35">
        <f t="shared" si="94"/>
        <v>86.470001220703125</v>
      </c>
      <c r="AP161" s="35">
        <f t="shared" si="95"/>
        <v>120</v>
      </c>
      <c r="AQ161" s="35">
        <f t="shared" si="96"/>
        <v>0</v>
      </c>
      <c r="AR161" s="35">
        <f t="shared" si="87"/>
        <v>2615</v>
      </c>
      <c r="AS161" s="35">
        <f t="shared" si="97"/>
        <v>125</v>
      </c>
      <c r="AT161" s="35">
        <f t="shared" si="98"/>
        <v>0</v>
      </c>
      <c r="AU161" s="35">
        <f t="shared" si="88"/>
        <v>765.60000228881836</v>
      </c>
      <c r="AV161" s="35">
        <f t="shared" si="101"/>
        <v>5151.3259027565737</v>
      </c>
      <c r="AX161" s="27">
        <v>2039</v>
      </c>
      <c r="AY161" s="35"/>
      <c r="AZ161" s="35"/>
      <c r="BA161" s="35"/>
      <c r="BB161" s="35"/>
      <c r="BC161" s="35"/>
      <c r="BD161" s="35"/>
      <c r="BE161" s="35"/>
      <c r="BF161" s="35"/>
      <c r="BG161" s="35"/>
      <c r="BH161" s="35"/>
      <c r="BI161" s="35"/>
      <c r="BJ161" s="35"/>
    </row>
    <row r="162" spans="2:65" x14ac:dyDescent="0.25">
      <c r="B162" s="25">
        <v>2040</v>
      </c>
      <c r="C162" s="26">
        <v>0</v>
      </c>
      <c r="D162" s="26">
        <v>711</v>
      </c>
      <c r="E162" s="26">
        <v>54.600002288818345</v>
      </c>
      <c r="F162" s="26">
        <v>1900</v>
      </c>
      <c r="G162" s="26">
        <v>215</v>
      </c>
      <c r="H162" s="26">
        <v>0</v>
      </c>
      <c r="I162" s="26">
        <v>0</v>
      </c>
      <c r="J162" s="26">
        <v>400</v>
      </c>
      <c r="K162" s="26">
        <v>0</v>
      </c>
      <c r="L162" s="26">
        <v>100</v>
      </c>
      <c r="M162" s="26">
        <v>0</v>
      </c>
      <c r="N162" s="26">
        <v>0</v>
      </c>
      <c r="O162" s="26">
        <v>0</v>
      </c>
      <c r="P162" s="26">
        <v>0</v>
      </c>
      <c r="Q162" s="26">
        <v>0</v>
      </c>
      <c r="R162" s="26">
        <v>0</v>
      </c>
      <c r="S162" s="26">
        <v>125</v>
      </c>
      <c r="T162" s="26">
        <v>0</v>
      </c>
      <c r="U162" s="26">
        <v>0</v>
      </c>
      <c r="V162" s="26">
        <v>0</v>
      </c>
      <c r="W162" s="26">
        <v>69.120002746582031</v>
      </c>
      <c r="X162" s="26">
        <v>125</v>
      </c>
      <c r="Y162" s="26">
        <v>0</v>
      </c>
      <c r="Z162" s="26">
        <v>0</v>
      </c>
      <c r="AA162" s="26">
        <v>120</v>
      </c>
      <c r="AB162" s="26">
        <v>0</v>
      </c>
      <c r="AC162" s="26">
        <v>300</v>
      </c>
      <c r="AD162" s="26">
        <v>0</v>
      </c>
      <c r="AE162" s="26">
        <v>21.920000076293949</v>
      </c>
      <c r="AF162" s="26">
        <v>169.34000027179718</v>
      </c>
      <c r="AG162" s="26">
        <v>755.51243081152279</v>
      </c>
      <c r="AH162" s="26">
        <v>466.93941385101141</v>
      </c>
      <c r="AI162" s="30" t="str">
        <f t="shared" si="90"/>
        <v>C Distributed Transmission</v>
      </c>
      <c r="AJ162" s="25">
        <v>2040</v>
      </c>
      <c r="AK162" s="34">
        <f t="shared" si="91"/>
        <v>1222.4518446625343</v>
      </c>
      <c r="AL162" s="34">
        <f t="shared" si="100"/>
        <v>125</v>
      </c>
      <c r="AM162" s="34">
        <f t="shared" si="92"/>
        <v>300</v>
      </c>
      <c r="AN162" s="34">
        <f t="shared" si="93"/>
        <v>169.34000027179718</v>
      </c>
      <c r="AO162" s="34">
        <f t="shared" si="94"/>
        <v>91.040002822875977</v>
      </c>
      <c r="AP162" s="34">
        <f t="shared" si="95"/>
        <v>120</v>
      </c>
      <c r="AQ162" s="34">
        <f t="shared" si="96"/>
        <v>0</v>
      </c>
      <c r="AR162" s="34">
        <f t="shared" si="87"/>
        <v>2615</v>
      </c>
      <c r="AS162" s="34">
        <f t="shared" si="97"/>
        <v>125</v>
      </c>
      <c r="AT162" s="34">
        <f t="shared" si="98"/>
        <v>0</v>
      </c>
      <c r="AU162" s="34">
        <f t="shared" si="88"/>
        <v>765.60000228881836</v>
      </c>
      <c r="AV162" s="34">
        <f t="shared" si="101"/>
        <v>5533.4318500460258</v>
      </c>
      <c r="AX162" s="25">
        <v>2040</v>
      </c>
      <c r="AY162" s="34"/>
      <c r="AZ162" s="34"/>
      <c r="BA162" s="34"/>
      <c r="BB162" s="34"/>
      <c r="BC162" s="34"/>
      <c r="BD162" s="34"/>
      <c r="BE162" s="34"/>
      <c r="BF162" s="34"/>
      <c r="BG162" s="34"/>
      <c r="BH162" s="34"/>
      <c r="BI162" s="34"/>
      <c r="BJ162" s="34"/>
    </row>
    <row r="163" spans="2:65" x14ac:dyDescent="0.25">
      <c r="B163" s="27">
        <v>2041</v>
      </c>
      <c r="C163" s="28">
        <v>0</v>
      </c>
      <c r="D163" s="28">
        <v>711</v>
      </c>
      <c r="E163" s="28">
        <v>54.600002288818345</v>
      </c>
      <c r="F163" s="28">
        <v>1900</v>
      </c>
      <c r="G163" s="28">
        <v>215</v>
      </c>
      <c r="H163" s="28">
        <v>0</v>
      </c>
      <c r="I163" s="28">
        <v>0</v>
      </c>
      <c r="J163" s="28">
        <v>400</v>
      </c>
      <c r="K163" s="28">
        <v>0</v>
      </c>
      <c r="L163" s="28">
        <v>100</v>
      </c>
      <c r="M163" s="28">
        <v>0</v>
      </c>
      <c r="N163" s="28">
        <v>0</v>
      </c>
      <c r="O163" s="28">
        <v>0</v>
      </c>
      <c r="P163" s="28">
        <v>0</v>
      </c>
      <c r="Q163" s="28">
        <v>0</v>
      </c>
      <c r="R163" s="28">
        <v>0</v>
      </c>
      <c r="S163" s="28">
        <v>125</v>
      </c>
      <c r="T163" s="28">
        <v>125</v>
      </c>
      <c r="U163" s="28">
        <v>0</v>
      </c>
      <c r="V163" s="28">
        <v>0</v>
      </c>
      <c r="W163" s="28">
        <v>72.769996643066406</v>
      </c>
      <c r="X163" s="28">
        <v>125</v>
      </c>
      <c r="Y163" s="28">
        <v>0</v>
      </c>
      <c r="Z163" s="28">
        <v>0</v>
      </c>
      <c r="AA163" s="28">
        <v>120</v>
      </c>
      <c r="AB163" s="28">
        <v>0</v>
      </c>
      <c r="AC163" s="28">
        <v>600</v>
      </c>
      <c r="AD163" s="28">
        <v>0</v>
      </c>
      <c r="AE163" s="28">
        <v>23.079999923706051</v>
      </c>
      <c r="AF163" s="28">
        <v>171.24999701976776</v>
      </c>
      <c r="AG163" s="28">
        <v>778.42247755274707</v>
      </c>
      <c r="AH163" s="28">
        <v>490.49237784781337</v>
      </c>
      <c r="AI163" s="30" t="str">
        <f t="shared" si="90"/>
        <v>C Distributed Transmission</v>
      </c>
      <c r="AJ163" s="27">
        <v>2041</v>
      </c>
      <c r="AK163" s="35">
        <f t="shared" si="91"/>
        <v>1268.9148554005606</v>
      </c>
      <c r="AL163" s="35">
        <f t="shared" si="100"/>
        <v>250</v>
      </c>
      <c r="AM163" s="35">
        <f t="shared" si="92"/>
        <v>600</v>
      </c>
      <c r="AN163" s="35">
        <f t="shared" si="93"/>
        <v>171.24999701976776</v>
      </c>
      <c r="AO163" s="35">
        <f t="shared" si="94"/>
        <v>95.849996566772461</v>
      </c>
      <c r="AP163" s="35">
        <f t="shared" si="95"/>
        <v>120</v>
      </c>
      <c r="AQ163" s="35">
        <f t="shared" si="96"/>
        <v>0</v>
      </c>
      <c r="AR163" s="35">
        <f t="shared" si="87"/>
        <v>2615</v>
      </c>
      <c r="AS163" s="35">
        <f t="shared" si="97"/>
        <v>125</v>
      </c>
      <c r="AT163" s="35">
        <f t="shared" si="98"/>
        <v>0</v>
      </c>
      <c r="AU163" s="35">
        <f t="shared" si="88"/>
        <v>765.60000228881836</v>
      </c>
      <c r="AV163" s="35">
        <f t="shared" si="101"/>
        <v>6011.6148512759191</v>
      </c>
      <c r="AX163" s="27">
        <v>2041</v>
      </c>
      <c r="AY163" s="35"/>
      <c r="AZ163" s="35"/>
      <c r="BA163" s="35"/>
      <c r="BB163" s="35"/>
      <c r="BC163" s="35"/>
      <c r="BD163" s="35"/>
      <c r="BE163" s="35"/>
      <c r="BF163" s="35"/>
      <c r="BG163" s="35"/>
      <c r="BH163" s="35"/>
      <c r="BI163" s="35"/>
      <c r="BJ163" s="35"/>
    </row>
    <row r="164" spans="2:65" x14ac:dyDescent="0.25">
      <c r="B164" s="25">
        <v>2042</v>
      </c>
      <c r="C164" s="26">
        <v>0</v>
      </c>
      <c r="D164" s="26">
        <v>711</v>
      </c>
      <c r="E164" s="26">
        <v>54.600002288818345</v>
      </c>
      <c r="F164" s="26">
        <v>1900</v>
      </c>
      <c r="G164" s="26">
        <v>215</v>
      </c>
      <c r="H164" s="26">
        <v>0</v>
      </c>
      <c r="I164" s="26">
        <v>0</v>
      </c>
      <c r="J164" s="26">
        <v>400</v>
      </c>
      <c r="K164" s="26">
        <v>0</v>
      </c>
      <c r="L164" s="26">
        <v>100</v>
      </c>
      <c r="M164" s="26">
        <v>0</v>
      </c>
      <c r="N164" s="26">
        <v>0</v>
      </c>
      <c r="O164" s="26">
        <v>0</v>
      </c>
      <c r="P164" s="26">
        <v>0</v>
      </c>
      <c r="Q164" s="26">
        <v>0</v>
      </c>
      <c r="R164" s="26">
        <v>0</v>
      </c>
      <c r="S164" s="26">
        <v>125</v>
      </c>
      <c r="T164" s="26">
        <v>150</v>
      </c>
      <c r="U164" s="26">
        <v>0</v>
      </c>
      <c r="V164" s="26">
        <v>0</v>
      </c>
      <c r="W164" s="26">
        <v>76.620002746582031</v>
      </c>
      <c r="X164" s="26">
        <v>125</v>
      </c>
      <c r="Y164" s="26">
        <v>0</v>
      </c>
      <c r="Z164" s="26">
        <v>0</v>
      </c>
      <c r="AA164" s="26">
        <v>120</v>
      </c>
      <c r="AB164" s="26">
        <v>0</v>
      </c>
      <c r="AC164" s="26">
        <v>900</v>
      </c>
      <c r="AD164" s="26">
        <v>300</v>
      </c>
      <c r="AE164" s="26">
        <v>24.29999923706055</v>
      </c>
      <c r="AF164" s="26">
        <v>173.08999788761139</v>
      </c>
      <c r="AG164" s="26">
        <v>799.46679644314816</v>
      </c>
      <c r="AH164" s="26">
        <v>517.74793944462169</v>
      </c>
      <c r="AI164" s="30" t="str">
        <f t="shared" si="90"/>
        <v>C Distributed Transmission</v>
      </c>
      <c r="AJ164" s="25">
        <v>2042</v>
      </c>
      <c r="AK164" s="34">
        <f t="shared" si="91"/>
        <v>1317.2147358877698</v>
      </c>
      <c r="AL164" s="34">
        <f t="shared" si="100"/>
        <v>275</v>
      </c>
      <c r="AM164" s="34">
        <f t="shared" si="92"/>
        <v>1200</v>
      </c>
      <c r="AN164" s="34">
        <f t="shared" si="93"/>
        <v>173.08999788761139</v>
      </c>
      <c r="AO164" s="34">
        <f t="shared" si="94"/>
        <v>100.92000198364258</v>
      </c>
      <c r="AP164" s="34">
        <f t="shared" si="95"/>
        <v>120</v>
      </c>
      <c r="AQ164" s="34">
        <f t="shared" si="96"/>
        <v>0</v>
      </c>
      <c r="AR164" s="34">
        <f t="shared" si="87"/>
        <v>2615</v>
      </c>
      <c r="AS164" s="34">
        <f t="shared" si="97"/>
        <v>125</v>
      </c>
      <c r="AT164" s="34">
        <f t="shared" si="98"/>
        <v>0</v>
      </c>
      <c r="AU164" s="34">
        <f t="shared" si="88"/>
        <v>765.60000228881836</v>
      </c>
      <c r="AV164" s="34">
        <f t="shared" si="101"/>
        <v>6691.8247380478424</v>
      </c>
      <c r="AX164" s="25">
        <v>2042</v>
      </c>
      <c r="AY164" s="34"/>
      <c r="AZ164" s="34"/>
      <c r="BA164" s="34"/>
      <c r="BB164" s="34"/>
      <c r="BC164" s="34"/>
      <c r="BD164" s="34"/>
      <c r="BE164" s="34"/>
      <c r="BF164" s="34"/>
      <c r="BG164" s="34"/>
      <c r="BH164" s="34"/>
      <c r="BI164" s="34"/>
      <c r="BJ164" s="34"/>
    </row>
    <row r="165" spans="2:65" x14ac:dyDescent="0.25">
      <c r="B165" s="27">
        <v>2043</v>
      </c>
      <c r="C165" s="28">
        <v>0</v>
      </c>
      <c r="D165" s="28">
        <v>948</v>
      </c>
      <c r="E165" s="28">
        <v>54.600002288818345</v>
      </c>
      <c r="F165" s="28">
        <v>1900</v>
      </c>
      <c r="G165" s="28">
        <v>215</v>
      </c>
      <c r="H165" s="28">
        <v>0</v>
      </c>
      <c r="I165" s="28">
        <v>0</v>
      </c>
      <c r="J165" s="28">
        <v>400</v>
      </c>
      <c r="K165" s="28">
        <v>0</v>
      </c>
      <c r="L165" s="28">
        <v>100</v>
      </c>
      <c r="M165" s="28">
        <v>0</v>
      </c>
      <c r="N165" s="28">
        <v>0</v>
      </c>
      <c r="O165" s="28">
        <v>0</v>
      </c>
      <c r="P165" s="28">
        <v>0</v>
      </c>
      <c r="Q165" s="28">
        <v>0</v>
      </c>
      <c r="R165" s="28">
        <v>0</v>
      </c>
      <c r="S165" s="28">
        <v>150</v>
      </c>
      <c r="T165" s="28">
        <v>200</v>
      </c>
      <c r="U165" s="28">
        <v>0</v>
      </c>
      <c r="V165" s="28">
        <v>0</v>
      </c>
      <c r="W165" s="28">
        <v>80.669998168945313</v>
      </c>
      <c r="X165" s="28">
        <v>125</v>
      </c>
      <c r="Y165" s="28">
        <v>0</v>
      </c>
      <c r="Z165" s="28">
        <v>0</v>
      </c>
      <c r="AA165" s="28">
        <v>135</v>
      </c>
      <c r="AB165" s="28">
        <v>0</v>
      </c>
      <c r="AC165" s="28">
        <v>1200</v>
      </c>
      <c r="AD165" s="28">
        <v>600</v>
      </c>
      <c r="AE165" s="28">
        <v>25.579999923706051</v>
      </c>
      <c r="AF165" s="28">
        <v>174.91000235080719</v>
      </c>
      <c r="AG165" s="28">
        <v>815.05506987821332</v>
      </c>
      <c r="AH165" s="28">
        <v>562.34133320822002</v>
      </c>
      <c r="AI165" s="30" t="str">
        <f t="shared" si="90"/>
        <v>C Distributed Transmission</v>
      </c>
      <c r="AJ165" s="27">
        <v>2043</v>
      </c>
      <c r="AK165" s="35">
        <f t="shared" si="91"/>
        <v>1377.3964030864333</v>
      </c>
      <c r="AL165" s="35">
        <f t="shared" si="100"/>
        <v>350</v>
      </c>
      <c r="AM165" s="35">
        <f t="shared" si="92"/>
        <v>1800</v>
      </c>
      <c r="AN165" s="35">
        <f t="shared" si="93"/>
        <v>174.91000235080719</v>
      </c>
      <c r="AO165" s="35">
        <f t="shared" si="94"/>
        <v>106.24999809265137</v>
      </c>
      <c r="AP165" s="35">
        <f t="shared" si="95"/>
        <v>135</v>
      </c>
      <c r="AQ165" s="35">
        <f t="shared" si="96"/>
        <v>0</v>
      </c>
      <c r="AR165" s="35">
        <f t="shared" si="87"/>
        <v>2615</v>
      </c>
      <c r="AS165" s="35">
        <f t="shared" si="97"/>
        <v>125</v>
      </c>
      <c r="AT165" s="35">
        <f t="shared" si="98"/>
        <v>0</v>
      </c>
      <c r="AU165" s="35">
        <f t="shared" si="88"/>
        <v>1002.6000022888184</v>
      </c>
      <c r="AV165" s="35">
        <f t="shared" si="101"/>
        <v>7686.1564058187105</v>
      </c>
      <c r="AX165" s="27">
        <v>2043</v>
      </c>
      <c r="AY165" s="35"/>
      <c r="AZ165" s="35"/>
      <c r="BA165" s="35"/>
      <c r="BB165" s="35"/>
      <c r="BC165" s="35"/>
      <c r="BD165" s="35"/>
      <c r="BE165" s="35"/>
      <c r="BF165" s="35"/>
      <c r="BG165" s="35"/>
      <c r="BH165" s="35"/>
      <c r="BI165" s="35"/>
      <c r="BJ165" s="35"/>
    </row>
    <row r="166" spans="2:65" x14ac:dyDescent="0.25">
      <c r="B166" s="25">
        <v>2044</v>
      </c>
      <c r="C166" s="26">
        <v>0</v>
      </c>
      <c r="D166" s="26">
        <v>948</v>
      </c>
      <c r="E166" s="26">
        <v>54.600002288818345</v>
      </c>
      <c r="F166" s="26">
        <v>1900</v>
      </c>
      <c r="G166" s="26">
        <v>215</v>
      </c>
      <c r="H166" s="26">
        <v>0</v>
      </c>
      <c r="I166" s="26">
        <v>0</v>
      </c>
      <c r="J166" s="26">
        <v>400</v>
      </c>
      <c r="K166" s="26">
        <v>0</v>
      </c>
      <c r="L166" s="26">
        <v>100</v>
      </c>
      <c r="M166" s="26">
        <v>0</v>
      </c>
      <c r="N166" s="26">
        <v>500</v>
      </c>
      <c r="O166" s="26">
        <v>0</v>
      </c>
      <c r="P166" s="26">
        <v>0</v>
      </c>
      <c r="Q166" s="26">
        <v>0</v>
      </c>
      <c r="R166" s="26">
        <v>0</v>
      </c>
      <c r="S166" s="26">
        <v>150</v>
      </c>
      <c r="T166" s="26">
        <v>400</v>
      </c>
      <c r="U166" s="26">
        <v>275</v>
      </c>
      <c r="V166" s="26">
        <v>0</v>
      </c>
      <c r="W166" s="26">
        <v>84.930000305175781</v>
      </c>
      <c r="X166" s="26">
        <v>125</v>
      </c>
      <c r="Y166" s="26">
        <v>0</v>
      </c>
      <c r="Z166" s="26">
        <v>0</v>
      </c>
      <c r="AA166" s="26">
        <v>150</v>
      </c>
      <c r="AB166" s="26">
        <v>0</v>
      </c>
      <c r="AC166" s="26">
        <v>1500</v>
      </c>
      <c r="AD166" s="26">
        <v>900</v>
      </c>
      <c r="AE166" s="26">
        <v>26.930000305175781</v>
      </c>
      <c r="AF166" s="26">
        <v>176.61000001430511</v>
      </c>
      <c r="AG166" s="26">
        <v>832.17698303956013</v>
      </c>
      <c r="AH166" s="26">
        <v>622.09565656516793</v>
      </c>
      <c r="AI166" s="30" t="str">
        <f t="shared" si="90"/>
        <v>C Distributed Transmission</v>
      </c>
      <c r="AJ166" s="25">
        <v>2044</v>
      </c>
      <c r="AK166" s="34">
        <f t="shared" si="91"/>
        <v>1454.2726396047281</v>
      </c>
      <c r="AL166" s="34">
        <f t="shared" si="100"/>
        <v>825</v>
      </c>
      <c r="AM166" s="34">
        <f t="shared" si="92"/>
        <v>2400</v>
      </c>
      <c r="AN166" s="34">
        <f t="shared" si="93"/>
        <v>176.61000001430511</v>
      </c>
      <c r="AO166" s="34">
        <f t="shared" si="94"/>
        <v>111.86000061035156</v>
      </c>
      <c r="AP166" s="34">
        <f t="shared" si="95"/>
        <v>150</v>
      </c>
      <c r="AQ166" s="34">
        <f t="shared" si="96"/>
        <v>500</v>
      </c>
      <c r="AR166" s="34">
        <f t="shared" si="87"/>
        <v>2615</v>
      </c>
      <c r="AS166" s="34">
        <f t="shared" si="97"/>
        <v>125</v>
      </c>
      <c r="AT166" s="34">
        <f t="shared" si="98"/>
        <v>0</v>
      </c>
      <c r="AU166" s="34">
        <f t="shared" si="88"/>
        <v>1002.6000022888184</v>
      </c>
      <c r="AV166" s="34">
        <f t="shared" si="101"/>
        <v>9360.3426425182042</v>
      </c>
      <c r="AX166" s="25">
        <v>2044</v>
      </c>
      <c r="AY166" s="34"/>
      <c r="AZ166" s="34"/>
      <c r="BA166" s="34"/>
      <c r="BB166" s="34"/>
      <c r="BC166" s="34"/>
      <c r="BD166" s="34"/>
      <c r="BE166" s="34"/>
      <c r="BF166" s="34"/>
      <c r="BG166" s="34"/>
      <c r="BH166" s="34"/>
      <c r="BI166" s="34"/>
      <c r="BJ166" s="34"/>
    </row>
    <row r="167" spans="2:65" x14ac:dyDescent="0.25">
      <c r="B167" s="27">
        <v>2045</v>
      </c>
      <c r="C167" s="28">
        <v>0</v>
      </c>
      <c r="D167" s="28">
        <v>948</v>
      </c>
      <c r="E167" s="28">
        <v>54.600002288818345</v>
      </c>
      <c r="F167" s="28">
        <v>1900</v>
      </c>
      <c r="G167" s="28">
        <v>215</v>
      </c>
      <c r="H167" s="28">
        <v>0</v>
      </c>
      <c r="I167" s="28">
        <v>0</v>
      </c>
      <c r="J167" s="28">
        <v>400</v>
      </c>
      <c r="K167" s="28">
        <v>0</v>
      </c>
      <c r="L167" s="28">
        <v>100</v>
      </c>
      <c r="M167" s="28">
        <v>0</v>
      </c>
      <c r="N167" s="28">
        <v>499.74998474121094</v>
      </c>
      <c r="O167" s="28">
        <v>0</v>
      </c>
      <c r="P167" s="28">
        <v>0</v>
      </c>
      <c r="Q167" s="28">
        <v>0</v>
      </c>
      <c r="R167" s="28">
        <v>0</v>
      </c>
      <c r="S167" s="28">
        <v>150</v>
      </c>
      <c r="T167" s="28">
        <v>625</v>
      </c>
      <c r="U167" s="28">
        <v>275</v>
      </c>
      <c r="V167" s="28">
        <v>0</v>
      </c>
      <c r="W167" s="28">
        <v>89.410003662109375</v>
      </c>
      <c r="X167" s="28">
        <v>125</v>
      </c>
      <c r="Y167" s="28">
        <v>0</v>
      </c>
      <c r="Z167" s="28">
        <v>0</v>
      </c>
      <c r="AA167" s="28">
        <v>150</v>
      </c>
      <c r="AB167" s="28">
        <v>0</v>
      </c>
      <c r="AC167" s="28">
        <v>1800</v>
      </c>
      <c r="AD167" s="28">
        <v>900</v>
      </c>
      <c r="AE167" s="28">
        <v>28.360000610351559</v>
      </c>
      <c r="AF167" s="28">
        <v>178.4000016450882</v>
      </c>
      <c r="AG167" s="28">
        <v>847.64353959809046</v>
      </c>
      <c r="AH167" s="28">
        <v>689.82409491570616</v>
      </c>
      <c r="AI167" s="30" t="str">
        <f t="shared" si="90"/>
        <v>C Distributed Transmission</v>
      </c>
      <c r="AJ167" s="27">
        <v>2045</v>
      </c>
      <c r="AK167" s="35">
        <f t="shared" si="91"/>
        <v>1537.4676345137966</v>
      </c>
      <c r="AL167" s="35">
        <f t="shared" si="100"/>
        <v>1050</v>
      </c>
      <c r="AM167" s="35">
        <f t="shared" si="92"/>
        <v>2700</v>
      </c>
      <c r="AN167" s="35">
        <f t="shared" si="93"/>
        <v>178.4000016450882</v>
      </c>
      <c r="AO167" s="35">
        <f t="shared" si="94"/>
        <v>117.77000427246094</v>
      </c>
      <c r="AP167" s="35">
        <f t="shared" si="95"/>
        <v>150</v>
      </c>
      <c r="AQ167" s="35">
        <f t="shared" si="96"/>
        <v>499.74998474121094</v>
      </c>
      <c r="AR167" s="35">
        <f t="shared" si="87"/>
        <v>2615</v>
      </c>
      <c r="AS167" s="35">
        <f t="shared" si="97"/>
        <v>125</v>
      </c>
      <c r="AT167" s="35">
        <f t="shared" si="98"/>
        <v>0</v>
      </c>
      <c r="AU167" s="35">
        <f t="shared" si="88"/>
        <v>1002.6000022888184</v>
      </c>
      <c r="AV167" s="35">
        <f t="shared" si="101"/>
        <v>9975.9876274613744</v>
      </c>
      <c r="AX167" s="27">
        <v>2045</v>
      </c>
      <c r="AY167" s="35">
        <f t="shared" ref="AY167:BJ167" si="103">AK167-AK152</f>
        <v>931.34463509981344</v>
      </c>
      <c r="AZ167" s="35">
        <f t="shared" si="103"/>
        <v>1050</v>
      </c>
      <c r="BA167" s="35">
        <f t="shared" si="103"/>
        <v>2700</v>
      </c>
      <c r="BB167" s="35">
        <f t="shared" si="103"/>
        <v>46.860003620386124</v>
      </c>
      <c r="BC167" s="35">
        <f t="shared" si="103"/>
        <v>72.080005645751953</v>
      </c>
      <c r="BD167" s="35">
        <f t="shared" si="103"/>
        <v>150</v>
      </c>
      <c r="BE167" s="35">
        <f t="shared" si="103"/>
        <v>499.74998474121094</v>
      </c>
      <c r="BF167" s="35">
        <f t="shared" si="103"/>
        <v>900</v>
      </c>
      <c r="BG167" s="35">
        <f t="shared" si="103"/>
        <v>125</v>
      </c>
      <c r="BH167" s="35">
        <f t="shared" si="103"/>
        <v>0</v>
      </c>
      <c r="BI167" s="35">
        <f t="shared" si="103"/>
        <v>711</v>
      </c>
      <c r="BJ167" s="35">
        <f t="shared" si="103"/>
        <v>7186.0346291071619</v>
      </c>
    </row>
    <row r="168" spans="2:65" x14ac:dyDescent="0.25">
      <c r="AX168" s="27" t="s">
        <v>45</v>
      </c>
      <c r="AY168" s="35">
        <f>SUM(AY167,AY152,AY147)</f>
        <v>1537.4676345137968</v>
      </c>
      <c r="AZ168" s="35">
        <f t="shared" ref="AZ168:BJ168" si="104">SUM(AZ167,AZ152,AZ147)</f>
        <v>1050</v>
      </c>
      <c r="BA168" s="35">
        <f t="shared" si="104"/>
        <v>2700</v>
      </c>
      <c r="BB168" s="35">
        <f t="shared" si="104"/>
        <v>178.4000016450882</v>
      </c>
      <c r="BC168" s="35">
        <f t="shared" si="104"/>
        <v>117.77000427246094</v>
      </c>
      <c r="BD168" s="35">
        <f t="shared" si="104"/>
        <v>150</v>
      </c>
      <c r="BE168" s="35">
        <f t="shared" si="104"/>
        <v>499.74998474121094</v>
      </c>
      <c r="BF168" s="35">
        <f t="shared" si="104"/>
        <v>2615</v>
      </c>
      <c r="BG168" s="35">
        <f t="shared" si="104"/>
        <v>125</v>
      </c>
      <c r="BH168" s="35">
        <f t="shared" si="104"/>
        <v>0</v>
      </c>
      <c r="BI168" s="35">
        <f t="shared" si="104"/>
        <v>1002.6000022888184</v>
      </c>
      <c r="BJ168" s="35">
        <f t="shared" si="104"/>
        <v>9975.9876274613744</v>
      </c>
    </row>
    <row r="170" spans="2:65" x14ac:dyDescent="0.25">
      <c r="B170" s="1" t="str">
        <f>'RAW DATA INPUTS &gt;&gt;&gt;'!D9</f>
        <v>D Transmission/build constraints - time delayed (option 2)</v>
      </c>
    </row>
    <row r="171" spans="2:65" ht="75" x14ac:dyDescent="0.25">
      <c r="B171" s="16" t="s">
        <v>13</v>
      </c>
      <c r="C171" s="17" t="s">
        <v>14</v>
      </c>
      <c r="D171" s="17" t="s">
        <v>15</v>
      </c>
      <c r="E171" s="17" t="s">
        <v>16</v>
      </c>
      <c r="F171" s="18" t="s">
        <v>17</v>
      </c>
      <c r="G171" s="18" t="s">
        <v>18</v>
      </c>
      <c r="H171" s="18" t="s">
        <v>19</v>
      </c>
      <c r="I171" s="18" t="s">
        <v>20</v>
      </c>
      <c r="J171" s="18" t="s">
        <v>21</v>
      </c>
      <c r="K171" s="18" t="s">
        <v>22</v>
      </c>
      <c r="L171" s="18" t="s">
        <v>23</v>
      </c>
      <c r="M171" s="19" t="s">
        <v>24</v>
      </c>
      <c r="N171" s="19" t="s">
        <v>25</v>
      </c>
      <c r="O171" s="19" t="s">
        <v>26</v>
      </c>
      <c r="P171" s="19" t="s">
        <v>27</v>
      </c>
      <c r="Q171" s="19" t="s">
        <v>28</v>
      </c>
      <c r="R171" s="20" t="s">
        <v>29</v>
      </c>
      <c r="S171" s="20" t="s">
        <v>30</v>
      </c>
      <c r="T171" s="20" t="s">
        <v>31</v>
      </c>
      <c r="U171" s="20" t="s">
        <v>32</v>
      </c>
      <c r="V171" s="20" t="s">
        <v>33</v>
      </c>
      <c r="W171" s="20" t="s">
        <v>34</v>
      </c>
      <c r="X171" s="21" t="s">
        <v>35</v>
      </c>
      <c r="Y171" s="21" t="s">
        <v>36</v>
      </c>
      <c r="Z171" s="21" t="s">
        <v>37</v>
      </c>
      <c r="AA171" s="16" t="s">
        <v>38</v>
      </c>
      <c r="AB171" s="16" t="s">
        <v>39</v>
      </c>
      <c r="AC171" s="16" t="s">
        <v>52</v>
      </c>
      <c r="AD171" s="16" t="s">
        <v>41</v>
      </c>
      <c r="AE171" s="16" t="s">
        <v>42</v>
      </c>
      <c r="AF171" s="22" t="s">
        <v>1</v>
      </c>
      <c r="AG171" s="22" t="s">
        <v>43</v>
      </c>
      <c r="AH171" s="22" t="s">
        <v>44</v>
      </c>
      <c r="AI171" s="36" t="str">
        <f>B170</f>
        <v>D Transmission/build constraints - time delayed (option 2)</v>
      </c>
      <c r="AJ171" s="23" t="s">
        <v>13</v>
      </c>
      <c r="AK171" s="23" t="s">
        <v>58</v>
      </c>
      <c r="AL171" s="23" t="s">
        <v>59</v>
      </c>
      <c r="AM171" s="23" t="s">
        <v>60</v>
      </c>
      <c r="AN171" s="23" t="s">
        <v>61</v>
      </c>
      <c r="AO171" s="23" t="s">
        <v>62</v>
      </c>
      <c r="AP171" s="24" t="s">
        <v>38</v>
      </c>
      <c r="AQ171" s="24" t="s">
        <v>47</v>
      </c>
      <c r="AR171" s="24" t="s">
        <v>53</v>
      </c>
      <c r="AS171" s="24" t="s">
        <v>63</v>
      </c>
      <c r="AT171" s="24" t="s">
        <v>64</v>
      </c>
      <c r="AU171" s="24" t="s">
        <v>50</v>
      </c>
      <c r="AV171" s="24" t="s">
        <v>45</v>
      </c>
      <c r="AX171" s="23" t="s">
        <v>273</v>
      </c>
      <c r="AY171" s="23" t="s">
        <v>58</v>
      </c>
      <c r="AZ171" s="23" t="s">
        <v>59</v>
      </c>
      <c r="BA171" s="23" t="s">
        <v>60</v>
      </c>
      <c r="BB171" s="23" t="s">
        <v>61</v>
      </c>
      <c r="BC171" s="23" t="s">
        <v>62</v>
      </c>
      <c r="BD171" s="24" t="s">
        <v>38</v>
      </c>
      <c r="BE171" s="24" t="s">
        <v>47</v>
      </c>
      <c r="BF171" s="24" t="s">
        <v>53</v>
      </c>
      <c r="BG171" s="24" t="s">
        <v>63</v>
      </c>
      <c r="BH171" s="24" t="s">
        <v>64</v>
      </c>
      <c r="BI171" s="24" t="s">
        <v>50</v>
      </c>
      <c r="BJ171" s="24" t="s">
        <v>45</v>
      </c>
    </row>
    <row r="172" spans="2:65" x14ac:dyDescent="0.25">
      <c r="B172" s="25">
        <v>2022</v>
      </c>
      <c r="C172" s="26">
        <v>0</v>
      </c>
      <c r="D172" s="26">
        <v>0</v>
      </c>
      <c r="E172" s="26">
        <v>0</v>
      </c>
      <c r="F172" s="26">
        <v>0</v>
      </c>
      <c r="G172" s="26">
        <v>0</v>
      </c>
      <c r="H172" s="26">
        <v>0</v>
      </c>
      <c r="I172" s="26">
        <v>0</v>
      </c>
      <c r="J172" s="26">
        <v>0</v>
      </c>
      <c r="K172" s="26">
        <v>0</v>
      </c>
      <c r="L172" s="26">
        <v>0</v>
      </c>
      <c r="M172" s="26">
        <v>0</v>
      </c>
      <c r="N172" s="26">
        <v>0</v>
      </c>
      <c r="O172" s="26">
        <v>0</v>
      </c>
      <c r="P172" s="26">
        <v>0</v>
      </c>
      <c r="Q172" s="26">
        <v>0</v>
      </c>
      <c r="R172" s="26">
        <v>0</v>
      </c>
      <c r="S172" s="26">
        <v>0</v>
      </c>
      <c r="T172" s="26">
        <v>0</v>
      </c>
      <c r="U172" s="26">
        <v>0</v>
      </c>
      <c r="V172" s="26">
        <v>0</v>
      </c>
      <c r="W172" s="26">
        <v>3.2999999523162842</v>
      </c>
      <c r="X172" s="26">
        <v>0</v>
      </c>
      <c r="Y172" s="26">
        <v>0</v>
      </c>
      <c r="Z172" s="26">
        <v>0</v>
      </c>
      <c r="AA172" s="26">
        <v>0</v>
      </c>
      <c r="AB172" s="26">
        <v>0</v>
      </c>
      <c r="AC172" s="26">
        <v>0</v>
      </c>
      <c r="AD172" s="26">
        <v>0</v>
      </c>
      <c r="AE172" s="26">
        <v>0</v>
      </c>
      <c r="AF172" s="26">
        <v>0</v>
      </c>
      <c r="AG172" s="26">
        <v>37.531762906349293</v>
      </c>
      <c r="AH172" s="26">
        <v>37.1379291002768</v>
      </c>
      <c r="AI172" s="30" t="str">
        <f>AI171</f>
        <v>D Transmission/build constraints - time delayed (option 2)</v>
      </c>
      <c r="AJ172" s="25">
        <v>2022</v>
      </c>
      <c r="AK172" s="34">
        <f>SUM(AG172:AH172)</f>
        <v>74.669692006626093</v>
      </c>
      <c r="AL172" s="34">
        <f t="shared" ref="AL172:AL195" si="105">SUM(R172:U172)</f>
        <v>0</v>
      </c>
      <c r="AM172" s="34">
        <f>SUM(AC172:AD172)</f>
        <v>0</v>
      </c>
      <c r="AN172" s="34">
        <f>AF172</f>
        <v>0</v>
      </c>
      <c r="AO172" s="34">
        <f>W172+AE172</f>
        <v>3.2999999523162842</v>
      </c>
      <c r="AP172" s="34">
        <f>AA172</f>
        <v>0</v>
      </c>
      <c r="AQ172" s="34">
        <f>SUM(M172:Q172)</f>
        <v>0</v>
      </c>
      <c r="AR172" s="34">
        <f t="shared" ref="AR172:AR195" si="106">SUM(F172:L172)</f>
        <v>0</v>
      </c>
      <c r="AS172" s="34">
        <f>SUM(X172:Z172)</f>
        <v>0</v>
      </c>
      <c r="AT172" s="34">
        <f>V172</f>
        <v>0</v>
      </c>
      <c r="AU172" s="34">
        <f t="shared" ref="AU172:AU195" si="107">SUM(C172:E172)</f>
        <v>0</v>
      </c>
      <c r="AV172" s="34">
        <f t="shared" ref="AV172:AV195" si="108">SUM(AK172:AU172)</f>
        <v>77.969691958942377</v>
      </c>
      <c r="AX172" s="25">
        <v>2022</v>
      </c>
      <c r="AY172" s="34"/>
      <c r="AZ172" s="34"/>
      <c r="BA172" s="34"/>
      <c r="BB172" s="34"/>
      <c r="BC172" s="34"/>
      <c r="BD172" s="34"/>
      <c r="BE172" s="34"/>
      <c r="BF172" s="34"/>
      <c r="BG172" s="34"/>
      <c r="BH172" s="34"/>
      <c r="BI172" s="34"/>
      <c r="BJ172" s="34"/>
      <c r="BL172" s="74" t="s">
        <v>58</v>
      </c>
      <c r="BM172" s="75">
        <f>AY196</f>
        <v>1537.4676345137968</v>
      </c>
    </row>
    <row r="173" spans="2:65" x14ac:dyDescent="0.25">
      <c r="B173" s="27">
        <v>2023</v>
      </c>
      <c r="C173" s="28">
        <v>0</v>
      </c>
      <c r="D173" s="28">
        <v>0</v>
      </c>
      <c r="E173" s="28">
        <v>0</v>
      </c>
      <c r="F173" s="28">
        <v>0</v>
      </c>
      <c r="G173" s="28">
        <v>0</v>
      </c>
      <c r="H173" s="28">
        <v>0</v>
      </c>
      <c r="I173" s="28">
        <v>0</v>
      </c>
      <c r="J173" s="28">
        <v>0</v>
      </c>
      <c r="K173" s="28">
        <v>0</v>
      </c>
      <c r="L173" s="28">
        <v>0</v>
      </c>
      <c r="M173" s="28">
        <v>0</v>
      </c>
      <c r="N173" s="28">
        <v>0</v>
      </c>
      <c r="O173" s="28">
        <v>0</v>
      </c>
      <c r="P173" s="28">
        <v>0</v>
      </c>
      <c r="Q173" s="28">
        <v>0</v>
      </c>
      <c r="R173" s="28">
        <v>0</v>
      </c>
      <c r="S173" s="28">
        <v>0</v>
      </c>
      <c r="T173" s="28">
        <v>0</v>
      </c>
      <c r="U173" s="28">
        <v>0</v>
      </c>
      <c r="V173" s="28">
        <v>0</v>
      </c>
      <c r="W173" s="28">
        <v>6.25</v>
      </c>
      <c r="X173" s="28">
        <v>0</v>
      </c>
      <c r="Y173" s="28">
        <v>0</v>
      </c>
      <c r="Z173" s="28">
        <v>0</v>
      </c>
      <c r="AA173" s="28">
        <v>0</v>
      </c>
      <c r="AB173" s="28">
        <v>0</v>
      </c>
      <c r="AC173" s="28">
        <v>0</v>
      </c>
      <c r="AD173" s="28">
        <v>0</v>
      </c>
      <c r="AE173" s="28">
        <v>3</v>
      </c>
      <c r="AF173" s="28">
        <v>1.0300000105053186</v>
      </c>
      <c r="AG173" s="28">
        <v>77.022225312648928</v>
      </c>
      <c r="AH173" s="28">
        <v>61.868254649550458</v>
      </c>
      <c r="AI173" s="30" t="str">
        <f t="shared" ref="AI173:AI195" si="109">AI172</f>
        <v>D Transmission/build constraints - time delayed (option 2)</v>
      </c>
      <c r="AJ173" s="27">
        <v>2023</v>
      </c>
      <c r="AK173" s="35">
        <f t="shared" ref="AK173:AK194" si="110">SUM(AG173:AH173)</f>
        <v>138.89047996219938</v>
      </c>
      <c r="AL173" s="35">
        <f t="shared" si="105"/>
        <v>0</v>
      </c>
      <c r="AM173" s="35">
        <f t="shared" ref="AM173:AM195" si="111">SUM(AC173:AD173)</f>
        <v>0</v>
      </c>
      <c r="AN173" s="35">
        <f t="shared" ref="AN173:AN195" si="112">AF173</f>
        <v>1.0300000105053186</v>
      </c>
      <c r="AO173" s="35">
        <f t="shared" ref="AO173:AO195" si="113">W173+AE173</f>
        <v>9.25</v>
      </c>
      <c r="AP173" s="35">
        <f t="shared" ref="AP173:AP195" si="114">AA173</f>
        <v>0</v>
      </c>
      <c r="AQ173" s="35">
        <f t="shared" ref="AQ173:AQ195" si="115">SUM(M173:Q173)</f>
        <v>0</v>
      </c>
      <c r="AR173" s="35">
        <f t="shared" si="106"/>
        <v>0</v>
      </c>
      <c r="AS173" s="35">
        <f t="shared" ref="AS173:AS195" si="116">SUM(X173:Z173)</f>
        <v>0</v>
      </c>
      <c r="AT173" s="35">
        <f t="shared" ref="AT173:AT195" si="117">V173</f>
        <v>0</v>
      </c>
      <c r="AU173" s="35">
        <f t="shared" si="107"/>
        <v>0</v>
      </c>
      <c r="AV173" s="35">
        <f t="shared" si="108"/>
        <v>149.1704799727047</v>
      </c>
      <c r="AX173" s="27">
        <v>2023</v>
      </c>
      <c r="AY173" s="35"/>
      <c r="AZ173" s="35"/>
      <c r="BA173" s="35"/>
      <c r="BB173" s="35"/>
      <c r="BC173" s="35"/>
      <c r="BD173" s="35"/>
      <c r="BE173" s="35"/>
      <c r="BF173" s="35"/>
      <c r="BG173" s="35"/>
      <c r="BH173" s="35"/>
      <c r="BI173" s="35"/>
      <c r="BJ173" s="35"/>
      <c r="BL173" s="74" t="s">
        <v>59</v>
      </c>
      <c r="BM173" s="75">
        <f>AZ196</f>
        <v>650</v>
      </c>
    </row>
    <row r="174" spans="2:65" x14ac:dyDescent="0.25">
      <c r="B174" s="25">
        <v>2024</v>
      </c>
      <c r="C174" s="26">
        <v>0</v>
      </c>
      <c r="D174" s="26">
        <v>0</v>
      </c>
      <c r="E174" s="26">
        <v>0</v>
      </c>
      <c r="F174" s="26">
        <v>0</v>
      </c>
      <c r="G174" s="26">
        <v>0</v>
      </c>
      <c r="H174" s="26">
        <v>0</v>
      </c>
      <c r="I174" s="26">
        <v>0</v>
      </c>
      <c r="J174" s="26">
        <v>0</v>
      </c>
      <c r="K174" s="26">
        <v>0</v>
      </c>
      <c r="L174" s="26">
        <v>0</v>
      </c>
      <c r="M174" s="26">
        <v>0</v>
      </c>
      <c r="N174" s="26">
        <v>0</v>
      </c>
      <c r="O174" s="26">
        <v>0</v>
      </c>
      <c r="P174" s="26">
        <v>0</v>
      </c>
      <c r="Q174" s="26">
        <v>0</v>
      </c>
      <c r="R174" s="26">
        <v>0</v>
      </c>
      <c r="S174" s="26">
        <v>0</v>
      </c>
      <c r="T174" s="26">
        <v>0</v>
      </c>
      <c r="U174" s="26">
        <v>0</v>
      </c>
      <c r="V174" s="26">
        <v>0</v>
      </c>
      <c r="W174" s="26">
        <v>11.89000034332275</v>
      </c>
      <c r="X174" s="26">
        <v>0</v>
      </c>
      <c r="Y174" s="26">
        <v>0</v>
      </c>
      <c r="Z174" s="26">
        <v>0</v>
      </c>
      <c r="AA174" s="26">
        <v>0</v>
      </c>
      <c r="AB174" s="26">
        <v>0</v>
      </c>
      <c r="AC174" s="26">
        <v>0</v>
      </c>
      <c r="AD174" s="26">
        <v>0</v>
      </c>
      <c r="AE174" s="26">
        <v>6</v>
      </c>
      <c r="AF174" s="26">
        <v>6.7400002162903547</v>
      </c>
      <c r="AG174" s="26">
        <v>119.21889568803138</v>
      </c>
      <c r="AH174" s="26">
        <v>81.077305541015448</v>
      </c>
      <c r="AI174" s="30" t="str">
        <f t="shared" si="109"/>
        <v>D Transmission/build constraints - time delayed (option 2)</v>
      </c>
      <c r="AJ174" s="25">
        <v>2024</v>
      </c>
      <c r="AK174" s="34">
        <f t="shared" si="110"/>
        <v>200.29620122904683</v>
      </c>
      <c r="AL174" s="34">
        <f t="shared" si="105"/>
        <v>0</v>
      </c>
      <c r="AM174" s="34">
        <f t="shared" si="111"/>
        <v>0</v>
      </c>
      <c r="AN174" s="34">
        <f t="shared" si="112"/>
        <v>6.7400002162903547</v>
      </c>
      <c r="AO174" s="34">
        <f t="shared" si="113"/>
        <v>17.89000034332275</v>
      </c>
      <c r="AP174" s="34">
        <f t="shared" si="114"/>
        <v>0</v>
      </c>
      <c r="AQ174" s="34">
        <f t="shared" si="115"/>
        <v>0</v>
      </c>
      <c r="AR174" s="34">
        <f t="shared" si="106"/>
        <v>0</v>
      </c>
      <c r="AS174" s="34">
        <f t="shared" si="116"/>
        <v>0</v>
      </c>
      <c r="AT174" s="34">
        <f t="shared" si="117"/>
        <v>0</v>
      </c>
      <c r="AU174" s="34">
        <f t="shared" si="107"/>
        <v>0</v>
      </c>
      <c r="AV174" s="34">
        <f t="shared" si="108"/>
        <v>224.92620178865994</v>
      </c>
      <c r="AX174" s="25">
        <v>2024</v>
      </c>
      <c r="AY174" s="34"/>
      <c r="AZ174" s="34"/>
      <c r="BA174" s="34"/>
      <c r="BB174" s="34"/>
      <c r="BC174" s="34"/>
      <c r="BD174" s="34"/>
      <c r="BE174" s="34"/>
      <c r="BF174" s="34"/>
      <c r="BG174" s="34"/>
      <c r="BH174" s="34"/>
      <c r="BI174" s="34"/>
      <c r="BJ174" s="34"/>
      <c r="BL174" s="74" t="s">
        <v>60</v>
      </c>
      <c r="BM174" s="75">
        <f>BA196</f>
        <v>0</v>
      </c>
    </row>
    <row r="175" spans="2:65" x14ac:dyDescent="0.25">
      <c r="B175" s="27">
        <v>2025</v>
      </c>
      <c r="C175" s="28">
        <v>0</v>
      </c>
      <c r="D175" s="28">
        <v>0</v>
      </c>
      <c r="E175" s="28">
        <v>0</v>
      </c>
      <c r="F175" s="28">
        <v>600</v>
      </c>
      <c r="G175" s="28">
        <v>0</v>
      </c>
      <c r="H175" s="28">
        <v>0</v>
      </c>
      <c r="I175" s="28">
        <v>0</v>
      </c>
      <c r="J175" s="28">
        <v>0</v>
      </c>
      <c r="K175" s="28">
        <v>0</v>
      </c>
      <c r="L175" s="28">
        <v>0</v>
      </c>
      <c r="M175" s="28">
        <v>0</v>
      </c>
      <c r="N175" s="28">
        <v>0</v>
      </c>
      <c r="O175" s="28">
        <v>0</v>
      </c>
      <c r="P175" s="28">
        <v>0</v>
      </c>
      <c r="Q175" s="28">
        <v>0</v>
      </c>
      <c r="R175" s="28">
        <v>0</v>
      </c>
      <c r="S175" s="28">
        <v>0</v>
      </c>
      <c r="T175" s="28">
        <v>0</v>
      </c>
      <c r="U175" s="28">
        <v>0</v>
      </c>
      <c r="V175" s="28">
        <v>0</v>
      </c>
      <c r="W175" s="28">
        <v>16.090000152587891</v>
      </c>
      <c r="X175" s="28">
        <v>0</v>
      </c>
      <c r="Y175" s="28">
        <v>0</v>
      </c>
      <c r="Z175" s="28">
        <v>0</v>
      </c>
      <c r="AA175" s="28">
        <v>0</v>
      </c>
      <c r="AB175" s="28">
        <v>0</v>
      </c>
      <c r="AC175" s="28">
        <v>0</v>
      </c>
      <c r="AD175" s="28">
        <v>0</v>
      </c>
      <c r="AE175" s="28">
        <v>6</v>
      </c>
      <c r="AF175" s="28">
        <v>20.009999483823776</v>
      </c>
      <c r="AG175" s="28">
        <v>164.24307163826862</v>
      </c>
      <c r="AH175" s="28">
        <v>93.732976330442341</v>
      </c>
      <c r="AI175" s="30" t="str">
        <f t="shared" si="109"/>
        <v>D Transmission/build constraints - time delayed (option 2)</v>
      </c>
      <c r="AJ175" s="27">
        <v>2025</v>
      </c>
      <c r="AK175" s="35">
        <f t="shared" si="110"/>
        <v>257.97604796871099</v>
      </c>
      <c r="AL175" s="35">
        <f t="shared" si="105"/>
        <v>0</v>
      </c>
      <c r="AM175" s="35">
        <f t="shared" si="111"/>
        <v>0</v>
      </c>
      <c r="AN175" s="35">
        <f t="shared" si="112"/>
        <v>20.009999483823776</v>
      </c>
      <c r="AO175" s="35">
        <f t="shared" si="113"/>
        <v>22.090000152587891</v>
      </c>
      <c r="AP175" s="35">
        <f t="shared" si="114"/>
        <v>0</v>
      </c>
      <c r="AQ175" s="35">
        <f t="shared" si="115"/>
        <v>0</v>
      </c>
      <c r="AR175" s="35">
        <f t="shared" si="106"/>
        <v>600</v>
      </c>
      <c r="AS175" s="35">
        <f t="shared" si="116"/>
        <v>0</v>
      </c>
      <c r="AT175" s="35">
        <f t="shared" si="117"/>
        <v>0</v>
      </c>
      <c r="AU175" s="35">
        <f t="shared" si="107"/>
        <v>0</v>
      </c>
      <c r="AV175" s="35">
        <f t="shared" si="108"/>
        <v>900.07604760512265</v>
      </c>
      <c r="AX175" s="27">
        <v>2025</v>
      </c>
      <c r="AY175" s="35">
        <f t="shared" ref="AY175:BJ175" si="118">AK175</f>
        <v>257.97604796871099</v>
      </c>
      <c r="AZ175" s="35">
        <f t="shared" si="118"/>
        <v>0</v>
      </c>
      <c r="BA175" s="35">
        <f t="shared" si="118"/>
        <v>0</v>
      </c>
      <c r="BB175" s="35">
        <f t="shared" si="118"/>
        <v>20.009999483823776</v>
      </c>
      <c r="BC175" s="35">
        <f t="shared" si="118"/>
        <v>22.090000152587891</v>
      </c>
      <c r="BD175" s="35">
        <f t="shared" si="118"/>
        <v>0</v>
      </c>
      <c r="BE175" s="35">
        <f t="shared" si="118"/>
        <v>0</v>
      </c>
      <c r="BF175" s="35">
        <f t="shared" si="118"/>
        <v>600</v>
      </c>
      <c r="BG175" s="35">
        <f t="shared" si="118"/>
        <v>0</v>
      </c>
      <c r="BH175" s="35">
        <f t="shared" si="118"/>
        <v>0</v>
      </c>
      <c r="BI175" s="35">
        <f t="shared" si="118"/>
        <v>0</v>
      </c>
      <c r="BJ175" s="35">
        <f t="shared" si="118"/>
        <v>900.07604760512265</v>
      </c>
      <c r="BL175" s="74" t="s">
        <v>61</v>
      </c>
      <c r="BM175" s="75">
        <f>BB196</f>
        <v>179.82000303268433</v>
      </c>
    </row>
    <row r="176" spans="2:65" x14ac:dyDescent="0.25">
      <c r="B176" s="25">
        <v>2026</v>
      </c>
      <c r="C176" s="26">
        <v>0</v>
      </c>
      <c r="D176" s="26">
        <v>237</v>
      </c>
      <c r="E176" s="26">
        <v>0</v>
      </c>
      <c r="F176" s="26">
        <v>600</v>
      </c>
      <c r="G176" s="26">
        <v>200</v>
      </c>
      <c r="H176" s="26">
        <v>0</v>
      </c>
      <c r="I176" s="26">
        <v>0</v>
      </c>
      <c r="J176" s="26">
        <v>0</v>
      </c>
      <c r="K176" s="26">
        <v>0</v>
      </c>
      <c r="L176" s="26">
        <v>0</v>
      </c>
      <c r="M176" s="26">
        <v>0</v>
      </c>
      <c r="N176" s="26">
        <v>0</v>
      </c>
      <c r="O176" s="26">
        <v>0</v>
      </c>
      <c r="P176" s="26">
        <v>0</v>
      </c>
      <c r="Q176" s="26">
        <v>0</v>
      </c>
      <c r="R176" s="26">
        <v>0</v>
      </c>
      <c r="S176" s="26">
        <v>0</v>
      </c>
      <c r="T176" s="26">
        <v>0</v>
      </c>
      <c r="U176" s="26">
        <v>0</v>
      </c>
      <c r="V176" s="26">
        <v>0</v>
      </c>
      <c r="W176" s="26">
        <v>19.389999389648441</v>
      </c>
      <c r="X176" s="26">
        <v>0</v>
      </c>
      <c r="Y176" s="26">
        <v>0</v>
      </c>
      <c r="Z176" s="26">
        <v>0</v>
      </c>
      <c r="AA176" s="26">
        <v>0</v>
      </c>
      <c r="AB176" s="26">
        <v>0</v>
      </c>
      <c r="AC176" s="26">
        <v>0</v>
      </c>
      <c r="AD176" s="26">
        <v>0</v>
      </c>
      <c r="AE176" s="26">
        <v>6</v>
      </c>
      <c r="AF176" s="26">
        <v>39.039999663829803</v>
      </c>
      <c r="AG176" s="26">
        <v>211.11938498629223</v>
      </c>
      <c r="AH176" s="26">
        <v>109.79813701644319</v>
      </c>
      <c r="AI176" s="30" t="str">
        <f t="shared" si="109"/>
        <v>D Transmission/build constraints - time delayed (option 2)</v>
      </c>
      <c r="AJ176" s="25">
        <v>2026</v>
      </c>
      <c r="AK176" s="34">
        <f t="shared" si="110"/>
        <v>320.91752200273544</v>
      </c>
      <c r="AL176" s="34">
        <f t="shared" si="105"/>
        <v>0</v>
      </c>
      <c r="AM176" s="34">
        <f t="shared" si="111"/>
        <v>0</v>
      </c>
      <c r="AN176" s="34">
        <f t="shared" si="112"/>
        <v>39.039999663829803</v>
      </c>
      <c r="AO176" s="34">
        <f t="shared" si="113"/>
        <v>25.389999389648441</v>
      </c>
      <c r="AP176" s="34">
        <f t="shared" si="114"/>
        <v>0</v>
      </c>
      <c r="AQ176" s="34">
        <f t="shared" si="115"/>
        <v>0</v>
      </c>
      <c r="AR176" s="34">
        <f t="shared" si="106"/>
        <v>800</v>
      </c>
      <c r="AS176" s="34">
        <f t="shared" si="116"/>
        <v>0</v>
      </c>
      <c r="AT176" s="34">
        <f t="shared" si="117"/>
        <v>0</v>
      </c>
      <c r="AU176" s="34">
        <f t="shared" si="107"/>
        <v>237</v>
      </c>
      <c r="AV176" s="34">
        <f t="shared" si="108"/>
        <v>1422.3475210562137</v>
      </c>
      <c r="AX176" s="25">
        <v>2026</v>
      </c>
      <c r="AY176" s="34"/>
      <c r="AZ176" s="34"/>
      <c r="BA176" s="34"/>
      <c r="BB176" s="34"/>
      <c r="BC176" s="34"/>
      <c r="BD176" s="34"/>
      <c r="BE176" s="34"/>
      <c r="BF176" s="34"/>
      <c r="BG176" s="34"/>
      <c r="BH176" s="34"/>
      <c r="BI176" s="34"/>
      <c r="BJ176" s="34"/>
      <c r="BL176" s="74" t="s">
        <v>62</v>
      </c>
      <c r="BM176" s="75">
        <f>BC196</f>
        <v>117.77000427246094</v>
      </c>
    </row>
    <row r="177" spans="2:65" x14ac:dyDescent="0.25">
      <c r="B177" s="27">
        <v>2027</v>
      </c>
      <c r="C177" s="28">
        <v>0</v>
      </c>
      <c r="D177" s="28">
        <v>474</v>
      </c>
      <c r="E177" s="28">
        <v>0</v>
      </c>
      <c r="F177" s="28">
        <v>800</v>
      </c>
      <c r="G177" s="28">
        <v>200</v>
      </c>
      <c r="H177" s="28">
        <v>0</v>
      </c>
      <c r="I177" s="28">
        <v>0</v>
      </c>
      <c r="J177" s="28">
        <v>0</v>
      </c>
      <c r="K177" s="28">
        <v>0</v>
      </c>
      <c r="L177" s="28">
        <v>0</v>
      </c>
      <c r="M177" s="28">
        <v>0</v>
      </c>
      <c r="N177" s="28">
        <v>0</v>
      </c>
      <c r="O177" s="28">
        <v>0</v>
      </c>
      <c r="P177" s="28">
        <v>0</v>
      </c>
      <c r="Q177" s="28">
        <v>0</v>
      </c>
      <c r="R177" s="28">
        <v>0</v>
      </c>
      <c r="S177" s="28">
        <v>0</v>
      </c>
      <c r="T177" s="28">
        <v>0</v>
      </c>
      <c r="U177" s="28">
        <v>0</v>
      </c>
      <c r="V177" s="28">
        <v>0</v>
      </c>
      <c r="W177" s="28">
        <v>24.79000091552734</v>
      </c>
      <c r="X177" s="28">
        <v>0</v>
      </c>
      <c r="Y177" s="28">
        <v>0</v>
      </c>
      <c r="Z177" s="28">
        <v>0</v>
      </c>
      <c r="AA177" s="28">
        <v>0</v>
      </c>
      <c r="AB177" s="28">
        <v>0</v>
      </c>
      <c r="AC177" s="28">
        <v>0</v>
      </c>
      <c r="AD177" s="28">
        <v>0</v>
      </c>
      <c r="AE177" s="28">
        <v>6</v>
      </c>
      <c r="AF177" s="28">
        <v>65.079999729990959</v>
      </c>
      <c r="AG177" s="28">
        <v>261.01568218164073</v>
      </c>
      <c r="AH177" s="28">
        <v>125.52563835366325</v>
      </c>
      <c r="AI177" s="30" t="str">
        <f t="shared" si="109"/>
        <v>D Transmission/build constraints - time delayed (option 2)</v>
      </c>
      <c r="AJ177" s="27">
        <v>2027</v>
      </c>
      <c r="AK177" s="35">
        <f t="shared" si="110"/>
        <v>386.54132053530395</v>
      </c>
      <c r="AL177" s="35">
        <f t="shared" si="105"/>
        <v>0</v>
      </c>
      <c r="AM177" s="35">
        <f t="shared" si="111"/>
        <v>0</v>
      </c>
      <c r="AN177" s="35">
        <f t="shared" si="112"/>
        <v>65.079999729990959</v>
      </c>
      <c r="AO177" s="35">
        <f t="shared" si="113"/>
        <v>30.79000091552734</v>
      </c>
      <c r="AP177" s="35">
        <f t="shared" si="114"/>
        <v>0</v>
      </c>
      <c r="AQ177" s="35">
        <f t="shared" si="115"/>
        <v>0</v>
      </c>
      <c r="AR177" s="35">
        <f t="shared" si="106"/>
        <v>1000</v>
      </c>
      <c r="AS177" s="35">
        <f t="shared" si="116"/>
        <v>0</v>
      </c>
      <c r="AT177" s="35">
        <f t="shared" si="117"/>
        <v>0</v>
      </c>
      <c r="AU177" s="35">
        <f t="shared" si="107"/>
        <v>474</v>
      </c>
      <c r="AV177" s="35">
        <f t="shared" si="108"/>
        <v>1956.4113211808221</v>
      </c>
      <c r="AX177" s="27">
        <v>2027</v>
      </c>
      <c r="AY177" s="35"/>
      <c r="AZ177" s="35"/>
      <c r="BA177" s="35"/>
      <c r="BB177" s="35"/>
      <c r="BC177" s="35"/>
      <c r="BD177" s="35"/>
      <c r="BE177" s="35"/>
      <c r="BF177" s="35"/>
      <c r="BG177" s="35"/>
      <c r="BH177" s="35"/>
      <c r="BI177" s="35"/>
      <c r="BJ177" s="35"/>
      <c r="BL177" s="74" t="s">
        <v>38</v>
      </c>
      <c r="BM177" s="75">
        <f>BD196</f>
        <v>135</v>
      </c>
    </row>
    <row r="178" spans="2:65" x14ac:dyDescent="0.25">
      <c r="B178" s="25">
        <v>2028</v>
      </c>
      <c r="C178" s="26">
        <v>0</v>
      </c>
      <c r="D178" s="26">
        <v>474</v>
      </c>
      <c r="E178" s="26">
        <v>0</v>
      </c>
      <c r="F178" s="26">
        <v>1000</v>
      </c>
      <c r="G178" s="26">
        <v>200</v>
      </c>
      <c r="H178" s="26">
        <v>0</v>
      </c>
      <c r="I178" s="26">
        <v>0</v>
      </c>
      <c r="J178" s="26">
        <v>0</v>
      </c>
      <c r="K178" s="26">
        <v>0</v>
      </c>
      <c r="L178" s="26">
        <v>0</v>
      </c>
      <c r="M178" s="26">
        <v>100</v>
      </c>
      <c r="N178" s="26">
        <v>0</v>
      </c>
      <c r="O178" s="26">
        <v>0</v>
      </c>
      <c r="P178" s="26">
        <v>0</v>
      </c>
      <c r="Q178" s="26">
        <v>0</v>
      </c>
      <c r="R178" s="26">
        <v>0</v>
      </c>
      <c r="S178" s="26">
        <v>0</v>
      </c>
      <c r="T178" s="26">
        <v>0</v>
      </c>
      <c r="U178" s="26">
        <v>0</v>
      </c>
      <c r="V178" s="26">
        <v>0</v>
      </c>
      <c r="W178" s="26">
        <v>27.79000091552734</v>
      </c>
      <c r="X178" s="26">
        <v>0</v>
      </c>
      <c r="Y178" s="26">
        <v>0</v>
      </c>
      <c r="Z178" s="26">
        <v>0</v>
      </c>
      <c r="AA178" s="26">
        <v>0</v>
      </c>
      <c r="AB178" s="26">
        <v>0</v>
      </c>
      <c r="AC178" s="26">
        <v>0</v>
      </c>
      <c r="AD178" s="26">
        <v>0</v>
      </c>
      <c r="AE178" s="26">
        <v>9</v>
      </c>
      <c r="AF178" s="26">
        <v>93.140002012252808</v>
      </c>
      <c r="AG178" s="26">
        <v>313.6421858242357</v>
      </c>
      <c r="AH178" s="26">
        <v>153.20263471007479</v>
      </c>
      <c r="AI178" s="30" t="str">
        <f t="shared" si="109"/>
        <v>D Transmission/build constraints - time delayed (option 2)</v>
      </c>
      <c r="AJ178" s="25">
        <v>2028</v>
      </c>
      <c r="AK178" s="34">
        <f t="shared" si="110"/>
        <v>466.84482053431049</v>
      </c>
      <c r="AL178" s="34">
        <f t="shared" si="105"/>
        <v>0</v>
      </c>
      <c r="AM178" s="34">
        <f t="shared" si="111"/>
        <v>0</v>
      </c>
      <c r="AN178" s="34">
        <f t="shared" si="112"/>
        <v>93.140002012252808</v>
      </c>
      <c r="AO178" s="34">
        <f t="shared" si="113"/>
        <v>36.790000915527344</v>
      </c>
      <c r="AP178" s="34">
        <f t="shared" si="114"/>
        <v>0</v>
      </c>
      <c r="AQ178" s="34">
        <f t="shared" si="115"/>
        <v>100</v>
      </c>
      <c r="AR178" s="34">
        <f t="shared" si="106"/>
        <v>1200</v>
      </c>
      <c r="AS178" s="34">
        <f t="shared" si="116"/>
        <v>0</v>
      </c>
      <c r="AT178" s="34">
        <f t="shared" si="117"/>
        <v>0</v>
      </c>
      <c r="AU178" s="34">
        <f t="shared" si="107"/>
        <v>474</v>
      </c>
      <c r="AV178" s="34">
        <f t="shared" si="108"/>
        <v>2370.7748234620904</v>
      </c>
      <c r="AX178" s="25">
        <v>2028</v>
      </c>
      <c r="AY178" s="34"/>
      <c r="AZ178" s="34"/>
      <c r="BA178" s="34"/>
      <c r="BB178" s="34"/>
      <c r="BC178" s="34"/>
      <c r="BD178" s="34"/>
      <c r="BE178" s="34"/>
      <c r="BF178" s="34"/>
      <c r="BG178" s="34"/>
      <c r="BH178" s="34"/>
      <c r="BI178" s="34"/>
      <c r="BJ178" s="34"/>
      <c r="BL178" s="74" t="s">
        <v>47</v>
      </c>
      <c r="BM178" s="75">
        <f>BE196</f>
        <v>1295.0500030517578</v>
      </c>
    </row>
    <row r="179" spans="2:65" x14ac:dyDescent="0.25">
      <c r="B179" s="27">
        <v>2029</v>
      </c>
      <c r="C179" s="28">
        <v>0</v>
      </c>
      <c r="D179" s="28">
        <v>474</v>
      </c>
      <c r="E179" s="28">
        <v>0</v>
      </c>
      <c r="F179" s="28">
        <v>1000</v>
      </c>
      <c r="G179" s="28">
        <v>200</v>
      </c>
      <c r="H179" s="28">
        <v>0</v>
      </c>
      <c r="I179" s="28">
        <v>0</v>
      </c>
      <c r="J179" s="28">
        <v>400</v>
      </c>
      <c r="K179" s="28">
        <v>0</v>
      </c>
      <c r="L179" s="28">
        <v>0</v>
      </c>
      <c r="M179" s="28">
        <v>99.949996948242188</v>
      </c>
      <c r="N179" s="28">
        <v>0</v>
      </c>
      <c r="O179" s="28">
        <v>0</v>
      </c>
      <c r="P179" s="28">
        <v>0</v>
      </c>
      <c r="Q179" s="28">
        <v>0</v>
      </c>
      <c r="R179" s="28">
        <v>50</v>
      </c>
      <c r="S179" s="28">
        <v>0</v>
      </c>
      <c r="T179" s="28">
        <v>0</v>
      </c>
      <c r="U179" s="28">
        <v>0</v>
      </c>
      <c r="V179" s="28">
        <v>0</v>
      </c>
      <c r="W179" s="28">
        <v>30.489999771118161</v>
      </c>
      <c r="X179" s="28">
        <v>0</v>
      </c>
      <c r="Y179" s="28">
        <v>0</v>
      </c>
      <c r="Z179" s="28">
        <v>0</v>
      </c>
      <c r="AA179" s="28">
        <v>0</v>
      </c>
      <c r="AB179" s="28">
        <v>0</v>
      </c>
      <c r="AC179" s="28">
        <v>0</v>
      </c>
      <c r="AD179" s="28">
        <v>0</v>
      </c>
      <c r="AE179" s="28">
        <v>11</v>
      </c>
      <c r="AF179" s="28">
        <v>116.85000124573708</v>
      </c>
      <c r="AG179" s="28">
        <v>367.18174034333236</v>
      </c>
      <c r="AH179" s="28">
        <v>171.01173674933818</v>
      </c>
      <c r="AI179" s="30" t="str">
        <f t="shared" si="109"/>
        <v>D Transmission/build constraints - time delayed (option 2)</v>
      </c>
      <c r="AJ179" s="27">
        <v>2029</v>
      </c>
      <c r="AK179" s="35">
        <f t="shared" si="110"/>
        <v>538.19347709267049</v>
      </c>
      <c r="AL179" s="35">
        <f t="shared" si="105"/>
        <v>50</v>
      </c>
      <c r="AM179" s="35">
        <f t="shared" si="111"/>
        <v>0</v>
      </c>
      <c r="AN179" s="35">
        <f t="shared" si="112"/>
        <v>116.85000124573708</v>
      </c>
      <c r="AO179" s="35">
        <f t="shared" si="113"/>
        <v>41.489999771118164</v>
      </c>
      <c r="AP179" s="35">
        <f t="shared" si="114"/>
        <v>0</v>
      </c>
      <c r="AQ179" s="35">
        <f t="shared" si="115"/>
        <v>99.949996948242188</v>
      </c>
      <c r="AR179" s="35">
        <f t="shared" si="106"/>
        <v>1600</v>
      </c>
      <c r="AS179" s="35">
        <f t="shared" si="116"/>
        <v>0</v>
      </c>
      <c r="AT179" s="35">
        <f t="shared" si="117"/>
        <v>0</v>
      </c>
      <c r="AU179" s="35">
        <f t="shared" si="107"/>
        <v>474</v>
      </c>
      <c r="AV179" s="35">
        <f t="shared" si="108"/>
        <v>2920.4834750577679</v>
      </c>
      <c r="AX179" s="27">
        <v>2029</v>
      </c>
      <c r="AY179" s="35"/>
      <c r="AZ179" s="35"/>
      <c r="BA179" s="35"/>
      <c r="BB179" s="35"/>
      <c r="BC179" s="35"/>
      <c r="BD179" s="35"/>
      <c r="BE179" s="35"/>
      <c r="BF179" s="35"/>
      <c r="BG179" s="35"/>
      <c r="BH179" s="35"/>
      <c r="BI179" s="35"/>
      <c r="BJ179" s="35"/>
      <c r="BL179" s="74" t="s">
        <v>53</v>
      </c>
      <c r="BM179" s="75">
        <f>BF196</f>
        <v>3300</v>
      </c>
    </row>
    <row r="180" spans="2:65" x14ac:dyDescent="0.25">
      <c r="B180" s="25">
        <v>2030</v>
      </c>
      <c r="C180" s="26">
        <v>0</v>
      </c>
      <c r="D180" s="26">
        <v>474</v>
      </c>
      <c r="E180" s="26">
        <v>0</v>
      </c>
      <c r="F180" s="26">
        <v>1100</v>
      </c>
      <c r="G180" s="26">
        <v>200</v>
      </c>
      <c r="H180" s="26">
        <v>0</v>
      </c>
      <c r="I180" s="26">
        <v>0</v>
      </c>
      <c r="J180" s="26">
        <v>400</v>
      </c>
      <c r="K180" s="26">
        <v>0</v>
      </c>
      <c r="L180" s="26">
        <v>0</v>
      </c>
      <c r="M180" s="26">
        <v>99.900001525878906</v>
      </c>
      <c r="N180" s="26"/>
      <c r="O180" s="26">
        <v>0</v>
      </c>
      <c r="P180" s="26">
        <v>0</v>
      </c>
      <c r="Q180" s="26">
        <v>0</v>
      </c>
      <c r="R180" s="26">
        <v>50</v>
      </c>
      <c r="S180" s="26">
        <v>0</v>
      </c>
      <c r="T180" s="26">
        <v>0</v>
      </c>
      <c r="U180" s="26">
        <v>0</v>
      </c>
      <c r="V180" s="26">
        <v>0</v>
      </c>
      <c r="W180" s="26">
        <v>34.689998626708977</v>
      </c>
      <c r="X180" s="26">
        <v>0</v>
      </c>
      <c r="Y180" s="26">
        <v>0</v>
      </c>
      <c r="Z180" s="26">
        <v>0</v>
      </c>
      <c r="AA180" s="26">
        <v>0</v>
      </c>
      <c r="AB180" s="26">
        <v>0</v>
      </c>
      <c r="AC180" s="26">
        <v>0</v>
      </c>
      <c r="AD180" s="26">
        <v>0</v>
      </c>
      <c r="AE180" s="26">
        <v>11</v>
      </c>
      <c r="AF180" s="26">
        <v>132.55999848246574</v>
      </c>
      <c r="AG180" s="26">
        <v>424.23807204277659</v>
      </c>
      <c r="AH180" s="26">
        <v>181.88492737120654</v>
      </c>
      <c r="AI180" s="30" t="str">
        <f t="shared" si="109"/>
        <v>D Transmission/build constraints - time delayed (option 2)</v>
      </c>
      <c r="AJ180" s="25">
        <v>2030</v>
      </c>
      <c r="AK180" s="34">
        <f t="shared" si="110"/>
        <v>606.12299941398317</v>
      </c>
      <c r="AL180" s="34">
        <f t="shared" si="105"/>
        <v>50</v>
      </c>
      <c r="AM180" s="34">
        <f t="shared" si="111"/>
        <v>0</v>
      </c>
      <c r="AN180" s="34">
        <f t="shared" si="112"/>
        <v>132.55999848246574</v>
      </c>
      <c r="AO180" s="34">
        <f t="shared" si="113"/>
        <v>45.689998626708977</v>
      </c>
      <c r="AP180" s="34">
        <f t="shared" si="114"/>
        <v>0</v>
      </c>
      <c r="AQ180" s="34">
        <f t="shared" si="115"/>
        <v>99.900001525878906</v>
      </c>
      <c r="AR180" s="34">
        <f t="shared" si="106"/>
        <v>1700</v>
      </c>
      <c r="AS180" s="34">
        <f t="shared" si="116"/>
        <v>0</v>
      </c>
      <c r="AT180" s="34">
        <f t="shared" si="117"/>
        <v>0</v>
      </c>
      <c r="AU180" s="34">
        <f t="shared" si="107"/>
        <v>474</v>
      </c>
      <c r="AV180" s="34">
        <f t="shared" si="108"/>
        <v>3108.2729980490367</v>
      </c>
      <c r="AX180" s="25">
        <v>2030</v>
      </c>
      <c r="AY180" s="34">
        <f t="shared" ref="AY180:BJ180" si="119">AK180-AY175</f>
        <v>348.14695144527218</v>
      </c>
      <c r="AZ180" s="34">
        <f t="shared" si="119"/>
        <v>50</v>
      </c>
      <c r="BA180" s="34">
        <f t="shared" si="119"/>
        <v>0</v>
      </c>
      <c r="BB180" s="34">
        <f t="shared" si="119"/>
        <v>112.54999899864197</v>
      </c>
      <c r="BC180" s="34">
        <f t="shared" si="119"/>
        <v>23.599998474121087</v>
      </c>
      <c r="BD180" s="34">
        <f t="shared" si="119"/>
        <v>0</v>
      </c>
      <c r="BE180" s="34">
        <f t="shared" si="119"/>
        <v>99.900001525878906</v>
      </c>
      <c r="BF180" s="34">
        <f t="shared" si="119"/>
        <v>1100</v>
      </c>
      <c r="BG180" s="34">
        <f t="shared" si="119"/>
        <v>0</v>
      </c>
      <c r="BH180" s="34">
        <f t="shared" si="119"/>
        <v>0</v>
      </c>
      <c r="BI180" s="34">
        <f t="shared" si="119"/>
        <v>474</v>
      </c>
      <c r="BJ180" s="34">
        <f t="shared" si="119"/>
        <v>2208.1969504439139</v>
      </c>
      <c r="BL180" s="74" t="s">
        <v>63</v>
      </c>
      <c r="BM180" s="75">
        <f>BG196</f>
        <v>250</v>
      </c>
    </row>
    <row r="181" spans="2:65" x14ac:dyDescent="0.25">
      <c r="B181" s="27">
        <v>2031</v>
      </c>
      <c r="C181" s="28">
        <v>0</v>
      </c>
      <c r="D181" s="28">
        <v>474</v>
      </c>
      <c r="E181" s="28">
        <v>0</v>
      </c>
      <c r="F181" s="28">
        <v>1100</v>
      </c>
      <c r="G181" s="28">
        <v>200</v>
      </c>
      <c r="H181" s="28">
        <v>0</v>
      </c>
      <c r="I181" s="28">
        <v>0</v>
      </c>
      <c r="J181" s="28">
        <v>400</v>
      </c>
      <c r="K181" s="28">
        <v>0</v>
      </c>
      <c r="L181" s="28">
        <v>0</v>
      </c>
      <c r="M181" s="28">
        <v>199.84999847412109</v>
      </c>
      <c r="N181" s="28">
        <v>0</v>
      </c>
      <c r="O181" s="28">
        <v>0</v>
      </c>
      <c r="P181" s="28">
        <v>0</v>
      </c>
      <c r="Q181" s="28">
        <v>0</v>
      </c>
      <c r="R181" s="28">
        <v>50</v>
      </c>
      <c r="S181" s="28">
        <v>0</v>
      </c>
      <c r="T181" s="28">
        <v>0</v>
      </c>
      <c r="U181" s="28">
        <v>0</v>
      </c>
      <c r="V181" s="28">
        <v>0</v>
      </c>
      <c r="W181" s="28">
        <v>38.060001373291023</v>
      </c>
      <c r="X181" s="28">
        <v>0</v>
      </c>
      <c r="Y181" s="28">
        <v>0</v>
      </c>
      <c r="Z181" s="28">
        <v>0</v>
      </c>
      <c r="AA181" s="28">
        <v>0</v>
      </c>
      <c r="AB181" s="28">
        <v>0</v>
      </c>
      <c r="AC181" s="28">
        <v>0</v>
      </c>
      <c r="AD181" s="28">
        <v>0</v>
      </c>
      <c r="AE181" s="28">
        <v>12.069999694824221</v>
      </c>
      <c r="AF181" s="28">
        <v>137.91999799013138</v>
      </c>
      <c r="AG181" s="28">
        <v>483.53367705803515</v>
      </c>
      <c r="AH181" s="28">
        <v>195.61529208824882</v>
      </c>
      <c r="AI181" s="30" t="str">
        <f t="shared" si="109"/>
        <v>D Transmission/build constraints - time delayed (option 2)</v>
      </c>
      <c r="AJ181" s="27">
        <v>2031</v>
      </c>
      <c r="AK181" s="35">
        <f t="shared" si="110"/>
        <v>679.148969146284</v>
      </c>
      <c r="AL181" s="35">
        <f t="shared" si="105"/>
        <v>50</v>
      </c>
      <c r="AM181" s="35">
        <f t="shared" si="111"/>
        <v>0</v>
      </c>
      <c r="AN181" s="35">
        <f t="shared" si="112"/>
        <v>137.91999799013138</v>
      </c>
      <c r="AO181" s="35">
        <f t="shared" si="113"/>
        <v>50.130001068115241</v>
      </c>
      <c r="AP181" s="35">
        <f t="shared" si="114"/>
        <v>0</v>
      </c>
      <c r="AQ181" s="35">
        <f t="shared" si="115"/>
        <v>199.84999847412109</v>
      </c>
      <c r="AR181" s="35">
        <f t="shared" si="106"/>
        <v>1700</v>
      </c>
      <c r="AS181" s="35">
        <f t="shared" si="116"/>
        <v>0</v>
      </c>
      <c r="AT181" s="35">
        <f t="shared" si="117"/>
        <v>0</v>
      </c>
      <c r="AU181" s="35">
        <f t="shared" si="107"/>
        <v>474</v>
      </c>
      <c r="AV181" s="35">
        <f t="shared" si="108"/>
        <v>3291.0489666786516</v>
      </c>
      <c r="AX181" s="27">
        <v>2031</v>
      </c>
      <c r="AY181" s="35"/>
      <c r="AZ181" s="35"/>
      <c r="BA181" s="35"/>
      <c r="BB181" s="35"/>
      <c r="BC181" s="35"/>
      <c r="BD181" s="35"/>
      <c r="BE181" s="35"/>
      <c r="BF181" s="35"/>
      <c r="BG181" s="35"/>
      <c r="BH181" s="35"/>
      <c r="BI181" s="35"/>
      <c r="BJ181" s="35"/>
      <c r="BL181" s="74" t="s">
        <v>64</v>
      </c>
      <c r="BM181" s="75">
        <f>BH196</f>
        <v>0</v>
      </c>
    </row>
    <row r="182" spans="2:65" x14ac:dyDescent="0.25">
      <c r="B182" s="25">
        <v>2032</v>
      </c>
      <c r="C182" s="26">
        <v>0</v>
      </c>
      <c r="D182" s="26">
        <v>474</v>
      </c>
      <c r="E182" s="26">
        <v>0</v>
      </c>
      <c r="F182" s="26">
        <v>1100</v>
      </c>
      <c r="G182" s="26">
        <v>200</v>
      </c>
      <c r="H182" s="26">
        <v>200</v>
      </c>
      <c r="I182" s="26">
        <v>0</v>
      </c>
      <c r="J182" s="26">
        <v>400</v>
      </c>
      <c r="K182" s="26">
        <v>0</v>
      </c>
      <c r="L182" s="26">
        <v>0</v>
      </c>
      <c r="M182" s="26">
        <v>199.75</v>
      </c>
      <c r="N182" s="26">
        <v>0</v>
      </c>
      <c r="O182" s="26">
        <v>0</v>
      </c>
      <c r="P182" s="26">
        <v>0</v>
      </c>
      <c r="Q182" s="26">
        <v>0</v>
      </c>
      <c r="R182" s="26">
        <v>50</v>
      </c>
      <c r="S182" s="26">
        <v>0</v>
      </c>
      <c r="T182" s="26">
        <v>0</v>
      </c>
      <c r="U182" s="26">
        <v>0</v>
      </c>
      <c r="V182" s="26">
        <v>0</v>
      </c>
      <c r="W182" s="26">
        <v>41.630001068115227</v>
      </c>
      <c r="X182" s="26">
        <v>0</v>
      </c>
      <c r="Y182" s="26">
        <v>0</v>
      </c>
      <c r="Z182" s="26">
        <v>0</v>
      </c>
      <c r="AA182" s="26">
        <v>0</v>
      </c>
      <c r="AB182" s="26">
        <v>0</v>
      </c>
      <c r="AC182" s="26">
        <v>0</v>
      </c>
      <c r="AD182" s="26">
        <v>0</v>
      </c>
      <c r="AE182" s="26">
        <v>13.19999980926514</v>
      </c>
      <c r="AF182" s="26">
        <v>143.25999915599823</v>
      </c>
      <c r="AG182" s="26">
        <v>513.42269833523756</v>
      </c>
      <c r="AH182" s="26">
        <v>216.67182357825993</v>
      </c>
      <c r="AI182" s="30" t="str">
        <f t="shared" si="109"/>
        <v>D Transmission/build constraints - time delayed (option 2)</v>
      </c>
      <c r="AJ182" s="25">
        <v>2032</v>
      </c>
      <c r="AK182" s="34">
        <f t="shared" si="110"/>
        <v>730.09452191349749</v>
      </c>
      <c r="AL182" s="34">
        <f t="shared" si="105"/>
        <v>50</v>
      </c>
      <c r="AM182" s="34">
        <f t="shared" si="111"/>
        <v>0</v>
      </c>
      <c r="AN182" s="34">
        <f t="shared" si="112"/>
        <v>143.25999915599823</v>
      </c>
      <c r="AO182" s="34">
        <f t="shared" si="113"/>
        <v>54.830000877380371</v>
      </c>
      <c r="AP182" s="34">
        <f t="shared" si="114"/>
        <v>0</v>
      </c>
      <c r="AQ182" s="34">
        <f t="shared" si="115"/>
        <v>199.75</v>
      </c>
      <c r="AR182" s="34">
        <f t="shared" si="106"/>
        <v>1900</v>
      </c>
      <c r="AS182" s="34">
        <f t="shared" si="116"/>
        <v>0</v>
      </c>
      <c r="AT182" s="34">
        <f t="shared" si="117"/>
        <v>0</v>
      </c>
      <c r="AU182" s="34">
        <f t="shared" si="107"/>
        <v>474</v>
      </c>
      <c r="AV182" s="34">
        <f t="shared" si="108"/>
        <v>3551.934521946876</v>
      </c>
      <c r="AX182" s="25">
        <v>2032</v>
      </c>
      <c r="AY182" s="34"/>
      <c r="AZ182" s="34"/>
      <c r="BA182" s="34"/>
      <c r="BB182" s="34"/>
      <c r="BC182" s="34"/>
      <c r="BD182" s="34"/>
      <c r="BE182" s="34"/>
      <c r="BF182" s="34"/>
      <c r="BG182" s="34"/>
      <c r="BH182" s="34"/>
      <c r="BI182" s="34"/>
      <c r="BJ182" s="34"/>
      <c r="BL182" s="74" t="s">
        <v>50</v>
      </c>
      <c r="BM182" s="75">
        <f>BI196</f>
        <v>948</v>
      </c>
    </row>
    <row r="183" spans="2:65" x14ac:dyDescent="0.25">
      <c r="B183" s="27">
        <v>2033</v>
      </c>
      <c r="C183" s="28">
        <v>0</v>
      </c>
      <c r="D183" s="28">
        <v>474</v>
      </c>
      <c r="E183" s="28">
        <v>0</v>
      </c>
      <c r="F183" s="28">
        <v>1100</v>
      </c>
      <c r="G183" s="28">
        <v>200</v>
      </c>
      <c r="H183" s="28">
        <v>200</v>
      </c>
      <c r="I183" s="28">
        <v>0</v>
      </c>
      <c r="J183" s="28">
        <v>400</v>
      </c>
      <c r="K183" s="28">
        <v>0</v>
      </c>
      <c r="L183" s="28">
        <v>0</v>
      </c>
      <c r="M183" s="28">
        <v>399.65000152587891</v>
      </c>
      <c r="N183" s="28">
        <v>0</v>
      </c>
      <c r="O183" s="28">
        <v>0</v>
      </c>
      <c r="P183" s="28">
        <v>0</v>
      </c>
      <c r="Q183" s="28">
        <v>0</v>
      </c>
      <c r="R183" s="28">
        <v>50</v>
      </c>
      <c r="S183" s="28">
        <v>0</v>
      </c>
      <c r="T183" s="28">
        <v>0</v>
      </c>
      <c r="U183" s="28">
        <v>0</v>
      </c>
      <c r="V183" s="28">
        <v>0</v>
      </c>
      <c r="W183" s="28">
        <v>44.919998168945313</v>
      </c>
      <c r="X183" s="28">
        <v>0</v>
      </c>
      <c r="Y183" s="28">
        <v>0</v>
      </c>
      <c r="Z183" s="28">
        <v>0</v>
      </c>
      <c r="AA183" s="28">
        <v>0</v>
      </c>
      <c r="AB183" s="28">
        <v>0</v>
      </c>
      <c r="AC183" s="28">
        <v>0</v>
      </c>
      <c r="AD183" s="28">
        <v>0</v>
      </c>
      <c r="AE183" s="28">
        <v>14.25</v>
      </c>
      <c r="AF183" s="28">
        <v>148.600002348423</v>
      </c>
      <c r="AG183" s="28">
        <v>543.82508783715195</v>
      </c>
      <c r="AH183" s="28">
        <v>245.58423121177603</v>
      </c>
      <c r="AI183" s="30" t="str">
        <f t="shared" si="109"/>
        <v>D Transmission/build constraints - time delayed (option 2)</v>
      </c>
      <c r="AJ183" s="27">
        <v>2033</v>
      </c>
      <c r="AK183" s="35">
        <f t="shared" si="110"/>
        <v>789.40931904892796</v>
      </c>
      <c r="AL183" s="35">
        <f t="shared" si="105"/>
        <v>50</v>
      </c>
      <c r="AM183" s="35">
        <f t="shared" si="111"/>
        <v>0</v>
      </c>
      <c r="AN183" s="35">
        <f t="shared" si="112"/>
        <v>148.600002348423</v>
      </c>
      <c r="AO183" s="35">
        <f t="shared" si="113"/>
        <v>59.169998168945313</v>
      </c>
      <c r="AP183" s="35">
        <f t="shared" si="114"/>
        <v>0</v>
      </c>
      <c r="AQ183" s="35">
        <f t="shared" si="115"/>
        <v>399.65000152587891</v>
      </c>
      <c r="AR183" s="35">
        <f t="shared" si="106"/>
        <v>1900</v>
      </c>
      <c r="AS183" s="35">
        <f t="shared" si="116"/>
        <v>0</v>
      </c>
      <c r="AT183" s="35">
        <f t="shared" si="117"/>
        <v>0</v>
      </c>
      <c r="AU183" s="35">
        <f t="shared" si="107"/>
        <v>474</v>
      </c>
      <c r="AV183" s="35">
        <f t="shared" si="108"/>
        <v>3820.8293210921752</v>
      </c>
      <c r="AX183" s="27">
        <v>2033</v>
      </c>
      <c r="AY183" s="35"/>
      <c r="AZ183" s="35"/>
      <c r="BA183" s="35"/>
      <c r="BB183" s="35"/>
      <c r="BC183" s="35"/>
      <c r="BD183" s="35"/>
      <c r="BE183" s="35"/>
      <c r="BF183" s="35"/>
      <c r="BG183" s="35"/>
      <c r="BH183" s="35"/>
      <c r="BI183" s="35"/>
      <c r="BJ183" s="35"/>
    </row>
    <row r="184" spans="2:65" x14ac:dyDescent="0.25">
      <c r="B184" s="25">
        <v>2034</v>
      </c>
      <c r="C184" s="26">
        <v>0</v>
      </c>
      <c r="D184" s="26">
        <v>474</v>
      </c>
      <c r="E184" s="26">
        <v>0</v>
      </c>
      <c r="F184" s="26">
        <v>1100</v>
      </c>
      <c r="G184" s="26">
        <v>200</v>
      </c>
      <c r="H184" s="26">
        <v>200</v>
      </c>
      <c r="I184" s="26">
        <v>0</v>
      </c>
      <c r="J184" s="26">
        <v>400</v>
      </c>
      <c r="K184" s="26">
        <v>0</v>
      </c>
      <c r="L184" s="26">
        <v>0</v>
      </c>
      <c r="M184" s="26">
        <v>499.44998931884766</v>
      </c>
      <c r="N184" s="26">
        <v>0</v>
      </c>
      <c r="O184" s="26">
        <v>0</v>
      </c>
      <c r="P184" s="26">
        <v>0</v>
      </c>
      <c r="Q184" s="26">
        <v>0</v>
      </c>
      <c r="R184" s="26">
        <v>50</v>
      </c>
      <c r="S184" s="26">
        <v>0</v>
      </c>
      <c r="T184" s="26">
        <v>0</v>
      </c>
      <c r="U184" s="26">
        <v>0</v>
      </c>
      <c r="V184" s="26">
        <v>0</v>
      </c>
      <c r="W184" s="26">
        <v>48.389999389648438</v>
      </c>
      <c r="X184" s="26">
        <v>0</v>
      </c>
      <c r="Y184" s="26">
        <v>0</v>
      </c>
      <c r="Z184" s="26">
        <v>0</v>
      </c>
      <c r="AA184" s="26">
        <v>0</v>
      </c>
      <c r="AB184" s="26">
        <v>0</v>
      </c>
      <c r="AC184" s="26">
        <v>0</v>
      </c>
      <c r="AD184" s="26">
        <v>0</v>
      </c>
      <c r="AE184" s="26">
        <v>15.340000152587891</v>
      </c>
      <c r="AF184" s="26">
        <v>154.040003657341</v>
      </c>
      <c r="AG184" s="26">
        <v>577.0647340499753</v>
      </c>
      <c r="AH184" s="26">
        <v>280.84440061793555</v>
      </c>
      <c r="AI184" s="30" t="str">
        <f t="shared" si="109"/>
        <v>D Transmission/build constraints - time delayed (option 2)</v>
      </c>
      <c r="AJ184" s="25">
        <v>2034</v>
      </c>
      <c r="AK184" s="34">
        <f t="shared" si="110"/>
        <v>857.90913466791085</v>
      </c>
      <c r="AL184" s="34">
        <f t="shared" si="105"/>
        <v>50</v>
      </c>
      <c r="AM184" s="34">
        <f t="shared" si="111"/>
        <v>0</v>
      </c>
      <c r="AN184" s="34">
        <f t="shared" si="112"/>
        <v>154.040003657341</v>
      </c>
      <c r="AO184" s="34">
        <f t="shared" si="113"/>
        <v>63.729999542236328</v>
      </c>
      <c r="AP184" s="34">
        <f t="shared" si="114"/>
        <v>0</v>
      </c>
      <c r="AQ184" s="34">
        <f t="shared" si="115"/>
        <v>499.44998931884766</v>
      </c>
      <c r="AR184" s="34">
        <f t="shared" si="106"/>
        <v>1900</v>
      </c>
      <c r="AS184" s="34">
        <f t="shared" si="116"/>
        <v>0</v>
      </c>
      <c r="AT184" s="34">
        <f t="shared" si="117"/>
        <v>0</v>
      </c>
      <c r="AU184" s="34">
        <f t="shared" si="107"/>
        <v>474</v>
      </c>
      <c r="AV184" s="34">
        <f t="shared" si="108"/>
        <v>3999.1291271863356</v>
      </c>
      <c r="AX184" s="25">
        <v>2034</v>
      </c>
      <c r="AY184" s="34"/>
      <c r="AZ184" s="34"/>
      <c r="BA184" s="34"/>
      <c r="BB184" s="34"/>
      <c r="BC184" s="34"/>
      <c r="BD184" s="34"/>
      <c r="BE184" s="34"/>
      <c r="BF184" s="34"/>
      <c r="BG184" s="34"/>
      <c r="BH184" s="34"/>
      <c r="BI184" s="34"/>
      <c r="BJ184" s="34"/>
    </row>
    <row r="185" spans="2:65" x14ac:dyDescent="0.25">
      <c r="B185" s="27">
        <v>2035</v>
      </c>
      <c r="C185" s="28">
        <v>0</v>
      </c>
      <c r="D185" s="28">
        <v>474</v>
      </c>
      <c r="E185" s="28">
        <v>0</v>
      </c>
      <c r="F185" s="28">
        <v>1200</v>
      </c>
      <c r="G185" s="28">
        <v>200</v>
      </c>
      <c r="H185" s="28">
        <v>200</v>
      </c>
      <c r="I185" s="28">
        <v>0</v>
      </c>
      <c r="J185" s="28">
        <v>400</v>
      </c>
      <c r="K185" s="28">
        <v>0</v>
      </c>
      <c r="L185" s="28">
        <v>0</v>
      </c>
      <c r="M185" s="28">
        <v>599.20000457763672</v>
      </c>
      <c r="N185" s="28">
        <v>0</v>
      </c>
      <c r="O185" s="28">
        <v>0</v>
      </c>
      <c r="P185" s="28">
        <v>0</v>
      </c>
      <c r="Q185" s="28">
        <v>0</v>
      </c>
      <c r="R185" s="28">
        <v>50</v>
      </c>
      <c r="S185" s="28">
        <v>0</v>
      </c>
      <c r="T185" s="28">
        <v>0</v>
      </c>
      <c r="U185" s="28">
        <v>0</v>
      </c>
      <c r="V185" s="28">
        <v>0</v>
      </c>
      <c r="W185" s="28">
        <v>51.919998168945313</v>
      </c>
      <c r="X185" s="28">
        <v>0</v>
      </c>
      <c r="Y185" s="28">
        <v>0</v>
      </c>
      <c r="Z185" s="28">
        <v>0</v>
      </c>
      <c r="AA185" s="28">
        <v>0</v>
      </c>
      <c r="AB185" s="28">
        <v>0</v>
      </c>
      <c r="AC185" s="28">
        <v>0</v>
      </c>
      <c r="AD185" s="28">
        <v>0</v>
      </c>
      <c r="AE185" s="28">
        <v>16.469999313354489</v>
      </c>
      <c r="AF185" s="28">
        <v>159.77000206708908</v>
      </c>
      <c r="AG185" s="28">
        <v>607.87923046160427</v>
      </c>
      <c r="AH185" s="28">
        <v>309.19430249073082</v>
      </c>
      <c r="AI185" s="30" t="str">
        <f t="shared" si="109"/>
        <v>D Transmission/build constraints - time delayed (option 2)</v>
      </c>
      <c r="AJ185" s="27">
        <v>2035</v>
      </c>
      <c r="AK185" s="35">
        <f t="shared" si="110"/>
        <v>917.07353295233509</v>
      </c>
      <c r="AL185" s="35">
        <f t="shared" si="105"/>
        <v>50</v>
      </c>
      <c r="AM185" s="35">
        <f t="shared" si="111"/>
        <v>0</v>
      </c>
      <c r="AN185" s="35">
        <f t="shared" si="112"/>
        <v>159.77000206708908</v>
      </c>
      <c r="AO185" s="35">
        <f t="shared" si="113"/>
        <v>68.389997482299805</v>
      </c>
      <c r="AP185" s="35">
        <f t="shared" si="114"/>
        <v>0</v>
      </c>
      <c r="AQ185" s="35">
        <f t="shared" si="115"/>
        <v>599.20000457763672</v>
      </c>
      <c r="AR185" s="35">
        <f t="shared" si="106"/>
        <v>2000</v>
      </c>
      <c r="AS185" s="35">
        <f t="shared" si="116"/>
        <v>0</v>
      </c>
      <c r="AT185" s="35">
        <f t="shared" si="117"/>
        <v>0</v>
      </c>
      <c r="AU185" s="35">
        <f t="shared" si="107"/>
        <v>474</v>
      </c>
      <c r="AV185" s="35">
        <f t="shared" si="108"/>
        <v>4268.4335370793606</v>
      </c>
      <c r="AX185" s="27">
        <v>2035</v>
      </c>
      <c r="AY185" s="35"/>
      <c r="AZ185" s="35"/>
      <c r="BA185" s="35"/>
      <c r="BB185" s="35"/>
      <c r="BC185" s="35"/>
      <c r="BD185" s="35"/>
      <c r="BE185" s="35"/>
      <c r="BF185" s="35"/>
      <c r="BG185" s="35"/>
      <c r="BH185" s="35"/>
      <c r="BI185" s="35"/>
      <c r="BJ185" s="35"/>
    </row>
    <row r="186" spans="2:65" x14ac:dyDescent="0.25">
      <c r="B186" s="25">
        <v>2036</v>
      </c>
      <c r="C186" s="26">
        <v>0</v>
      </c>
      <c r="D186" s="26">
        <v>474</v>
      </c>
      <c r="E186" s="26">
        <v>0</v>
      </c>
      <c r="F186" s="26">
        <v>1400</v>
      </c>
      <c r="G186" s="26">
        <v>200</v>
      </c>
      <c r="H186" s="26">
        <v>200</v>
      </c>
      <c r="I186" s="26">
        <v>0</v>
      </c>
      <c r="J186" s="26">
        <v>400</v>
      </c>
      <c r="K186" s="26">
        <v>0</v>
      </c>
      <c r="L186" s="26">
        <v>0</v>
      </c>
      <c r="M186" s="26">
        <v>598.89999389648438</v>
      </c>
      <c r="N186" s="26">
        <v>0</v>
      </c>
      <c r="O186" s="26">
        <v>0</v>
      </c>
      <c r="P186" s="26">
        <v>0</v>
      </c>
      <c r="Q186" s="26">
        <v>0</v>
      </c>
      <c r="R186" s="26">
        <v>175</v>
      </c>
      <c r="S186" s="26">
        <v>0</v>
      </c>
      <c r="T186" s="26">
        <v>0</v>
      </c>
      <c r="U186" s="26">
        <v>0</v>
      </c>
      <c r="V186" s="26">
        <v>0</v>
      </c>
      <c r="W186" s="26">
        <v>55.459999084472663</v>
      </c>
      <c r="X186" s="26">
        <v>0</v>
      </c>
      <c r="Y186" s="26">
        <v>0</v>
      </c>
      <c r="Z186" s="26">
        <v>0</v>
      </c>
      <c r="AA186" s="26">
        <v>0</v>
      </c>
      <c r="AB186" s="26">
        <v>0</v>
      </c>
      <c r="AC186" s="26">
        <v>0</v>
      </c>
      <c r="AD186" s="26">
        <v>0</v>
      </c>
      <c r="AE186" s="26">
        <v>17.590000152587891</v>
      </c>
      <c r="AF186" s="26">
        <v>162.96000045537949</v>
      </c>
      <c r="AG186" s="26">
        <v>639.68753957211959</v>
      </c>
      <c r="AH186" s="26">
        <v>312.4177018948738</v>
      </c>
      <c r="AI186" s="30" t="str">
        <f t="shared" si="109"/>
        <v>D Transmission/build constraints - time delayed (option 2)</v>
      </c>
      <c r="AJ186" s="25">
        <v>2036</v>
      </c>
      <c r="AK186" s="34">
        <f t="shared" si="110"/>
        <v>952.10524146699345</v>
      </c>
      <c r="AL186" s="34">
        <f t="shared" si="105"/>
        <v>175</v>
      </c>
      <c r="AM186" s="34">
        <f t="shared" si="111"/>
        <v>0</v>
      </c>
      <c r="AN186" s="34">
        <f t="shared" si="112"/>
        <v>162.96000045537949</v>
      </c>
      <c r="AO186" s="34">
        <f t="shared" si="113"/>
        <v>73.049999237060547</v>
      </c>
      <c r="AP186" s="34">
        <f t="shared" si="114"/>
        <v>0</v>
      </c>
      <c r="AQ186" s="34">
        <f t="shared" si="115"/>
        <v>598.89999389648438</v>
      </c>
      <c r="AR186" s="34">
        <f t="shared" si="106"/>
        <v>2200</v>
      </c>
      <c r="AS186" s="34">
        <f t="shared" si="116"/>
        <v>0</v>
      </c>
      <c r="AT186" s="34">
        <f t="shared" si="117"/>
        <v>0</v>
      </c>
      <c r="AU186" s="34">
        <f t="shared" si="107"/>
        <v>474</v>
      </c>
      <c r="AV186" s="34">
        <f t="shared" si="108"/>
        <v>4636.0152350559183</v>
      </c>
      <c r="AX186" s="25">
        <v>2036</v>
      </c>
      <c r="AY186" s="34"/>
      <c r="AZ186" s="34"/>
      <c r="BA186" s="34"/>
      <c r="BB186" s="34"/>
      <c r="BC186" s="34"/>
      <c r="BD186" s="34"/>
      <c r="BE186" s="34"/>
      <c r="BF186" s="34"/>
      <c r="BG186" s="34"/>
      <c r="BH186" s="34"/>
      <c r="BI186" s="34"/>
      <c r="BJ186" s="34"/>
    </row>
    <row r="187" spans="2:65" x14ac:dyDescent="0.25">
      <c r="B187" s="27">
        <v>2037</v>
      </c>
      <c r="C187" s="28">
        <v>0</v>
      </c>
      <c r="D187" s="28">
        <v>474</v>
      </c>
      <c r="E187" s="28">
        <v>0</v>
      </c>
      <c r="F187" s="28">
        <v>1500</v>
      </c>
      <c r="G187" s="28">
        <v>200</v>
      </c>
      <c r="H187" s="28">
        <v>200</v>
      </c>
      <c r="I187" s="28">
        <v>0</v>
      </c>
      <c r="J187" s="28">
        <v>400</v>
      </c>
      <c r="K187" s="28">
        <v>0</v>
      </c>
      <c r="L187" s="28">
        <v>0</v>
      </c>
      <c r="M187" s="28">
        <v>698.60000610351563</v>
      </c>
      <c r="N187" s="28">
        <v>0</v>
      </c>
      <c r="O187" s="28">
        <v>0</v>
      </c>
      <c r="P187" s="28">
        <v>0</v>
      </c>
      <c r="Q187" s="28">
        <v>0</v>
      </c>
      <c r="R187" s="28">
        <v>175</v>
      </c>
      <c r="S187" s="28">
        <v>50</v>
      </c>
      <c r="T187" s="28">
        <v>0</v>
      </c>
      <c r="U187" s="28">
        <v>0</v>
      </c>
      <c r="V187" s="28">
        <v>0</v>
      </c>
      <c r="W187" s="28">
        <v>58.759998321533203</v>
      </c>
      <c r="X187" s="28">
        <v>0</v>
      </c>
      <c r="Y187" s="28">
        <v>0</v>
      </c>
      <c r="Z187" s="28">
        <v>0</v>
      </c>
      <c r="AA187" s="28">
        <v>0</v>
      </c>
      <c r="AB187" s="28">
        <v>0</v>
      </c>
      <c r="AC187" s="28">
        <v>0</v>
      </c>
      <c r="AD187" s="28">
        <v>0</v>
      </c>
      <c r="AE187" s="28">
        <v>18.629999160766602</v>
      </c>
      <c r="AF187" s="28">
        <v>164.96000045537949</v>
      </c>
      <c r="AG187" s="28">
        <v>670.51311338795813</v>
      </c>
      <c r="AH187" s="28">
        <v>341.97115193805143</v>
      </c>
      <c r="AI187" s="30" t="str">
        <f t="shared" si="109"/>
        <v>D Transmission/build constraints - time delayed (option 2)</v>
      </c>
      <c r="AJ187" s="27">
        <v>2037</v>
      </c>
      <c r="AK187" s="35">
        <f t="shared" si="110"/>
        <v>1012.4842653260096</v>
      </c>
      <c r="AL187" s="35">
        <f t="shared" si="105"/>
        <v>225</v>
      </c>
      <c r="AM187" s="35">
        <f t="shared" si="111"/>
        <v>0</v>
      </c>
      <c r="AN187" s="35">
        <f t="shared" si="112"/>
        <v>164.96000045537949</v>
      </c>
      <c r="AO187" s="35">
        <f t="shared" si="113"/>
        <v>77.389997482299805</v>
      </c>
      <c r="AP187" s="35">
        <f t="shared" si="114"/>
        <v>0</v>
      </c>
      <c r="AQ187" s="35">
        <f t="shared" si="115"/>
        <v>698.60000610351563</v>
      </c>
      <c r="AR187" s="35">
        <f t="shared" si="106"/>
        <v>2300</v>
      </c>
      <c r="AS187" s="35">
        <f t="shared" si="116"/>
        <v>0</v>
      </c>
      <c r="AT187" s="35">
        <f t="shared" si="117"/>
        <v>0</v>
      </c>
      <c r="AU187" s="35">
        <f t="shared" si="107"/>
        <v>474</v>
      </c>
      <c r="AV187" s="35">
        <f t="shared" si="108"/>
        <v>4952.4342693672043</v>
      </c>
      <c r="AX187" s="27">
        <v>2037</v>
      </c>
      <c r="AY187" s="35"/>
      <c r="AZ187" s="35"/>
      <c r="BA187" s="35"/>
      <c r="BB187" s="35"/>
      <c r="BC187" s="35"/>
      <c r="BD187" s="35"/>
      <c r="BE187" s="35"/>
      <c r="BF187" s="35"/>
      <c r="BG187" s="35"/>
      <c r="BH187" s="35"/>
      <c r="BI187" s="35"/>
      <c r="BJ187" s="35"/>
    </row>
    <row r="188" spans="2:65" x14ac:dyDescent="0.25">
      <c r="B188" s="25">
        <v>2038</v>
      </c>
      <c r="C188" s="26">
        <v>0</v>
      </c>
      <c r="D188" s="26">
        <v>711</v>
      </c>
      <c r="E188" s="26">
        <v>0</v>
      </c>
      <c r="F188" s="26">
        <v>1600</v>
      </c>
      <c r="G188" s="26">
        <v>200</v>
      </c>
      <c r="H188" s="26">
        <v>200</v>
      </c>
      <c r="I188" s="26">
        <v>0</v>
      </c>
      <c r="J188" s="26">
        <v>400</v>
      </c>
      <c r="K188" s="26">
        <v>0</v>
      </c>
      <c r="L188" s="26">
        <v>0</v>
      </c>
      <c r="M188" s="26">
        <v>698.25</v>
      </c>
      <c r="N188" s="26">
        <v>0</v>
      </c>
      <c r="O188" s="26">
        <v>0</v>
      </c>
      <c r="P188" s="26">
        <v>0</v>
      </c>
      <c r="Q188" s="26">
        <v>0</v>
      </c>
      <c r="R188" s="26">
        <v>175</v>
      </c>
      <c r="S188" s="26">
        <v>50</v>
      </c>
      <c r="T188" s="26">
        <v>0</v>
      </c>
      <c r="U188" s="26">
        <v>0</v>
      </c>
      <c r="V188" s="26">
        <v>0</v>
      </c>
      <c r="W188" s="26">
        <v>62.220001220703118</v>
      </c>
      <c r="X188" s="26">
        <v>0</v>
      </c>
      <c r="Y188" s="26">
        <v>0</v>
      </c>
      <c r="Z188" s="26">
        <v>0</v>
      </c>
      <c r="AA188" s="26">
        <v>30</v>
      </c>
      <c r="AB188" s="26">
        <v>0</v>
      </c>
      <c r="AC188" s="26">
        <v>0</v>
      </c>
      <c r="AD188" s="26">
        <v>0</v>
      </c>
      <c r="AE188" s="26">
        <v>19.729999542236332</v>
      </c>
      <c r="AF188" s="26">
        <v>166.84000021219254</v>
      </c>
      <c r="AG188" s="26">
        <v>699.77322725012084</v>
      </c>
      <c r="AH188" s="26">
        <v>372.95409578863388</v>
      </c>
      <c r="AI188" s="30" t="str">
        <f t="shared" si="109"/>
        <v>D Transmission/build constraints - time delayed (option 2)</v>
      </c>
      <c r="AJ188" s="25">
        <v>2038</v>
      </c>
      <c r="AK188" s="34">
        <f t="shared" si="110"/>
        <v>1072.7273230387548</v>
      </c>
      <c r="AL188" s="34">
        <f t="shared" si="105"/>
        <v>225</v>
      </c>
      <c r="AM188" s="34">
        <f t="shared" si="111"/>
        <v>0</v>
      </c>
      <c r="AN188" s="34">
        <f t="shared" si="112"/>
        <v>166.84000021219254</v>
      </c>
      <c r="AO188" s="34">
        <f t="shared" si="113"/>
        <v>81.950000762939453</v>
      </c>
      <c r="AP188" s="34">
        <f t="shared" si="114"/>
        <v>30</v>
      </c>
      <c r="AQ188" s="34">
        <f t="shared" si="115"/>
        <v>698.25</v>
      </c>
      <c r="AR188" s="34">
        <f t="shared" si="106"/>
        <v>2400</v>
      </c>
      <c r="AS188" s="34">
        <f t="shared" si="116"/>
        <v>0</v>
      </c>
      <c r="AT188" s="34">
        <f t="shared" si="117"/>
        <v>0</v>
      </c>
      <c r="AU188" s="34">
        <f t="shared" si="107"/>
        <v>711</v>
      </c>
      <c r="AV188" s="34">
        <f t="shared" si="108"/>
        <v>5385.7673240138865</v>
      </c>
      <c r="AX188" s="25">
        <v>2038</v>
      </c>
      <c r="AY188" s="34"/>
      <c r="AZ188" s="34"/>
      <c r="BA188" s="34"/>
      <c r="BB188" s="34"/>
      <c r="BC188" s="34"/>
      <c r="BD188" s="34"/>
      <c r="BE188" s="34"/>
      <c r="BF188" s="34"/>
      <c r="BG188" s="34"/>
      <c r="BH188" s="34"/>
      <c r="BI188" s="34"/>
      <c r="BJ188" s="34"/>
    </row>
    <row r="189" spans="2:65" x14ac:dyDescent="0.25">
      <c r="B189" s="27">
        <v>2039</v>
      </c>
      <c r="C189" s="28">
        <v>0</v>
      </c>
      <c r="D189" s="28">
        <v>711</v>
      </c>
      <c r="E189" s="28">
        <v>0</v>
      </c>
      <c r="F189" s="28">
        <v>1600</v>
      </c>
      <c r="G189" s="28">
        <v>200</v>
      </c>
      <c r="H189" s="28">
        <v>200</v>
      </c>
      <c r="I189" s="28">
        <v>0</v>
      </c>
      <c r="J189" s="28">
        <v>400</v>
      </c>
      <c r="K189" s="28">
        <v>0</v>
      </c>
      <c r="L189" s="28">
        <v>0</v>
      </c>
      <c r="M189" s="28">
        <v>697.89999389648438</v>
      </c>
      <c r="N189" s="28">
        <v>0</v>
      </c>
      <c r="O189" s="28">
        <v>0</v>
      </c>
      <c r="P189" s="28">
        <v>0</v>
      </c>
      <c r="Q189" s="28">
        <v>0</v>
      </c>
      <c r="R189" s="28">
        <v>175</v>
      </c>
      <c r="S189" s="28">
        <v>50</v>
      </c>
      <c r="T189" s="28">
        <v>0</v>
      </c>
      <c r="U189" s="28">
        <v>0</v>
      </c>
      <c r="V189" s="28">
        <v>0</v>
      </c>
      <c r="W189" s="28">
        <v>65.650001525878906</v>
      </c>
      <c r="X189" s="28">
        <v>0</v>
      </c>
      <c r="Y189" s="28">
        <v>0</v>
      </c>
      <c r="Z189" s="28">
        <v>0</v>
      </c>
      <c r="AA189" s="28">
        <v>60</v>
      </c>
      <c r="AB189" s="28">
        <v>0</v>
      </c>
      <c r="AC189" s="28">
        <v>0</v>
      </c>
      <c r="AD189" s="28">
        <v>0</v>
      </c>
      <c r="AE189" s="28">
        <v>20.819999694824219</v>
      </c>
      <c r="AF189" s="28">
        <v>168.77000242471695</v>
      </c>
      <c r="AG189" s="28">
        <v>729.05334737670728</v>
      </c>
      <c r="AH189" s="28">
        <v>417.70254871129873</v>
      </c>
      <c r="AI189" s="30" t="str">
        <f t="shared" si="109"/>
        <v>D Transmission/build constraints - time delayed (option 2)</v>
      </c>
      <c r="AJ189" s="27">
        <v>2039</v>
      </c>
      <c r="AK189" s="35">
        <f t="shared" si="110"/>
        <v>1146.755896088006</v>
      </c>
      <c r="AL189" s="35">
        <f t="shared" si="105"/>
        <v>225</v>
      </c>
      <c r="AM189" s="35">
        <f t="shared" si="111"/>
        <v>0</v>
      </c>
      <c r="AN189" s="35">
        <f t="shared" si="112"/>
        <v>168.77000242471695</v>
      </c>
      <c r="AO189" s="35">
        <f t="shared" si="113"/>
        <v>86.470001220703125</v>
      </c>
      <c r="AP189" s="35">
        <f t="shared" si="114"/>
        <v>60</v>
      </c>
      <c r="AQ189" s="35">
        <f t="shared" si="115"/>
        <v>697.89999389648438</v>
      </c>
      <c r="AR189" s="35">
        <f t="shared" si="106"/>
        <v>2400</v>
      </c>
      <c r="AS189" s="35">
        <f t="shared" si="116"/>
        <v>0</v>
      </c>
      <c r="AT189" s="35">
        <f t="shared" si="117"/>
        <v>0</v>
      </c>
      <c r="AU189" s="35">
        <f t="shared" si="107"/>
        <v>711</v>
      </c>
      <c r="AV189" s="35">
        <f t="shared" si="108"/>
        <v>5495.8958936299105</v>
      </c>
      <c r="AX189" s="27">
        <v>2039</v>
      </c>
      <c r="AY189" s="35"/>
      <c r="AZ189" s="35"/>
      <c r="BA189" s="35"/>
      <c r="BB189" s="35"/>
      <c r="BC189" s="35"/>
      <c r="BD189" s="35"/>
      <c r="BE189" s="35"/>
      <c r="BF189" s="35"/>
      <c r="BG189" s="35"/>
      <c r="BH189" s="35"/>
      <c r="BI189" s="35"/>
      <c r="BJ189" s="35"/>
    </row>
    <row r="190" spans="2:65" x14ac:dyDescent="0.25">
      <c r="B190" s="25">
        <v>2040</v>
      </c>
      <c r="C190" s="26">
        <v>0</v>
      </c>
      <c r="D190" s="26">
        <v>711</v>
      </c>
      <c r="E190" s="26">
        <v>0</v>
      </c>
      <c r="F190" s="26">
        <v>1600</v>
      </c>
      <c r="G190" s="26">
        <v>200</v>
      </c>
      <c r="H190" s="26">
        <v>200</v>
      </c>
      <c r="I190" s="26">
        <v>0</v>
      </c>
      <c r="J190" s="26">
        <v>400</v>
      </c>
      <c r="K190" s="26">
        <v>0</v>
      </c>
      <c r="L190" s="26">
        <v>0</v>
      </c>
      <c r="M190" s="26">
        <v>797.55000305175781</v>
      </c>
      <c r="N190" s="26">
        <v>0</v>
      </c>
      <c r="O190" s="26">
        <v>0</v>
      </c>
      <c r="P190" s="26">
        <v>0</v>
      </c>
      <c r="Q190" s="26">
        <v>0</v>
      </c>
      <c r="R190" s="26">
        <v>175</v>
      </c>
      <c r="S190" s="26">
        <v>50</v>
      </c>
      <c r="T190" s="26">
        <v>0</v>
      </c>
      <c r="U190" s="26">
        <v>0</v>
      </c>
      <c r="V190" s="26">
        <v>0</v>
      </c>
      <c r="W190" s="26">
        <v>69.120002746582031</v>
      </c>
      <c r="X190" s="26">
        <v>0</v>
      </c>
      <c r="Y190" s="26">
        <v>0</v>
      </c>
      <c r="Z190" s="26">
        <v>0</v>
      </c>
      <c r="AA190" s="26">
        <v>90</v>
      </c>
      <c r="AB190" s="26">
        <v>0</v>
      </c>
      <c r="AC190" s="26">
        <v>0</v>
      </c>
      <c r="AD190" s="26">
        <v>0</v>
      </c>
      <c r="AE190" s="26">
        <v>21.920000076293949</v>
      </c>
      <c r="AF190" s="26">
        <v>170.62999951839447</v>
      </c>
      <c r="AG190" s="26">
        <v>755.51243081152279</v>
      </c>
      <c r="AH190" s="26">
        <v>466.93941385101141</v>
      </c>
      <c r="AI190" s="30" t="str">
        <f t="shared" si="109"/>
        <v>D Transmission/build constraints - time delayed (option 2)</v>
      </c>
      <c r="AJ190" s="25">
        <v>2040</v>
      </c>
      <c r="AK190" s="34">
        <f t="shared" si="110"/>
        <v>1222.4518446625343</v>
      </c>
      <c r="AL190" s="34">
        <f t="shared" si="105"/>
        <v>225</v>
      </c>
      <c r="AM190" s="34">
        <f t="shared" si="111"/>
        <v>0</v>
      </c>
      <c r="AN190" s="34">
        <f t="shared" si="112"/>
        <v>170.62999951839447</v>
      </c>
      <c r="AO190" s="34">
        <f t="shared" si="113"/>
        <v>91.040002822875977</v>
      </c>
      <c r="AP190" s="34">
        <f t="shared" si="114"/>
        <v>90</v>
      </c>
      <c r="AQ190" s="34">
        <f t="shared" si="115"/>
        <v>797.55000305175781</v>
      </c>
      <c r="AR190" s="34">
        <f t="shared" si="106"/>
        <v>2400</v>
      </c>
      <c r="AS190" s="34">
        <f t="shared" si="116"/>
        <v>0</v>
      </c>
      <c r="AT190" s="34">
        <f t="shared" si="117"/>
        <v>0</v>
      </c>
      <c r="AU190" s="34">
        <f t="shared" si="107"/>
        <v>711</v>
      </c>
      <c r="AV190" s="34">
        <f t="shared" si="108"/>
        <v>5707.6718500555626</v>
      </c>
      <c r="AX190" s="25">
        <v>2040</v>
      </c>
      <c r="AY190" s="34"/>
      <c r="AZ190" s="34"/>
      <c r="BA190" s="34"/>
      <c r="BB190" s="34"/>
      <c r="BC190" s="34"/>
      <c r="BD190" s="34"/>
      <c r="BE190" s="34"/>
      <c r="BF190" s="34"/>
      <c r="BG190" s="34"/>
      <c r="BH190" s="34"/>
      <c r="BI190" s="34"/>
      <c r="BJ190" s="34"/>
    </row>
    <row r="191" spans="2:65" x14ac:dyDescent="0.25">
      <c r="B191" s="27">
        <v>2041</v>
      </c>
      <c r="C191" s="28">
        <v>0</v>
      </c>
      <c r="D191" s="28">
        <v>711</v>
      </c>
      <c r="E191" s="28">
        <v>0</v>
      </c>
      <c r="F191" s="28">
        <v>1700</v>
      </c>
      <c r="G191" s="28">
        <v>200</v>
      </c>
      <c r="H191" s="28">
        <v>200</v>
      </c>
      <c r="I191" s="28">
        <v>0</v>
      </c>
      <c r="J191" s="28">
        <v>400</v>
      </c>
      <c r="K191" s="28">
        <v>0</v>
      </c>
      <c r="L191" s="28">
        <v>0</v>
      </c>
      <c r="M191" s="28">
        <v>797.14999389648438</v>
      </c>
      <c r="N191" s="28">
        <v>0</v>
      </c>
      <c r="O191" s="28">
        <v>0</v>
      </c>
      <c r="P191" s="28">
        <v>0</v>
      </c>
      <c r="Q191" s="28">
        <v>0</v>
      </c>
      <c r="R191" s="28">
        <v>175</v>
      </c>
      <c r="S191" s="28">
        <v>50</v>
      </c>
      <c r="T191" s="28">
        <v>0</v>
      </c>
      <c r="U191" s="28">
        <v>0</v>
      </c>
      <c r="V191" s="28">
        <v>0</v>
      </c>
      <c r="W191" s="28">
        <v>72.769996643066406</v>
      </c>
      <c r="X191" s="28">
        <v>0</v>
      </c>
      <c r="Y191" s="28">
        <v>0</v>
      </c>
      <c r="Z191" s="28">
        <v>0</v>
      </c>
      <c r="AA191" s="28">
        <v>120</v>
      </c>
      <c r="AB191" s="28">
        <v>0</v>
      </c>
      <c r="AC191" s="28">
        <v>0</v>
      </c>
      <c r="AD191" s="28">
        <v>0</v>
      </c>
      <c r="AE191" s="28">
        <v>23.079999923706051</v>
      </c>
      <c r="AF191" s="28">
        <v>172.57999837398529</v>
      </c>
      <c r="AG191" s="28">
        <v>778.42247755274707</v>
      </c>
      <c r="AH191" s="28">
        <v>490.49237784781337</v>
      </c>
      <c r="AI191" s="30" t="str">
        <f t="shared" si="109"/>
        <v>D Transmission/build constraints - time delayed (option 2)</v>
      </c>
      <c r="AJ191" s="27">
        <v>2041</v>
      </c>
      <c r="AK191" s="35">
        <f t="shared" si="110"/>
        <v>1268.9148554005606</v>
      </c>
      <c r="AL191" s="35">
        <f t="shared" si="105"/>
        <v>225</v>
      </c>
      <c r="AM191" s="35">
        <f t="shared" si="111"/>
        <v>0</v>
      </c>
      <c r="AN191" s="35">
        <f t="shared" si="112"/>
        <v>172.57999837398529</v>
      </c>
      <c r="AO191" s="35">
        <f t="shared" si="113"/>
        <v>95.849996566772461</v>
      </c>
      <c r="AP191" s="35">
        <f t="shared" si="114"/>
        <v>120</v>
      </c>
      <c r="AQ191" s="35">
        <f t="shared" si="115"/>
        <v>797.14999389648438</v>
      </c>
      <c r="AR191" s="35">
        <f t="shared" si="106"/>
        <v>2500</v>
      </c>
      <c r="AS191" s="35">
        <f t="shared" si="116"/>
        <v>0</v>
      </c>
      <c r="AT191" s="35">
        <f t="shared" si="117"/>
        <v>0</v>
      </c>
      <c r="AU191" s="35">
        <f t="shared" si="107"/>
        <v>711</v>
      </c>
      <c r="AV191" s="35">
        <f t="shared" si="108"/>
        <v>5890.4948442378027</v>
      </c>
      <c r="AX191" s="27">
        <v>2041</v>
      </c>
      <c r="AY191" s="35"/>
      <c r="AZ191" s="35"/>
      <c r="BA191" s="35"/>
      <c r="BB191" s="35"/>
      <c r="BC191" s="35"/>
      <c r="BD191" s="35"/>
      <c r="BE191" s="35"/>
      <c r="BF191" s="35"/>
      <c r="BG191" s="35"/>
      <c r="BH191" s="35"/>
      <c r="BI191" s="35"/>
      <c r="BJ191" s="35"/>
    </row>
    <row r="192" spans="2:65" x14ac:dyDescent="0.25">
      <c r="B192" s="25">
        <v>2042</v>
      </c>
      <c r="C192" s="26">
        <v>0</v>
      </c>
      <c r="D192" s="26">
        <v>711</v>
      </c>
      <c r="E192" s="26">
        <v>0</v>
      </c>
      <c r="F192" s="26">
        <v>1700</v>
      </c>
      <c r="G192" s="26">
        <v>200</v>
      </c>
      <c r="H192" s="26">
        <v>200</v>
      </c>
      <c r="I192" s="26">
        <v>0</v>
      </c>
      <c r="J192" s="26">
        <v>400</v>
      </c>
      <c r="K192" s="26">
        <v>0</v>
      </c>
      <c r="L192" s="26">
        <v>200</v>
      </c>
      <c r="M192" s="26">
        <v>896.75000762939453</v>
      </c>
      <c r="N192" s="26">
        <v>0</v>
      </c>
      <c r="O192" s="26">
        <v>0</v>
      </c>
      <c r="P192" s="26">
        <v>0</v>
      </c>
      <c r="Q192" s="26">
        <v>0</v>
      </c>
      <c r="R192" s="26">
        <v>175</v>
      </c>
      <c r="S192" s="26">
        <v>50</v>
      </c>
      <c r="T192" s="26">
        <v>75</v>
      </c>
      <c r="U192" s="26">
        <v>0</v>
      </c>
      <c r="V192" s="26">
        <v>0</v>
      </c>
      <c r="W192" s="26">
        <v>76.620002746582031</v>
      </c>
      <c r="X192" s="26">
        <v>0</v>
      </c>
      <c r="Y192" s="26">
        <v>0</v>
      </c>
      <c r="Z192" s="26">
        <v>0</v>
      </c>
      <c r="AA192" s="26">
        <v>120</v>
      </c>
      <c r="AB192" s="26">
        <v>0</v>
      </c>
      <c r="AC192" s="26">
        <v>0</v>
      </c>
      <c r="AD192" s="26">
        <v>0</v>
      </c>
      <c r="AE192" s="26">
        <v>24.29999923706055</v>
      </c>
      <c r="AF192" s="26">
        <v>174.43999922275543</v>
      </c>
      <c r="AG192" s="26">
        <v>799.46679644314816</v>
      </c>
      <c r="AH192" s="26">
        <v>517.74793944462169</v>
      </c>
      <c r="AI192" s="30" t="str">
        <f t="shared" si="109"/>
        <v>D Transmission/build constraints - time delayed (option 2)</v>
      </c>
      <c r="AJ192" s="25">
        <v>2042</v>
      </c>
      <c r="AK192" s="34">
        <f t="shared" si="110"/>
        <v>1317.2147358877698</v>
      </c>
      <c r="AL192" s="34">
        <f t="shared" si="105"/>
        <v>300</v>
      </c>
      <c r="AM192" s="34">
        <f t="shared" si="111"/>
        <v>0</v>
      </c>
      <c r="AN192" s="34">
        <f t="shared" si="112"/>
        <v>174.43999922275543</v>
      </c>
      <c r="AO192" s="34">
        <f t="shared" si="113"/>
        <v>100.92000198364258</v>
      </c>
      <c r="AP192" s="34">
        <f t="shared" si="114"/>
        <v>120</v>
      </c>
      <c r="AQ192" s="34">
        <f t="shared" si="115"/>
        <v>896.75000762939453</v>
      </c>
      <c r="AR192" s="34">
        <f t="shared" si="106"/>
        <v>2700</v>
      </c>
      <c r="AS192" s="34">
        <f t="shared" si="116"/>
        <v>0</v>
      </c>
      <c r="AT192" s="34">
        <f t="shared" si="117"/>
        <v>0</v>
      </c>
      <c r="AU192" s="34">
        <f t="shared" si="107"/>
        <v>711</v>
      </c>
      <c r="AV192" s="34">
        <f t="shared" si="108"/>
        <v>6320.3247447235626</v>
      </c>
      <c r="AX192" s="25">
        <v>2042</v>
      </c>
      <c r="AY192" s="34"/>
      <c r="AZ192" s="34"/>
      <c r="BA192" s="34"/>
      <c r="BB192" s="34"/>
      <c r="BC192" s="34"/>
      <c r="BD192" s="34"/>
      <c r="BE192" s="34"/>
      <c r="BF192" s="34"/>
      <c r="BG192" s="34"/>
      <c r="BH192" s="34"/>
      <c r="BI192" s="34"/>
      <c r="BJ192" s="34"/>
    </row>
    <row r="193" spans="2:65" x14ac:dyDescent="0.25">
      <c r="B193" s="27">
        <v>2043</v>
      </c>
      <c r="C193" s="28">
        <v>0</v>
      </c>
      <c r="D193" s="28">
        <v>948</v>
      </c>
      <c r="E193" s="28">
        <v>0</v>
      </c>
      <c r="F193" s="28">
        <v>1700</v>
      </c>
      <c r="G193" s="28">
        <v>200</v>
      </c>
      <c r="H193" s="28">
        <v>200</v>
      </c>
      <c r="I193" s="28">
        <v>0</v>
      </c>
      <c r="J193" s="28">
        <v>400</v>
      </c>
      <c r="K193" s="28">
        <v>0</v>
      </c>
      <c r="L193" s="28">
        <v>300</v>
      </c>
      <c r="M193" s="28">
        <v>1196.2999954223633</v>
      </c>
      <c r="N193" s="28">
        <v>0</v>
      </c>
      <c r="O193" s="28">
        <v>0</v>
      </c>
      <c r="P193" s="28">
        <v>0</v>
      </c>
      <c r="Q193" s="28">
        <v>0</v>
      </c>
      <c r="R193" s="28">
        <v>175</v>
      </c>
      <c r="S193" s="28">
        <v>50</v>
      </c>
      <c r="T193" s="28">
        <v>75</v>
      </c>
      <c r="U193" s="28">
        <v>0</v>
      </c>
      <c r="V193" s="28">
        <v>0</v>
      </c>
      <c r="W193" s="28">
        <v>80.669998168945313</v>
      </c>
      <c r="X193" s="28">
        <v>0</v>
      </c>
      <c r="Y193" s="28">
        <v>0</v>
      </c>
      <c r="Z193" s="28">
        <v>0</v>
      </c>
      <c r="AA193" s="28">
        <v>135</v>
      </c>
      <c r="AB193" s="28">
        <v>0</v>
      </c>
      <c r="AC193" s="28">
        <v>0</v>
      </c>
      <c r="AD193" s="28">
        <v>0</v>
      </c>
      <c r="AE193" s="28">
        <v>25.579999923706051</v>
      </c>
      <c r="AF193" s="28">
        <v>176.27999985218048</v>
      </c>
      <c r="AG193" s="28">
        <v>815.05506987821332</v>
      </c>
      <c r="AH193" s="28">
        <v>562.34133320822002</v>
      </c>
      <c r="AI193" s="30" t="str">
        <f t="shared" si="109"/>
        <v>D Transmission/build constraints - time delayed (option 2)</v>
      </c>
      <c r="AJ193" s="27">
        <v>2043</v>
      </c>
      <c r="AK193" s="35">
        <f t="shared" si="110"/>
        <v>1377.3964030864333</v>
      </c>
      <c r="AL193" s="35">
        <f t="shared" si="105"/>
        <v>300</v>
      </c>
      <c r="AM193" s="35">
        <f t="shared" si="111"/>
        <v>0</v>
      </c>
      <c r="AN193" s="35">
        <f t="shared" si="112"/>
        <v>176.27999985218048</v>
      </c>
      <c r="AO193" s="35">
        <f t="shared" si="113"/>
        <v>106.24999809265137</v>
      </c>
      <c r="AP193" s="35">
        <f t="shared" si="114"/>
        <v>135</v>
      </c>
      <c r="AQ193" s="35">
        <f t="shared" si="115"/>
        <v>1196.2999954223633</v>
      </c>
      <c r="AR193" s="35">
        <f t="shared" si="106"/>
        <v>2800</v>
      </c>
      <c r="AS193" s="35">
        <f t="shared" si="116"/>
        <v>0</v>
      </c>
      <c r="AT193" s="35">
        <f t="shared" si="117"/>
        <v>0</v>
      </c>
      <c r="AU193" s="35">
        <f t="shared" si="107"/>
        <v>948</v>
      </c>
      <c r="AV193" s="35">
        <f t="shared" si="108"/>
        <v>7039.2263964536287</v>
      </c>
      <c r="AX193" s="27">
        <v>2043</v>
      </c>
      <c r="AY193" s="35"/>
      <c r="AZ193" s="35"/>
      <c r="BA193" s="35"/>
      <c r="BB193" s="35"/>
      <c r="BC193" s="35"/>
      <c r="BD193" s="35"/>
      <c r="BE193" s="35"/>
      <c r="BF193" s="35"/>
      <c r="BG193" s="35"/>
      <c r="BH193" s="35"/>
      <c r="BI193" s="35"/>
      <c r="BJ193" s="35"/>
    </row>
    <row r="194" spans="2:65" x14ac:dyDescent="0.25">
      <c r="B194" s="25">
        <v>2044</v>
      </c>
      <c r="C194" s="26">
        <v>0</v>
      </c>
      <c r="D194" s="26">
        <v>948</v>
      </c>
      <c r="E194" s="26">
        <v>0</v>
      </c>
      <c r="F194" s="26">
        <v>2100</v>
      </c>
      <c r="G194" s="26">
        <v>200</v>
      </c>
      <c r="H194" s="26">
        <v>200</v>
      </c>
      <c r="I194" s="26">
        <v>0</v>
      </c>
      <c r="J194" s="26">
        <v>400</v>
      </c>
      <c r="K194" s="26">
        <v>0</v>
      </c>
      <c r="L194" s="26">
        <v>300</v>
      </c>
      <c r="M194" s="26">
        <v>1295.6999893188477</v>
      </c>
      <c r="N194" s="26">
        <v>0</v>
      </c>
      <c r="O194" s="26">
        <v>0</v>
      </c>
      <c r="P194" s="26">
        <v>0</v>
      </c>
      <c r="Q194" s="26">
        <v>0</v>
      </c>
      <c r="R194" s="26">
        <v>175</v>
      </c>
      <c r="S194" s="26">
        <v>50</v>
      </c>
      <c r="T194" s="26">
        <v>75</v>
      </c>
      <c r="U194" s="26">
        <v>300</v>
      </c>
      <c r="V194" s="26">
        <v>0</v>
      </c>
      <c r="W194" s="26">
        <v>84.930000305175781</v>
      </c>
      <c r="X194" s="26">
        <v>125</v>
      </c>
      <c r="Y194" s="26">
        <v>0</v>
      </c>
      <c r="Z194" s="26">
        <v>0</v>
      </c>
      <c r="AA194" s="26">
        <v>135</v>
      </c>
      <c r="AB194" s="26">
        <v>0</v>
      </c>
      <c r="AC194" s="26">
        <v>0</v>
      </c>
      <c r="AD194" s="26">
        <v>0</v>
      </c>
      <c r="AE194" s="26">
        <v>26.930000305175781</v>
      </c>
      <c r="AF194" s="26">
        <v>178.01999974250793</v>
      </c>
      <c r="AG194" s="26">
        <v>832.17698303956013</v>
      </c>
      <c r="AH194" s="26">
        <v>622.09565656516793</v>
      </c>
      <c r="AI194" s="30" t="str">
        <f t="shared" si="109"/>
        <v>D Transmission/build constraints - time delayed (option 2)</v>
      </c>
      <c r="AJ194" s="25">
        <v>2044</v>
      </c>
      <c r="AK194" s="34">
        <f t="shared" si="110"/>
        <v>1454.2726396047281</v>
      </c>
      <c r="AL194" s="34">
        <f t="shared" si="105"/>
        <v>600</v>
      </c>
      <c r="AM194" s="34">
        <f t="shared" si="111"/>
        <v>0</v>
      </c>
      <c r="AN194" s="34">
        <f t="shared" si="112"/>
        <v>178.01999974250793</v>
      </c>
      <c r="AO194" s="34">
        <f t="shared" si="113"/>
        <v>111.86000061035156</v>
      </c>
      <c r="AP194" s="34">
        <f t="shared" si="114"/>
        <v>135</v>
      </c>
      <c r="AQ194" s="34">
        <f t="shared" si="115"/>
        <v>1295.6999893188477</v>
      </c>
      <c r="AR194" s="34">
        <f t="shared" si="106"/>
        <v>3200</v>
      </c>
      <c r="AS194" s="34">
        <f t="shared" si="116"/>
        <v>125</v>
      </c>
      <c r="AT194" s="34">
        <f t="shared" si="117"/>
        <v>0</v>
      </c>
      <c r="AU194" s="34">
        <f t="shared" si="107"/>
        <v>948</v>
      </c>
      <c r="AV194" s="34">
        <f t="shared" si="108"/>
        <v>8047.8526292764354</v>
      </c>
      <c r="AX194" s="25">
        <v>2044</v>
      </c>
      <c r="AY194" s="34"/>
      <c r="AZ194" s="34"/>
      <c r="BA194" s="34"/>
      <c r="BB194" s="34"/>
      <c r="BC194" s="34"/>
      <c r="BD194" s="34"/>
      <c r="BE194" s="34"/>
      <c r="BF194" s="34"/>
      <c r="BG194" s="34"/>
      <c r="BH194" s="34"/>
      <c r="BI194" s="34"/>
      <c r="BJ194" s="34"/>
    </row>
    <row r="195" spans="2:65" x14ac:dyDescent="0.25">
      <c r="B195" s="27">
        <v>2045</v>
      </c>
      <c r="C195" s="28">
        <v>0</v>
      </c>
      <c r="D195" s="28">
        <v>948</v>
      </c>
      <c r="E195" s="28">
        <v>0</v>
      </c>
      <c r="F195" s="28">
        <v>2200</v>
      </c>
      <c r="G195" s="28">
        <v>200</v>
      </c>
      <c r="H195" s="28">
        <v>200</v>
      </c>
      <c r="I195" s="28">
        <v>0</v>
      </c>
      <c r="J195" s="28">
        <v>400</v>
      </c>
      <c r="K195" s="28">
        <v>0</v>
      </c>
      <c r="L195" s="28">
        <v>300</v>
      </c>
      <c r="M195" s="28">
        <v>1295.0500030517578</v>
      </c>
      <c r="N195" s="28">
        <v>0</v>
      </c>
      <c r="O195" s="28">
        <v>0</v>
      </c>
      <c r="P195" s="28">
        <v>0</v>
      </c>
      <c r="Q195" s="28">
        <v>0</v>
      </c>
      <c r="R195" s="28">
        <v>175</v>
      </c>
      <c r="S195" s="28">
        <v>50</v>
      </c>
      <c r="T195" s="28">
        <v>75</v>
      </c>
      <c r="U195" s="28">
        <v>350</v>
      </c>
      <c r="V195" s="28">
        <v>0</v>
      </c>
      <c r="W195" s="28">
        <v>89.410003662109375</v>
      </c>
      <c r="X195" s="28">
        <v>250</v>
      </c>
      <c r="Y195" s="28">
        <v>0</v>
      </c>
      <c r="Z195" s="28">
        <v>0</v>
      </c>
      <c r="AA195" s="28">
        <v>135</v>
      </c>
      <c r="AB195" s="28">
        <v>0</v>
      </c>
      <c r="AC195" s="28">
        <v>0</v>
      </c>
      <c r="AD195" s="28">
        <v>0</v>
      </c>
      <c r="AE195" s="28">
        <v>28.360000610351559</v>
      </c>
      <c r="AF195" s="28">
        <v>179.82000303268433</v>
      </c>
      <c r="AG195" s="28">
        <v>847.64353959809046</v>
      </c>
      <c r="AH195" s="28">
        <v>689.82409491570616</v>
      </c>
      <c r="AI195" s="30" t="str">
        <f t="shared" si="109"/>
        <v>D Transmission/build constraints - time delayed (option 2)</v>
      </c>
      <c r="AJ195" s="27">
        <v>2045</v>
      </c>
      <c r="AK195" s="35">
        <f>SUM(AG195:AH195)</f>
        <v>1537.4676345137966</v>
      </c>
      <c r="AL195" s="35">
        <f t="shared" si="105"/>
        <v>650</v>
      </c>
      <c r="AM195" s="35">
        <f t="shared" si="111"/>
        <v>0</v>
      </c>
      <c r="AN195" s="35">
        <f t="shared" si="112"/>
        <v>179.82000303268433</v>
      </c>
      <c r="AO195" s="35">
        <f t="shared" si="113"/>
        <v>117.77000427246094</v>
      </c>
      <c r="AP195" s="35">
        <f t="shared" si="114"/>
        <v>135</v>
      </c>
      <c r="AQ195" s="35">
        <f t="shared" si="115"/>
        <v>1295.0500030517578</v>
      </c>
      <c r="AR195" s="35">
        <f t="shared" si="106"/>
        <v>3300</v>
      </c>
      <c r="AS195" s="35">
        <f t="shared" si="116"/>
        <v>250</v>
      </c>
      <c r="AT195" s="35">
        <f t="shared" si="117"/>
        <v>0</v>
      </c>
      <c r="AU195" s="35">
        <f t="shared" si="107"/>
        <v>948</v>
      </c>
      <c r="AV195" s="35">
        <f t="shared" si="108"/>
        <v>8413.107644870699</v>
      </c>
      <c r="AX195" s="27">
        <v>2045</v>
      </c>
      <c r="AY195" s="35">
        <f t="shared" ref="AY195:BJ195" si="120">AK195-AK180</f>
        <v>931.34463509981344</v>
      </c>
      <c r="AZ195" s="35">
        <f t="shared" si="120"/>
        <v>600</v>
      </c>
      <c r="BA195" s="35">
        <f t="shared" si="120"/>
        <v>0</v>
      </c>
      <c r="BB195" s="35">
        <f t="shared" si="120"/>
        <v>47.260004550218582</v>
      </c>
      <c r="BC195" s="35">
        <f t="shared" si="120"/>
        <v>72.080005645751953</v>
      </c>
      <c r="BD195" s="35">
        <f t="shared" si="120"/>
        <v>135</v>
      </c>
      <c r="BE195" s="35">
        <f t="shared" si="120"/>
        <v>1195.1500015258789</v>
      </c>
      <c r="BF195" s="35">
        <f t="shared" si="120"/>
        <v>1600</v>
      </c>
      <c r="BG195" s="35">
        <f t="shared" si="120"/>
        <v>250</v>
      </c>
      <c r="BH195" s="35">
        <f t="shared" si="120"/>
        <v>0</v>
      </c>
      <c r="BI195" s="35">
        <f t="shared" si="120"/>
        <v>474</v>
      </c>
      <c r="BJ195" s="35">
        <f t="shared" si="120"/>
        <v>5304.8346468216623</v>
      </c>
    </row>
    <row r="196" spans="2:65" x14ac:dyDescent="0.25">
      <c r="AX196" s="27" t="s">
        <v>45</v>
      </c>
      <c r="AY196" s="35">
        <f>SUM(AY195,AY180,AY175)</f>
        <v>1537.4676345137968</v>
      </c>
      <c r="AZ196" s="35">
        <f t="shared" ref="AZ196:BJ196" si="121">SUM(AZ195,AZ180,AZ175)</f>
        <v>650</v>
      </c>
      <c r="BA196" s="35">
        <f t="shared" si="121"/>
        <v>0</v>
      </c>
      <c r="BB196" s="35">
        <f t="shared" si="121"/>
        <v>179.82000303268433</v>
      </c>
      <c r="BC196" s="35">
        <f t="shared" si="121"/>
        <v>117.77000427246094</v>
      </c>
      <c r="BD196" s="35">
        <f t="shared" si="121"/>
        <v>135</v>
      </c>
      <c r="BE196" s="35">
        <f t="shared" si="121"/>
        <v>1295.0500030517578</v>
      </c>
      <c r="BF196" s="35">
        <f t="shared" si="121"/>
        <v>3300</v>
      </c>
      <c r="BG196" s="35">
        <f t="shared" si="121"/>
        <v>250</v>
      </c>
      <c r="BH196" s="35">
        <f t="shared" si="121"/>
        <v>0</v>
      </c>
      <c r="BI196" s="35">
        <f t="shared" si="121"/>
        <v>948</v>
      </c>
      <c r="BJ196" s="35">
        <f t="shared" si="121"/>
        <v>8413.107644870699</v>
      </c>
    </row>
    <row r="198" spans="2:65" x14ac:dyDescent="0.25">
      <c r="B198" s="1" t="str">
        <f>'RAW DATA INPUTS &gt;&gt;&gt;'!D10</f>
        <v>E Firm transmission as a % of nameplate</v>
      </c>
    </row>
    <row r="199" spans="2:65" ht="75" x14ac:dyDescent="0.25">
      <c r="B199" s="16" t="s">
        <v>13</v>
      </c>
      <c r="C199" s="17" t="s">
        <v>14</v>
      </c>
      <c r="D199" s="17" t="s">
        <v>15</v>
      </c>
      <c r="E199" s="17" t="s">
        <v>16</v>
      </c>
      <c r="F199" s="18" t="s">
        <v>17</v>
      </c>
      <c r="G199" s="18" t="s">
        <v>18</v>
      </c>
      <c r="H199" s="18" t="s">
        <v>19</v>
      </c>
      <c r="I199" s="18" t="s">
        <v>20</v>
      </c>
      <c r="J199" s="18" t="s">
        <v>21</v>
      </c>
      <c r="K199" s="18" t="s">
        <v>22</v>
      </c>
      <c r="L199" s="18" t="s">
        <v>23</v>
      </c>
      <c r="M199" s="19" t="s">
        <v>24</v>
      </c>
      <c r="N199" s="19" t="s">
        <v>25</v>
      </c>
      <c r="O199" s="19" t="s">
        <v>26</v>
      </c>
      <c r="P199" s="19" t="s">
        <v>27</v>
      </c>
      <c r="Q199" s="19" t="s">
        <v>28</v>
      </c>
      <c r="R199" s="20" t="s">
        <v>29</v>
      </c>
      <c r="S199" s="20" t="s">
        <v>30</v>
      </c>
      <c r="T199" s="20" t="s">
        <v>31</v>
      </c>
      <c r="U199" s="20" t="s">
        <v>32</v>
      </c>
      <c r="V199" s="20" t="s">
        <v>33</v>
      </c>
      <c r="W199" s="20" t="s">
        <v>34</v>
      </c>
      <c r="X199" s="21" t="s">
        <v>35</v>
      </c>
      <c r="Y199" s="21" t="s">
        <v>36</v>
      </c>
      <c r="Z199" s="21" t="s">
        <v>37</v>
      </c>
      <c r="AA199" s="16" t="s">
        <v>38</v>
      </c>
      <c r="AB199" s="16" t="s">
        <v>39</v>
      </c>
      <c r="AC199" s="16" t="s">
        <v>52</v>
      </c>
      <c r="AD199" s="16" t="s">
        <v>41</v>
      </c>
      <c r="AE199" s="16" t="s">
        <v>42</v>
      </c>
      <c r="AF199" s="22" t="s">
        <v>1</v>
      </c>
      <c r="AG199" s="22" t="s">
        <v>43</v>
      </c>
      <c r="AH199" s="22" t="s">
        <v>44</v>
      </c>
      <c r="AI199" s="36" t="str">
        <f>B198</f>
        <v>E Firm transmission as a % of nameplate</v>
      </c>
      <c r="AJ199" s="23" t="s">
        <v>13</v>
      </c>
      <c r="AK199" s="23" t="s">
        <v>58</v>
      </c>
      <c r="AL199" s="23" t="s">
        <v>59</v>
      </c>
      <c r="AM199" s="23" t="s">
        <v>60</v>
      </c>
      <c r="AN199" s="23" t="s">
        <v>61</v>
      </c>
      <c r="AO199" s="23" t="s">
        <v>62</v>
      </c>
      <c r="AP199" s="24" t="s">
        <v>38</v>
      </c>
      <c r="AQ199" s="24" t="s">
        <v>47</v>
      </c>
      <c r="AR199" s="24" t="s">
        <v>53</v>
      </c>
      <c r="AS199" s="24" t="s">
        <v>63</v>
      </c>
      <c r="AT199" s="24" t="s">
        <v>64</v>
      </c>
      <c r="AU199" s="24" t="s">
        <v>50</v>
      </c>
      <c r="AV199" s="24" t="s">
        <v>45</v>
      </c>
      <c r="AX199" s="23" t="s">
        <v>273</v>
      </c>
      <c r="AY199" s="23" t="s">
        <v>58</v>
      </c>
      <c r="AZ199" s="23" t="s">
        <v>59</v>
      </c>
      <c r="BA199" s="23" t="s">
        <v>60</v>
      </c>
      <c r="BB199" s="23" t="s">
        <v>61</v>
      </c>
      <c r="BC199" s="23" t="s">
        <v>62</v>
      </c>
      <c r="BD199" s="24" t="s">
        <v>38</v>
      </c>
      <c r="BE199" s="24" t="s">
        <v>47</v>
      </c>
      <c r="BF199" s="24" t="s">
        <v>53</v>
      </c>
      <c r="BG199" s="24" t="s">
        <v>63</v>
      </c>
      <c r="BH199" s="24" t="s">
        <v>64</v>
      </c>
      <c r="BI199" s="24" t="s">
        <v>50</v>
      </c>
      <c r="BJ199" s="24" t="s">
        <v>45</v>
      </c>
    </row>
    <row r="200" spans="2:65" x14ac:dyDescent="0.25">
      <c r="B200" s="25">
        <v>2022</v>
      </c>
      <c r="C200" s="116" t="s">
        <v>323</v>
      </c>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30" t="str">
        <f>AI199</f>
        <v>E Firm transmission as a % of nameplate</v>
      </c>
      <c r="AJ200" s="25">
        <v>2022</v>
      </c>
      <c r="AK200" s="34">
        <f>SUM(AG200:AH200)</f>
        <v>0</v>
      </c>
      <c r="AL200" s="34">
        <f t="shared" ref="AL200:AL223" si="122">SUM(R200:U200)</f>
        <v>0</v>
      </c>
      <c r="AM200" s="34">
        <f>SUM(AC200:AD200)</f>
        <v>0</v>
      </c>
      <c r="AN200" s="34">
        <f>AF200</f>
        <v>0</v>
      </c>
      <c r="AO200" s="34">
        <f>W200+AE200</f>
        <v>0</v>
      </c>
      <c r="AP200" s="34">
        <f>AA200</f>
        <v>0</v>
      </c>
      <c r="AQ200" s="34">
        <f>SUM(M200:Q200)</f>
        <v>0</v>
      </c>
      <c r="AR200" s="34">
        <f t="shared" ref="AR200:AR223" si="123">SUM(F200:L200)</f>
        <v>0</v>
      </c>
      <c r="AS200" s="34">
        <f>SUM(X200:Z200)</f>
        <v>0</v>
      </c>
      <c r="AT200" s="34">
        <f>V200</f>
        <v>0</v>
      </c>
      <c r="AU200" s="34">
        <f t="shared" ref="AU200:AU223" si="124">SUM(C200:E200)</f>
        <v>0</v>
      </c>
      <c r="AV200" s="34">
        <f t="shared" ref="AV200:AV223" si="125">SUM(AK200:AU200)</f>
        <v>0</v>
      </c>
      <c r="AX200" s="25">
        <v>2022</v>
      </c>
      <c r="AY200" s="34"/>
      <c r="AZ200" s="34"/>
      <c r="BA200" s="34"/>
      <c r="BB200" s="34"/>
      <c r="BC200" s="34"/>
      <c r="BD200" s="34"/>
      <c r="BE200" s="34"/>
      <c r="BF200" s="34"/>
      <c r="BG200" s="34"/>
      <c r="BH200" s="34"/>
      <c r="BI200" s="34"/>
      <c r="BJ200" s="34"/>
      <c r="BL200" s="74" t="s">
        <v>58</v>
      </c>
      <c r="BM200" s="75">
        <f>AY224</f>
        <v>0</v>
      </c>
    </row>
    <row r="201" spans="2:65" x14ac:dyDescent="0.25">
      <c r="B201" s="27">
        <v>2023</v>
      </c>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c r="AA201" s="115"/>
      <c r="AB201" s="115"/>
      <c r="AC201" s="115"/>
      <c r="AD201" s="115"/>
      <c r="AE201" s="115"/>
      <c r="AF201" s="115"/>
      <c r="AG201" s="115"/>
      <c r="AH201" s="115"/>
      <c r="AI201" s="30" t="str">
        <f t="shared" ref="AI201:AI223" si="126">AI200</f>
        <v>E Firm transmission as a % of nameplate</v>
      </c>
      <c r="AJ201" s="27">
        <v>2023</v>
      </c>
      <c r="AK201" s="35">
        <f t="shared" ref="AK201:AK222" si="127">SUM(AG201:AH201)</f>
        <v>0</v>
      </c>
      <c r="AL201" s="35">
        <f t="shared" si="122"/>
        <v>0</v>
      </c>
      <c r="AM201" s="35">
        <f t="shared" ref="AM201:AM223" si="128">SUM(AC201:AD201)</f>
        <v>0</v>
      </c>
      <c r="AN201" s="35">
        <f t="shared" ref="AN201:AN223" si="129">AF201</f>
        <v>0</v>
      </c>
      <c r="AO201" s="35">
        <f t="shared" ref="AO201:AO223" si="130">W201+AE201</f>
        <v>0</v>
      </c>
      <c r="AP201" s="35">
        <f t="shared" ref="AP201:AP223" si="131">AA201</f>
        <v>0</v>
      </c>
      <c r="AQ201" s="35">
        <f t="shared" ref="AQ201:AQ223" si="132">SUM(M201:Q201)</f>
        <v>0</v>
      </c>
      <c r="AR201" s="35">
        <f t="shared" si="123"/>
        <v>0</v>
      </c>
      <c r="AS201" s="35">
        <f t="shared" ref="AS201:AS223" si="133">SUM(X201:Z201)</f>
        <v>0</v>
      </c>
      <c r="AT201" s="35">
        <f t="shared" ref="AT201:AT223" si="134">V201</f>
        <v>0</v>
      </c>
      <c r="AU201" s="35">
        <f t="shared" si="124"/>
        <v>0</v>
      </c>
      <c r="AV201" s="35">
        <f t="shared" si="125"/>
        <v>0</v>
      </c>
      <c r="AX201" s="27">
        <v>2023</v>
      </c>
      <c r="AY201" s="35"/>
      <c r="AZ201" s="35"/>
      <c r="BA201" s="35"/>
      <c r="BB201" s="35"/>
      <c r="BC201" s="35"/>
      <c r="BD201" s="35"/>
      <c r="BE201" s="35"/>
      <c r="BF201" s="35"/>
      <c r="BG201" s="35"/>
      <c r="BH201" s="35"/>
      <c r="BI201" s="35"/>
      <c r="BJ201" s="35"/>
      <c r="BL201" s="74" t="s">
        <v>59</v>
      </c>
      <c r="BM201" s="75">
        <f>AZ224</f>
        <v>0</v>
      </c>
    </row>
    <row r="202" spans="2:65" x14ac:dyDescent="0.25">
      <c r="B202" s="25">
        <v>2024</v>
      </c>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c r="AA202" s="115"/>
      <c r="AB202" s="115"/>
      <c r="AC202" s="115"/>
      <c r="AD202" s="115"/>
      <c r="AE202" s="115"/>
      <c r="AF202" s="115"/>
      <c r="AG202" s="115"/>
      <c r="AH202" s="115"/>
      <c r="AI202" s="30" t="str">
        <f t="shared" si="126"/>
        <v>E Firm transmission as a % of nameplate</v>
      </c>
      <c r="AJ202" s="25">
        <v>2024</v>
      </c>
      <c r="AK202" s="34">
        <f t="shared" si="127"/>
        <v>0</v>
      </c>
      <c r="AL202" s="34">
        <f t="shared" si="122"/>
        <v>0</v>
      </c>
      <c r="AM202" s="34">
        <f t="shared" si="128"/>
        <v>0</v>
      </c>
      <c r="AN202" s="34">
        <f t="shared" si="129"/>
        <v>0</v>
      </c>
      <c r="AO202" s="34">
        <f t="shared" si="130"/>
        <v>0</v>
      </c>
      <c r="AP202" s="34">
        <f t="shared" si="131"/>
        <v>0</v>
      </c>
      <c r="AQ202" s="34">
        <f t="shared" si="132"/>
        <v>0</v>
      </c>
      <c r="AR202" s="34">
        <f t="shared" si="123"/>
        <v>0</v>
      </c>
      <c r="AS202" s="34">
        <f t="shared" si="133"/>
        <v>0</v>
      </c>
      <c r="AT202" s="34">
        <f t="shared" si="134"/>
        <v>0</v>
      </c>
      <c r="AU202" s="34">
        <f t="shared" si="124"/>
        <v>0</v>
      </c>
      <c r="AV202" s="34">
        <f t="shared" si="125"/>
        <v>0</v>
      </c>
      <c r="AX202" s="25">
        <v>2024</v>
      </c>
      <c r="AY202" s="34"/>
      <c r="AZ202" s="34"/>
      <c r="BA202" s="34"/>
      <c r="BB202" s="34"/>
      <c r="BC202" s="34"/>
      <c r="BD202" s="34"/>
      <c r="BE202" s="34"/>
      <c r="BF202" s="34"/>
      <c r="BG202" s="34"/>
      <c r="BH202" s="34"/>
      <c r="BI202" s="34"/>
      <c r="BJ202" s="34"/>
      <c r="BL202" s="74" t="s">
        <v>60</v>
      </c>
      <c r="BM202" s="75">
        <f>BA224</f>
        <v>0</v>
      </c>
    </row>
    <row r="203" spans="2:65" x14ac:dyDescent="0.25">
      <c r="B203" s="27">
        <v>2025</v>
      </c>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c r="AA203" s="115"/>
      <c r="AB203" s="115"/>
      <c r="AC203" s="115"/>
      <c r="AD203" s="115"/>
      <c r="AE203" s="115"/>
      <c r="AF203" s="115"/>
      <c r="AG203" s="115"/>
      <c r="AH203" s="115"/>
      <c r="AI203" s="30" t="str">
        <f t="shared" si="126"/>
        <v>E Firm transmission as a % of nameplate</v>
      </c>
      <c r="AJ203" s="27">
        <v>2025</v>
      </c>
      <c r="AK203" s="35">
        <f t="shared" si="127"/>
        <v>0</v>
      </c>
      <c r="AL203" s="35">
        <f t="shared" si="122"/>
        <v>0</v>
      </c>
      <c r="AM203" s="35">
        <f t="shared" si="128"/>
        <v>0</v>
      </c>
      <c r="AN203" s="35">
        <f t="shared" si="129"/>
        <v>0</v>
      </c>
      <c r="AO203" s="35">
        <f t="shared" si="130"/>
        <v>0</v>
      </c>
      <c r="AP203" s="35">
        <f t="shared" si="131"/>
        <v>0</v>
      </c>
      <c r="AQ203" s="35">
        <f t="shared" si="132"/>
        <v>0</v>
      </c>
      <c r="AR203" s="35">
        <f t="shared" si="123"/>
        <v>0</v>
      </c>
      <c r="AS203" s="35">
        <f t="shared" si="133"/>
        <v>0</v>
      </c>
      <c r="AT203" s="35">
        <f t="shared" si="134"/>
        <v>0</v>
      </c>
      <c r="AU203" s="35">
        <f t="shared" si="124"/>
        <v>0</v>
      </c>
      <c r="AV203" s="35">
        <f t="shared" si="125"/>
        <v>0</v>
      </c>
      <c r="AX203" s="27">
        <v>2025</v>
      </c>
      <c r="AY203" s="35">
        <f t="shared" ref="AY203:BJ203" si="135">AK203</f>
        <v>0</v>
      </c>
      <c r="AZ203" s="35">
        <f t="shared" si="135"/>
        <v>0</v>
      </c>
      <c r="BA203" s="35">
        <f t="shared" si="135"/>
        <v>0</v>
      </c>
      <c r="BB203" s="35">
        <f t="shared" si="135"/>
        <v>0</v>
      </c>
      <c r="BC203" s="35">
        <f t="shared" si="135"/>
        <v>0</v>
      </c>
      <c r="BD203" s="35">
        <f t="shared" si="135"/>
        <v>0</v>
      </c>
      <c r="BE203" s="35">
        <f t="shared" si="135"/>
        <v>0</v>
      </c>
      <c r="BF203" s="35">
        <f t="shared" si="135"/>
        <v>0</v>
      </c>
      <c r="BG203" s="35">
        <f t="shared" si="135"/>
        <v>0</v>
      </c>
      <c r="BH203" s="35">
        <f t="shared" si="135"/>
        <v>0</v>
      </c>
      <c r="BI203" s="35">
        <f t="shared" si="135"/>
        <v>0</v>
      </c>
      <c r="BJ203" s="35">
        <f t="shared" si="135"/>
        <v>0</v>
      </c>
      <c r="BL203" s="74" t="s">
        <v>61</v>
      </c>
      <c r="BM203" s="75">
        <f>BB224</f>
        <v>0</v>
      </c>
    </row>
    <row r="204" spans="2:65" x14ac:dyDescent="0.25">
      <c r="B204" s="25">
        <v>2026</v>
      </c>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c r="AF204" s="115"/>
      <c r="AG204" s="115"/>
      <c r="AH204" s="115"/>
      <c r="AI204" s="30" t="str">
        <f t="shared" si="126"/>
        <v>E Firm transmission as a % of nameplate</v>
      </c>
      <c r="AJ204" s="25">
        <v>2026</v>
      </c>
      <c r="AK204" s="34">
        <f t="shared" si="127"/>
        <v>0</v>
      </c>
      <c r="AL204" s="34">
        <f t="shared" si="122"/>
        <v>0</v>
      </c>
      <c r="AM204" s="34">
        <f t="shared" si="128"/>
        <v>0</v>
      </c>
      <c r="AN204" s="34">
        <f t="shared" si="129"/>
        <v>0</v>
      </c>
      <c r="AO204" s="34">
        <f t="shared" si="130"/>
        <v>0</v>
      </c>
      <c r="AP204" s="34">
        <f t="shared" si="131"/>
        <v>0</v>
      </c>
      <c r="AQ204" s="34">
        <f t="shared" si="132"/>
        <v>0</v>
      </c>
      <c r="AR204" s="34">
        <f t="shared" si="123"/>
        <v>0</v>
      </c>
      <c r="AS204" s="34">
        <f t="shared" si="133"/>
        <v>0</v>
      </c>
      <c r="AT204" s="34">
        <f t="shared" si="134"/>
        <v>0</v>
      </c>
      <c r="AU204" s="34">
        <f t="shared" si="124"/>
        <v>0</v>
      </c>
      <c r="AV204" s="34">
        <f t="shared" si="125"/>
        <v>0</v>
      </c>
      <c r="AX204" s="25">
        <v>2026</v>
      </c>
      <c r="AY204" s="34"/>
      <c r="AZ204" s="34"/>
      <c r="BA204" s="34"/>
      <c r="BB204" s="34"/>
      <c r="BC204" s="34"/>
      <c r="BD204" s="34"/>
      <c r="BE204" s="34"/>
      <c r="BF204" s="34"/>
      <c r="BG204" s="34"/>
      <c r="BH204" s="34"/>
      <c r="BI204" s="34"/>
      <c r="BJ204" s="34"/>
      <c r="BL204" s="74" t="s">
        <v>62</v>
      </c>
      <c r="BM204" s="75">
        <f>BC224</f>
        <v>0</v>
      </c>
    </row>
    <row r="205" spans="2:65" x14ac:dyDescent="0.25">
      <c r="B205" s="27">
        <v>2027</v>
      </c>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c r="AA205" s="115"/>
      <c r="AB205" s="115"/>
      <c r="AC205" s="115"/>
      <c r="AD205" s="115"/>
      <c r="AE205" s="115"/>
      <c r="AF205" s="115"/>
      <c r="AG205" s="115"/>
      <c r="AH205" s="115"/>
      <c r="AI205" s="30" t="str">
        <f t="shared" si="126"/>
        <v>E Firm transmission as a % of nameplate</v>
      </c>
      <c r="AJ205" s="27">
        <v>2027</v>
      </c>
      <c r="AK205" s="35">
        <f t="shared" si="127"/>
        <v>0</v>
      </c>
      <c r="AL205" s="35">
        <f t="shared" si="122"/>
        <v>0</v>
      </c>
      <c r="AM205" s="35">
        <f t="shared" si="128"/>
        <v>0</v>
      </c>
      <c r="AN205" s="35">
        <f t="shared" si="129"/>
        <v>0</v>
      </c>
      <c r="AO205" s="35">
        <f t="shared" si="130"/>
        <v>0</v>
      </c>
      <c r="AP205" s="35">
        <f t="shared" si="131"/>
        <v>0</v>
      </c>
      <c r="AQ205" s="35">
        <f t="shared" si="132"/>
        <v>0</v>
      </c>
      <c r="AR205" s="35">
        <f t="shared" si="123"/>
        <v>0</v>
      </c>
      <c r="AS205" s="35">
        <f t="shared" si="133"/>
        <v>0</v>
      </c>
      <c r="AT205" s="35">
        <f t="shared" si="134"/>
        <v>0</v>
      </c>
      <c r="AU205" s="35">
        <f t="shared" si="124"/>
        <v>0</v>
      </c>
      <c r="AV205" s="35">
        <f t="shared" si="125"/>
        <v>0</v>
      </c>
      <c r="AX205" s="27">
        <v>2027</v>
      </c>
      <c r="AY205" s="35"/>
      <c r="AZ205" s="35"/>
      <c r="BA205" s="35"/>
      <c r="BB205" s="35"/>
      <c r="BC205" s="35"/>
      <c r="BD205" s="35"/>
      <c r="BE205" s="35"/>
      <c r="BF205" s="35"/>
      <c r="BG205" s="35"/>
      <c r="BH205" s="35"/>
      <c r="BI205" s="35"/>
      <c r="BJ205" s="35"/>
      <c r="BL205" s="74" t="s">
        <v>38</v>
      </c>
      <c r="BM205" s="75">
        <f>BD224</f>
        <v>0</v>
      </c>
    </row>
    <row r="206" spans="2:65" x14ac:dyDescent="0.25">
      <c r="B206" s="25">
        <v>2028</v>
      </c>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c r="AF206" s="115"/>
      <c r="AG206" s="115"/>
      <c r="AH206" s="115"/>
      <c r="AI206" s="30" t="str">
        <f t="shared" si="126"/>
        <v>E Firm transmission as a % of nameplate</v>
      </c>
      <c r="AJ206" s="25">
        <v>2028</v>
      </c>
      <c r="AK206" s="34">
        <f t="shared" si="127"/>
        <v>0</v>
      </c>
      <c r="AL206" s="34">
        <f t="shared" si="122"/>
        <v>0</v>
      </c>
      <c r="AM206" s="34">
        <f t="shared" si="128"/>
        <v>0</v>
      </c>
      <c r="AN206" s="34">
        <f t="shared" si="129"/>
        <v>0</v>
      </c>
      <c r="AO206" s="34">
        <f t="shared" si="130"/>
        <v>0</v>
      </c>
      <c r="AP206" s="34">
        <f t="shared" si="131"/>
        <v>0</v>
      </c>
      <c r="AQ206" s="34">
        <f t="shared" si="132"/>
        <v>0</v>
      </c>
      <c r="AR206" s="34">
        <f t="shared" si="123"/>
        <v>0</v>
      </c>
      <c r="AS206" s="34">
        <f t="shared" si="133"/>
        <v>0</v>
      </c>
      <c r="AT206" s="34">
        <f t="shared" si="134"/>
        <v>0</v>
      </c>
      <c r="AU206" s="34">
        <f t="shared" si="124"/>
        <v>0</v>
      </c>
      <c r="AV206" s="34">
        <f t="shared" si="125"/>
        <v>0</v>
      </c>
      <c r="AX206" s="25">
        <v>2028</v>
      </c>
      <c r="AY206" s="34"/>
      <c r="AZ206" s="34"/>
      <c r="BA206" s="34"/>
      <c r="BB206" s="34"/>
      <c r="BC206" s="34"/>
      <c r="BD206" s="34"/>
      <c r="BE206" s="34"/>
      <c r="BF206" s="34"/>
      <c r="BG206" s="34"/>
      <c r="BH206" s="34"/>
      <c r="BI206" s="34"/>
      <c r="BJ206" s="34"/>
      <c r="BL206" s="74" t="s">
        <v>47</v>
      </c>
      <c r="BM206" s="75">
        <f>BE224</f>
        <v>0</v>
      </c>
    </row>
    <row r="207" spans="2:65" x14ac:dyDescent="0.25">
      <c r="B207" s="27">
        <v>2029</v>
      </c>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c r="AA207" s="115"/>
      <c r="AB207" s="115"/>
      <c r="AC207" s="115"/>
      <c r="AD207" s="115"/>
      <c r="AE207" s="115"/>
      <c r="AF207" s="115"/>
      <c r="AG207" s="115"/>
      <c r="AH207" s="115"/>
      <c r="AI207" s="30" t="str">
        <f t="shared" si="126"/>
        <v>E Firm transmission as a % of nameplate</v>
      </c>
      <c r="AJ207" s="27">
        <v>2029</v>
      </c>
      <c r="AK207" s="35">
        <f t="shared" si="127"/>
        <v>0</v>
      </c>
      <c r="AL207" s="35">
        <f t="shared" si="122"/>
        <v>0</v>
      </c>
      <c r="AM207" s="35">
        <f t="shared" si="128"/>
        <v>0</v>
      </c>
      <c r="AN207" s="35">
        <f t="shared" si="129"/>
        <v>0</v>
      </c>
      <c r="AO207" s="35">
        <f t="shared" si="130"/>
        <v>0</v>
      </c>
      <c r="AP207" s="35">
        <f t="shared" si="131"/>
        <v>0</v>
      </c>
      <c r="AQ207" s="35">
        <f t="shared" si="132"/>
        <v>0</v>
      </c>
      <c r="AR207" s="35">
        <f t="shared" si="123"/>
        <v>0</v>
      </c>
      <c r="AS207" s="35">
        <f t="shared" si="133"/>
        <v>0</v>
      </c>
      <c r="AT207" s="35">
        <f t="shared" si="134"/>
        <v>0</v>
      </c>
      <c r="AU207" s="35">
        <f t="shared" si="124"/>
        <v>0</v>
      </c>
      <c r="AV207" s="35">
        <f t="shared" si="125"/>
        <v>0</v>
      </c>
      <c r="AX207" s="27">
        <v>2029</v>
      </c>
      <c r="AY207" s="35"/>
      <c r="AZ207" s="35"/>
      <c r="BA207" s="35"/>
      <c r="BB207" s="35"/>
      <c r="BC207" s="35"/>
      <c r="BD207" s="35"/>
      <c r="BE207" s="35"/>
      <c r="BF207" s="35"/>
      <c r="BG207" s="35"/>
      <c r="BH207" s="35"/>
      <c r="BI207" s="35"/>
      <c r="BJ207" s="35"/>
      <c r="BL207" s="74" t="s">
        <v>53</v>
      </c>
      <c r="BM207" s="75">
        <f>BF224</f>
        <v>0</v>
      </c>
    </row>
    <row r="208" spans="2:65" x14ac:dyDescent="0.25">
      <c r="B208" s="25">
        <v>2030</v>
      </c>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c r="AF208" s="115"/>
      <c r="AG208" s="115"/>
      <c r="AH208" s="115"/>
      <c r="AI208" s="30" t="str">
        <f t="shared" si="126"/>
        <v>E Firm transmission as a % of nameplate</v>
      </c>
      <c r="AJ208" s="25">
        <v>2030</v>
      </c>
      <c r="AK208" s="34">
        <f t="shared" si="127"/>
        <v>0</v>
      </c>
      <c r="AL208" s="34">
        <f t="shared" si="122"/>
        <v>0</v>
      </c>
      <c r="AM208" s="34">
        <f t="shared" si="128"/>
        <v>0</v>
      </c>
      <c r="AN208" s="34">
        <f t="shared" si="129"/>
        <v>0</v>
      </c>
      <c r="AO208" s="34">
        <f t="shared" si="130"/>
        <v>0</v>
      </c>
      <c r="AP208" s="34">
        <f t="shared" si="131"/>
        <v>0</v>
      </c>
      <c r="AQ208" s="34">
        <f t="shared" si="132"/>
        <v>0</v>
      </c>
      <c r="AR208" s="34">
        <f t="shared" si="123"/>
        <v>0</v>
      </c>
      <c r="AS208" s="34">
        <f t="shared" si="133"/>
        <v>0</v>
      </c>
      <c r="AT208" s="34">
        <f t="shared" si="134"/>
        <v>0</v>
      </c>
      <c r="AU208" s="34">
        <f t="shared" si="124"/>
        <v>0</v>
      </c>
      <c r="AV208" s="34">
        <f t="shared" si="125"/>
        <v>0</v>
      </c>
      <c r="AX208" s="25">
        <v>2030</v>
      </c>
      <c r="AY208" s="34">
        <f t="shared" ref="AY208:BJ208" si="136">AK208-AY203</f>
        <v>0</v>
      </c>
      <c r="AZ208" s="34">
        <f t="shared" si="136"/>
        <v>0</v>
      </c>
      <c r="BA208" s="34">
        <f t="shared" si="136"/>
        <v>0</v>
      </c>
      <c r="BB208" s="34">
        <f t="shared" si="136"/>
        <v>0</v>
      </c>
      <c r="BC208" s="34">
        <f t="shared" si="136"/>
        <v>0</v>
      </c>
      <c r="BD208" s="34">
        <f t="shared" si="136"/>
        <v>0</v>
      </c>
      <c r="BE208" s="34">
        <f t="shared" si="136"/>
        <v>0</v>
      </c>
      <c r="BF208" s="34">
        <f t="shared" si="136"/>
        <v>0</v>
      </c>
      <c r="BG208" s="34">
        <f t="shared" si="136"/>
        <v>0</v>
      </c>
      <c r="BH208" s="34">
        <f t="shared" si="136"/>
        <v>0</v>
      </c>
      <c r="BI208" s="34">
        <f t="shared" si="136"/>
        <v>0</v>
      </c>
      <c r="BJ208" s="34">
        <f t="shared" si="136"/>
        <v>0</v>
      </c>
      <c r="BL208" s="74" t="s">
        <v>63</v>
      </c>
      <c r="BM208" s="75">
        <f>BG224</f>
        <v>0</v>
      </c>
    </row>
    <row r="209" spans="2:65" x14ac:dyDescent="0.25">
      <c r="B209" s="27">
        <v>2031</v>
      </c>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c r="AA209" s="115"/>
      <c r="AB209" s="115"/>
      <c r="AC209" s="115"/>
      <c r="AD209" s="115"/>
      <c r="AE209" s="115"/>
      <c r="AF209" s="115"/>
      <c r="AG209" s="115"/>
      <c r="AH209" s="115"/>
      <c r="AI209" s="30" t="str">
        <f t="shared" si="126"/>
        <v>E Firm transmission as a % of nameplate</v>
      </c>
      <c r="AJ209" s="27">
        <v>2031</v>
      </c>
      <c r="AK209" s="35">
        <f t="shared" si="127"/>
        <v>0</v>
      </c>
      <c r="AL209" s="35">
        <f t="shared" si="122"/>
        <v>0</v>
      </c>
      <c r="AM209" s="35">
        <f t="shared" si="128"/>
        <v>0</v>
      </c>
      <c r="AN209" s="35">
        <f t="shared" si="129"/>
        <v>0</v>
      </c>
      <c r="AO209" s="35">
        <f t="shared" si="130"/>
        <v>0</v>
      </c>
      <c r="AP209" s="35">
        <f t="shared" si="131"/>
        <v>0</v>
      </c>
      <c r="AQ209" s="35">
        <f t="shared" si="132"/>
        <v>0</v>
      </c>
      <c r="AR209" s="35">
        <f t="shared" si="123"/>
        <v>0</v>
      </c>
      <c r="AS209" s="35">
        <f t="shared" si="133"/>
        <v>0</v>
      </c>
      <c r="AT209" s="35">
        <f t="shared" si="134"/>
        <v>0</v>
      </c>
      <c r="AU209" s="35">
        <f t="shared" si="124"/>
        <v>0</v>
      </c>
      <c r="AV209" s="35">
        <f t="shared" si="125"/>
        <v>0</v>
      </c>
      <c r="AX209" s="27">
        <v>2031</v>
      </c>
      <c r="AY209" s="35"/>
      <c r="AZ209" s="35"/>
      <c r="BA209" s="35"/>
      <c r="BB209" s="35"/>
      <c r="BC209" s="35"/>
      <c r="BD209" s="35"/>
      <c r="BE209" s="35"/>
      <c r="BF209" s="35"/>
      <c r="BG209" s="35"/>
      <c r="BH209" s="35"/>
      <c r="BI209" s="35"/>
      <c r="BJ209" s="35"/>
      <c r="BL209" s="74" t="s">
        <v>64</v>
      </c>
      <c r="BM209" s="75">
        <f>BH224</f>
        <v>0</v>
      </c>
    </row>
    <row r="210" spans="2:65" x14ac:dyDescent="0.25">
      <c r="B210" s="25">
        <v>2032</v>
      </c>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c r="AA210" s="115"/>
      <c r="AB210" s="115"/>
      <c r="AC210" s="115"/>
      <c r="AD210" s="115"/>
      <c r="AE210" s="115"/>
      <c r="AF210" s="115"/>
      <c r="AG210" s="115"/>
      <c r="AH210" s="115"/>
      <c r="AI210" s="30" t="str">
        <f t="shared" si="126"/>
        <v>E Firm transmission as a % of nameplate</v>
      </c>
      <c r="AJ210" s="25">
        <v>2032</v>
      </c>
      <c r="AK210" s="34">
        <f t="shared" si="127"/>
        <v>0</v>
      </c>
      <c r="AL210" s="34">
        <f t="shared" si="122"/>
        <v>0</v>
      </c>
      <c r="AM210" s="34">
        <f t="shared" si="128"/>
        <v>0</v>
      </c>
      <c r="AN210" s="34">
        <f t="shared" si="129"/>
        <v>0</v>
      </c>
      <c r="AO210" s="34">
        <f t="shared" si="130"/>
        <v>0</v>
      </c>
      <c r="AP210" s="34">
        <f t="shared" si="131"/>
        <v>0</v>
      </c>
      <c r="AQ210" s="34">
        <f t="shared" si="132"/>
        <v>0</v>
      </c>
      <c r="AR210" s="34">
        <f t="shared" si="123"/>
        <v>0</v>
      </c>
      <c r="AS210" s="34">
        <f t="shared" si="133"/>
        <v>0</v>
      </c>
      <c r="AT210" s="34">
        <f t="shared" si="134"/>
        <v>0</v>
      </c>
      <c r="AU210" s="34">
        <f t="shared" si="124"/>
        <v>0</v>
      </c>
      <c r="AV210" s="34">
        <f t="shared" si="125"/>
        <v>0</v>
      </c>
      <c r="AX210" s="25">
        <v>2032</v>
      </c>
      <c r="AY210" s="34"/>
      <c r="AZ210" s="34"/>
      <c r="BA210" s="34"/>
      <c r="BB210" s="34"/>
      <c r="BC210" s="34"/>
      <c r="BD210" s="34"/>
      <c r="BE210" s="34"/>
      <c r="BF210" s="34"/>
      <c r="BG210" s="34"/>
      <c r="BH210" s="34"/>
      <c r="BI210" s="34"/>
      <c r="BJ210" s="34"/>
      <c r="BL210" s="74" t="s">
        <v>50</v>
      </c>
      <c r="BM210" s="75">
        <f>BI224</f>
        <v>0</v>
      </c>
    </row>
    <row r="211" spans="2:65" x14ac:dyDescent="0.25">
      <c r="B211" s="27">
        <v>2033</v>
      </c>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c r="AA211" s="115"/>
      <c r="AB211" s="115"/>
      <c r="AC211" s="115"/>
      <c r="AD211" s="115"/>
      <c r="AE211" s="115"/>
      <c r="AF211" s="115"/>
      <c r="AG211" s="115"/>
      <c r="AH211" s="115"/>
      <c r="AI211" s="30" t="str">
        <f t="shared" si="126"/>
        <v>E Firm transmission as a % of nameplate</v>
      </c>
      <c r="AJ211" s="27">
        <v>2033</v>
      </c>
      <c r="AK211" s="35">
        <f t="shared" si="127"/>
        <v>0</v>
      </c>
      <c r="AL211" s="35">
        <f t="shared" si="122"/>
        <v>0</v>
      </c>
      <c r="AM211" s="35">
        <f t="shared" si="128"/>
        <v>0</v>
      </c>
      <c r="AN211" s="35">
        <f t="shared" si="129"/>
        <v>0</v>
      </c>
      <c r="AO211" s="35">
        <f t="shared" si="130"/>
        <v>0</v>
      </c>
      <c r="AP211" s="35">
        <f t="shared" si="131"/>
        <v>0</v>
      </c>
      <c r="AQ211" s="35">
        <f t="shared" si="132"/>
        <v>0</v>
      </c>
      <c r="AR211" s="35">
        <f t="shared" si="123"/>
        <v>0</v>
      </c>
      <c r="AS211" s="35">
        <f t="shared" si="133"/>
        <v>0</v>
      </c>
      <c r="AT211" s="35">
        <f t="shared" si="134"/>
        <v>0</v>
      </c>
      <c r="AU211" s="35">
        <f t="shared" si="124"/>
        <v>0</v>
      </c>
      <c r="AV211" s="35">
        <f t="shared" si="125"/>
        <v>0</v>
      </c>
      <c r="AX211" s="27">
        <v>2033</v>
      </c>
      <c r="AY211" s="35"/>
      <c r="AZ211" s="35"/>
      <c r="BA211" s="35"/>
      <c r="BB211" s="35"/>
      <c r="BC211" s="35"/>
      <c r="BD211" s="35"/>
      <c r="BE211" s="35"/>
      <c r="BF211" s="35"/>
      <c r="BG211" s="35"/>
      <c r="BH211" s="35"/>
      <c r="BI211" s="35"/>
      <c r="BJ211" s="35"/>
    </row>
    <row r="212" spans="2:65" x14ac:dyDescent="0.25">
      <c r="B212" s="25">
        <v>2034</v>
      </c>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c r="AB212" s="115"/>
      <c r="AC212" s="115"/>
      <c r="AD212" s="115"/>
      <c r="AE212" s="115"/>
      <c r="AF212" s="115"/>
      <c r="AG212" s="115"/>
      <c r="AH212" s="115"/>
      <c r="AI212" s="30" t="str">
        <f t="shared" si="126"/>
        <v>E Firm transmission as a % of nameplate</v>
      </c>
      <c r="AJ212" s="25">
        <v>2034</v>
      </c>
      <c r="AK212" s="34">
        <f t="shared" si="127"/>
        <v>0</v>
      </c>
      <c r="AL212" s="34">
        <f t="shared" si="122"/>
        <v>0</v>
      </c>
      <c r="AM212" s="34">
        <f t="shared" si="128"/>
        <v>0</v>
      </c>
      <c r="AN212" s="34">
        <f t="shared" si="129"/>
        <v>0</v>
      </c>
      <c r="AO212" s="34">
        <f t="shared" si="130"/>
        <v>0</v>
      </c>
      <c r="AP212" s="34">
        <f t="shared" si="131"/>
        <v>0</v>
      </c>
      <c r="AQ212" s="34">
        <f t="shared" si="132"/>
        <v>0</v>
      </c>
      <c r="AR212" s="34">
        <f t="shared" si="123"/>
        <v>0</v>
      </c>
      <c r="AS212" s="34">
        <f t="shared" si="133"/>
        <v>0</v>
      </c>
      <c r="AT212" s="34">
        <f t="shared" si="134"/>
        <v>0</v>
      </c>
      <c r="AU212" s="34">
        <f t="shared" si="124"/>
        <v>0</v>
      </c>
      <c r="AV212" s="34">
        <f t="shared" si="125"/>
        <v>0</v>
      </c>
      <c r="AX212" s="25">
        <v>2034</v>
      </c>
      <c r="AY212" s="34"/>
      <c r="AZ212" s="34"/>
      <c r="BA212" s="34"/>
      <c r="BB212" s="34"/>
      <c r="BC212" s="34"/>
      <c r="BD212" s="34"/>
      <c r="BE212" s="34"/>
      <c r="BF212" s="34"/>
      <c r="BG212" s="34"/>
      <c r="BH212" s="34"/>
      <c r="BI212" s="34"/>
      <c r="BJ212" s="34"/>
    </row>
    <row r="213" spans="2:65" x14ac:dyDescent="0.25">
      <c r="B213" s="27">
        <v>2035</v>
      </c>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c r="AC213" s="115"/>
      <c r="AD213" s="115"/>
      <c r="AE213" s="115"/>
      <c r="AF213" s="115"/>
      <c r="AG213" s="115"/>
      <c r="AH213" s="115"/>
      <c r="AI213" s="30" t="str">
        <f t="shared" si="126"/>
        <v>E Firm transmission as a % of nameplate</v>
      </c>
      <c r="AJ213" s="27">
        <v>2035</v>
      </c>
      <c r="AK213" s="35">
        <f t="shared" si="127"/>
        <v>0</v>
      </c>
      <c r="AL213" s="35">
        <f t="shared" si="122"/>
        <v>0</v>
      </c>
      <c r="AM213" s="35">
        <f t="shared" si="128"/>
        <v>0</v>
      </c>
      <c r="AN213" s="35">
        <f t="shared" si="129"/>
        <v>0</v>
      </c>
      <c r="AO213" s="35">
        <f t="shared" si="130"/>
        <v>0</v>
      </c>
      <c r="AP213" s="35">
        <f t="shared" si="131"/>
        <v>0</v>
      </c>
      <c r="AQ213" s="35">
        <f t="shared" si="132"/>
        <v>0</v>
      </c>
      <c r="AR213" s="35">
        <f t="shared" si="123"/>
        <v>0</v>
      </c>
      <c r="AS213" s="35">
        <f t="shared" si="133"/>
        <v>0</v>
      </c>
      <c r="AT213" s="35">
        <f t="shared" si="134"/>
        <v>0</v>
      </c>
      <c r="AU213" s="35">
        <f t="shared" si="124"/>
        <v>0</v>
      </c>
      <c r="AV213" s="35">
        <f t="shared" si="125"/>
        <v>0</v>
      </c>
      <c r="AX213" s="27">
        <v>2035</v>
      </c>
      <c r="AY213" s="35"/>
      <c r="AZ213" s="35"/>
      <c r="BA213" s="35"/>
      <c r="BB213" s="35"/>
      <c r="BC213" s="35"/>
      <c r="BD213" s="35"/>
      <c r="BE213" s="35"/>
      <c r="BF213" s="35"/>
      <c r="BG213" s="35"/>
      <c r="BH213" s="35"/>
      <c r="BI213" s="35"/>
      <c r="BJ213" s="35"/>
    </row>
    <row r="214" spans="2:65" x14ac:dyDescent="0.25">
      <c r="B214" s="25">
        <v>2036</v>
      </c>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c r="AA214" s="115"/>
      <c r="AB214" s="115"/>
      <c r="AC214" s="115"/>
      <c r="AD214" s="115"/>
      <c r="AE214" s="115"/>
      <c r="AF214" s="115"/>
      <c r="AG214" s="115"/>
      <c r="AH214" s="115"/>
      <c r="AI214" s="30" t="str">
        <f t="shared" si="126"/>
        <v>E Firm transmission as a % of nameplate</v>
      </c>
      <c r="AJ214" s="25">
        <v>2036</v>
      </c>
      <c r="AK214" s="34">
        <f t="shared" si="127"/>
        <v>0</v>
      </c>
      <c r="AL214" s="34">
        <f t="shared" si="122"/>
        <v>0</v>
      </c>
      <c r="AM214" s="34">
        <f t="shared" si="128"/>
        <v>0</v>
      </c>
      <c r="AN214" s="34">
        <f t="shared" si="129"/>
        <v>0</v>
      </c>
      <c r="AO214" s="34">
        <f t="shared" si="130"/>
        <v>0</v>
      </c>
      <c r="AP214" s="34">
        <f t="shared" si="131"/>
        <v>0</v>
      </c>
      <c r="AQ214" s="34">
        <f t="shared" si="132"/>
        <v>0</v>
      </c>
      <c r="AR214" s="34">
        <f t="shared" si="123"/>
        <v>0</v>
      </c>
      <c r="AS214" s="34">
        <f t="shared" si="133"/>
        <v>0</v>
      </c>
      <c r="AT214" s="34">
        <f t="shared" si="134"/>
        <v>0</v>
      </c>
      <c r="AU214" s="34">
        <f t="shared" si="124"/>
        <v>0</v>
      </c>
      <c r="AV214" s="34">
        <f t="shared" si="125"/>
        <v>0</v>
      </c>
      <c r="AX214" s="25">
        <v>2036</v>
      </c>
      <c r="AY214" s="34"/>
      <c r="AZ214" s="34"/>
      <c r="BA214" s="34"/>
      <c r="BB214" s="34"/>
      <c r="BC214" s="34"/>
      <c r="BD214" s="34"/>
      <c r="BE214" s="34"/>
      <c r="BF214" s="34"/>
      <c r="BG214" s="34"/>
      <c r="BH214" s="34"/>
      <c r="BI214" s="34"/>
      <c r="BJ214" s="34"/>
    </row>
    <row r="215" spans="2:65" x14ac:dyDescent="0.25">
      <c r="B215" s="27">
        <v>2037</v>
      </c>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c r="AA215" s="115"/>
      <c r="AB215" s="115"/>
      <c r="AC215" s="115"/>
      <c r="AD215" s="115"/>
      <c r="AE215" s="115"/>
      <c r="AF215" s="115"/>
      <c r="AG215" s="115"/>
      <c r="AH215" s="115"/>
      <c r="AI215" s="30" t="str">
        <f t="shared" si="126"/>
        <v>E Firm transmission as a % of nameplate</v>
      </c>
      <c r="AJ215" s="27">
        <v>2037</v>
      </c>
      <c r="AK215" s="35">
        <f t="shared" si="127"/>
        <v>0</v>
      </c>
      <c r="AL215" s="35">
        <f t="shared" si="122"/>
        <v>0</v>
      </c>
      <c r="AM215" s="35">
        <f t="shared" si="128"/>
        <v>0</v>
      </c>
      <c r="AN215" s="35">
        <f t="shared" si="129"/>
        <v>0</v>
      </c>
      <c r="AO215" s="35">
        <f t="shared" si="130"/>
        <v>0</v>
      </c>
      <c r="AP215" s="35">
        <f t="shared" si="131"/>
        <v>0</v>
      </c>
      <c r="AQ215" s="35">
        <f t="shared" si="132"/>
        <v>0</v>
      </c>
      <c r="AR215" s="35">
        <f t="shared" si="123"/>
        <v>0</v>
      </c>
      <c r="AS215" s="35">
        <f t="shared" si="133"/>
        <v>0</v>
      </c>
      <c r="AT215" s="35">
        <f t="shared" si="134"/>
        <v>0</v>
      </c>
      <c r="AU215" s="35">
        <f t="shared" si="124"/>
        <v>0</v>
      </c>
      <c r="AV215" s="35">
        <f t="shared" si="125"/>
        <v>0</v>
      </c>
      <c r="AX215" s="27">
        <v>2037</v>
      </c>
      <c r="AY215" s="35"/>
      <c r="AZ215" s="35"/>
      <c r="BA215" s="35"/>
      <c r="BB215" s="35"/>
      <c r="BC215" s="35"/>
      <c r="BD215" s="35"/>
      <c r="BE215" s="35"/>
      <c r="BF215" s="35"/>
      <c r="BG215" s="35"/>
      <c r="BH215" s="35"/>
      <c r="BI215" s="35"/>
      <c r="BJ215" s="35"/>
    </row>
    <row r="216" spans="2:65" x14ac:dyDescent="0.25">
      <c r="B216" s="25">
        <v>2038</v>
      </c>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c r="AG216" s="115"/>
      <c r="AH216" s="115"/>
      <c r="AI216" s="30" t="str">
        <f t="shared" si="126"/>
        <v>E Firm transmission as a % of nameplate</v>
      </c>
      <c r="AJ216" s="25">
        <v>2038</v>
      </c>
      <c r="AK216" s="34">
        <f t="shared" si="127"/>
        <v>0</v>
      </c>
      <c r="AL216" s="34">
        <f t="shared" si="122"/>
        <v>0</v>
      </c>
      <c r="AM216" s="34">
        <f t="shared" si="128"/>
        <v>0</v>
      </c>
      <c r="AN216" s="34">
        <f t="shared" si="129"/>
        <v>0</v>
      </c>
      <c r="AO216" s="34">
        <f t="shared" si="130"/>
        <v>0</v>
      </c>
      <c r="AP216" s="34">
        <f t="shared" si="131"/>
        <v>0</v>
      </c>
      <c r="AQ216" s="34">
        <f t="shared" si="132"/>
        <v>0</v>
      </c>
      <c r="AR216" s="34">
        <f t="shared" si="123"/>
        <v>0</v>
      </c>
      <c r="AS216" s="34">
        <f t="shared" si="133"/>
        <v>0</v>
      </c>
      <c r="AT216" s="34">
        <f t="shared" si="134"/>
        <v>0</v>
      </c>
      <c r="AU216" s="34">
        <f t="shared" si="124"/>
        <v>0</v>
      </c>
      <c r="AV216" s="34">
        <f t="shared" si="125"/>
        <v>0</v>
      </c>
      <c r="AX216" s="25">
        <v>2038</v>
      </c>
      <c r="AY216" s="34"/>
      <c r="AZ216" s="34"/>
      <c r="BA216" s="34"/>
      <c r="BB216" s="34"/>
      <c r="BC216" s="34"/>
      <c r="BD216" s="34"/>
      <c r="BE216" s="34"/>
      <c r="BF216" s="34"/>
      <c r="BG216" s="34"/>
      <c r="BH216" s="34"/>
      <c r="BI216" s="34"/>
      <c r="BJ216" s="34"/>
    </row>
    <row r="217" spans="2:65" x14ac:dyDescent="0.25">
      <c r="B217" s="27">
        <v>2039</v>
      </c>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c r="AF217" s="115"/>
      <c r="AG217" s="115"/>
      <c r="AH217" s="115"/>
      <c r="AI217" s="30" t="str">
        <f t="shared" si="126"/>
        <v>E Firm transmission as a % of nameplate</v>
      </c>
      <c r="AJ217" s="27">
        <v>2039</v>
      </c>
      <c r="AK217" s="35">
        <f t="shared" si="127"/>
        <v>0</v>
      </c>
      <c r="AL217" s="35">
        <f t="shared" si="122"/>
        <v>0</v>
      </c>
      <c r="AM217" s="35">
        <f t="shared" si="128"/>
        <v>0</v>
      </c>
      <c r="AN217" s="35">
        <f t="shared" si="129"/>
        <v>0</v>
      </c>
      <c r="AO217" s="35">
        <f t="shared" si="130"/>
        <v>0</v>
      </c>
      <c r="AP217" s="35">
        <f t="shared" si="131"/>
        <v>0</v>
      </c>
      <c r="AQ217" s="35">
        <f t="shared" si="132"/>
        <v>0</v>
      </c>
      <c r="AR217" s="35">
        <f t="shared" si="123"/>
        <v>0</v>
      </c>
      <c r="AS217" s="35">
        <f t="shared" si="133"/>
        <v>0</v>
      </c>
      <c r="AT217" s="35">
        <f t="shared" si="134"/>
        <v>0</v>
      </c>
      <c r="AU217" s="35">
        <f t="shared" si="124"/>
        <v>0</v>
      </c>
      <c r="AV217" s="35">
        <f t="shared" si="125"/>
        <v>0</v>
      </c>
      <c r="AX217" s="27">
        <v>2039</v>
      </c>
      <c r="AY217" s="35"/>
      <c r="AZ217" s="35"/>
      <c r="BA217" s="35"/>
      <c r="BB217" s="35"/>
      <c r="BC217" s="35"/>
      <c r="BD217" s="35"/>
      <c r="BE217" s="35"/>
      <c r="BF217" s="35"/>
      <c r="BG217" s="35"/>
      <c r="BH217" s="35"/>
      <c r="BI217" s="35"/>
      <c r="BJ217" s="35"/>
    </row>
    <row r="218" spans="2:65" x14ac:dyDescent="0.25">
      <c r="B218" s="25">
        <v>2040</v>
      </c>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c r="AF218" s="115"/>
      <c r="AG218" s="115"/>
      <c r="AH218" s="115"/>
      <c r="AI218" s="30" t="str">
        <f t="shared" si="126"/>
        <v>E Firm transmission as a % of nameplate</v>
      </c>
      <c r="AJ218" s="25">
        <v>2040</v>
      </c>
      <c r="AK218" s="34">
        <f t="shared" si="127"/>
        <v>0</v>
      </c>
      <c r="AL218" s="34">
        <f t="shared" si="122"/>
        <v>0</v>
      </c>
      <c r="AM218" s="34">
        <f t="shared" si="128"/>
        <v>0</v>
      </c>
      <c r="AN218" s="34">
        <f t="shared" si="129"/>
        <v>0</v>
      </c>
      <c r="AO218" s="34">
        <f t="shared" si="130"/>
        <v>0</v>
      </c>
      <c r="AP218" s="34">
        <f t="shared" si="131"/>
        <v>0</v>
      </c>
      <c r="AQ218" s="34">
        <f t="shared" si="132"/>
        <v>0</v>
      </c>
      <c r="AR218" s="34">
        <f t="shared" si="123"/>
        <v>0</v>
      </c>
      <c r="AS218" s="34">
        <f t="shared" si="133"/>
        <v>0</v>
      </c>
      <c r="AT218" s="34">
        <f t="shared" si="134"/>
        <v>0</v>
      </c>
      <c r="AU218" s="34">
        <f t="shared" si="124"/>
        <v>0</v>
      </c>
      <c r="AV218" s="34">
        <f t="shared" si="125"/>
        <v>0</v>
      </c>
      <c r="AX218" s="25">
        <v>2040</v>
      </c>
      <c r="AY218" s="34"/>
      <c r="AZ218" s="34"/>
      <c r="BA218" s="34"/>
      <c r="BB218" s="34"/>
      <c r="BC218" s="34"/>
      <c r="BD218" s="34"/>
      <c r="BE218" s="34"/>
      <c r="BF218" s="34"/>
      <c r="BG218" s="34"/>
      <c r="BH218" s="34"/>
      <c r="BI218" s="34"/>
      <c r="BJ218" s="34"/>
    </row>
    <row r="219" spans="2:65" x14ac:dyDescent="0.25">
      <c r="B219" s="27">
        <v>2041</v>
      </c>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c r="AA219" s="115"/>
      <c r="AB219" s="115"/>
      <c r="AC219" s="115"/>
      <c r="AD219" s="115"/>
      <c r="AE219" s="115"/>
      <c r="AF219" s="115"/>
      <c r="AG219" s="115"/>
      <c r="AH219" s="115"/>
      <c r="AI219" s="30" t="str">
        <f t="shared" si="126"/>
        <v>E Firm transmission as a % of nameplate</v>
      </c>
      <c r="AJ219" s="27">
        <v>2041</v>
      </c>
      <c r="AK219" s="35">
        <f t="shared" si="127"/>
        <v>0</v>
      </c>
      <c r="AL219" s="35">
        <f t="shared" si="122"/>
        <v>0</v>
      </c>
      <c r="AM219" s="35">
        <f t="shared" si="128"/>
        <v>0</v>
      </c>
      <c r="AN219" s="35">
        <f t="shared" si="129"/>
        <v>0</v>
      </c>
      <c r="AO219" s="35">
        <f t="shared" si="130"/>
        <v>0</v>
      </c>
      <c r="AP219" s="35">
        <f t="shared" si="131"/>
        <v>0</v>
      </c>
      <c r="AQ219" s="35">
        <f t="shared" si="132"/>
        <v>0</v>
      </c>
      <c r="AR219" s="35">
        <f t="shared" si="123"/>
        <v>0</v>
      </c>
      <c r="AS219" s="35">
        <f t="shared" si="133"/>
        <v>0</v>
      </c>
      <c r="AT219" s="35">
        <f t="shared" si="134"/>
        <v>0</v>
      </c>
      <c r="AU219" s="35">
        <f t="shared" si="124"/>
        <v>0</v>
      </c>
      <c r="AV219" s="35">
        <f t="shared" si="125"/>
        <v>0</v>
      </c>
      <c r="AX219" s="27">
        <v>2041</v>
      </c>
      <c r="AY219" s="35"/>
      <c r="AZ219" s="35"/>
      <c r="BA219" s="35"/>
      <c r="BB219" s="35"/>
      <c r="BC219" s="35"/>
      <c r="BD219" s="35"/>
      <c r="BE219" s="35"/>
      <c r="BF219" s="35"/>
      <c r="BG219" s="35"/>
      <c r="BH219" s="35"/>
      <c r="BI219" s="35"/>
      <c r="BJ219" s="35"/>
    </row>
    <row r="220" spans="2:65" x14ac:dyDescent="0.25">
      <c r="B220" s="25">
        <v>2042</v>
      </c>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c r="AA220" s="115"/>
      <c r="AB220" s="115"/>
      <c r="AC220" s="115"/>
      <c r="AD220" s="115"/>
      <c r="AE220" s="115"/>
      <c r="AF220" s="115"/>
      <c r="AG220" s="115"/>
      <c r="AH220" s="115"/>
      <c r="AI220" s="30" t="str">
        <f t="shared" si="126"/>
        <v>E Firm transmission as a % of nameplate</v>
      </c>
      <c r="AJ220" s="25">
        <v>2042</v>
      </c>
      <c r="AK220" s="34">
        <f t="shared" si="127"/>
        <v>0</v>
      </c>
      <c r="AL220" s="34">
        <f t="shared" si="122"/>
        <v>0</v>
      </c>
      <c r="AM220" s="34">
        <f t="shared" si="128"/>
        <v>0</v>
      </c>
      <c r="AN220" s="34">
        <f t="shared" si="129"/>
        <v>0</v>
      </c>
      <c r="AO220" s="34">
        <f t="shared" si="130"/>
        <v>0</v>
      </c>
      <c r="AP220" s="34">
        <f t="shared" si="131"/>
        <v>0</v>
      </c>
      <c r="AQ220" s="34">
        <f t="shared" si="132"/>
        <v>0</v>
      </c>
      <c r="AR220" s="34">
        <f t="shared" si="123"/>
        <v>0</v>
      </c>
      <c r="AS220" s="34">
        <f t="shared" si="133"/>
        <v>0</v>
      </c>
      <c r="AT220" s="34">
        <f t="shared" si="134"/>
        <v>0</v>
      </c>
      <c r="AU220" s="34">
        <f t="shared" si="124"/>
        <v>0</v>
      </c>
      <c r="AV220" s="34">
        <f t="shared" si="125"/>
        <v>0</v>
      </c>
      <c r="AX220" s="25">
        <v>2042</v>
      </c>
      <c r="AY220" s="34"/>
      <c r="AZ220" s="34"/>
      <c r="BA220" s="34"/>
      <c r="BB220" s="34"/>
      <c r="BC220" s="34"/>
      <c r="BD220" s="34"/>
      <c r="BE220" s="34"/>
      <c r="BF220" s="34"/>
      <c r="BG220" s="34"/>
      <c r="BH220" s="34"/>
      <c r="BI220" s="34"/>
      <c r="BJ220" s="34"/>
    </row>
    <row r="221" spans="2:65" x14ac:dyDescent="0.25">
      <c r="B221" s="27">
        <v>2043</v>
      </c>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c r="AA221" s="115"/>
      <c r="AB221" s="115"/>
      <c r="AC221" s="115"/>
      <c r="AD221" s="115"/>
      <c r="AE221" s="115"/>
      <c r="AF221" s="115"/>
      <c r="AG221" s="115"/>
      <c r="AH221" s="115"/>
      <c r="AI221" s="30" t="str">
        <f t="shared" si="126"/>
        <v>E Firm transmission as a % of nameplate</v>
      </c>
      <c r="AJ221" s="27">
        <v>2043</v>
      </c>
      <c r="AK221" s="35">
        <f t="shared" si="127"/>
        <v>0</v>
      </c>
      <c r="AL221" s="35">
        <f t="shared" si="122"/>
        <v>0</v>
      </c>
      <c r="AM221" s="35">
        <f t="shared" si="128"/>
        <v>0</v>
      </c>
      <c r="AN221" s="35">
        <f t="shared" si="129"/>
        <v>0</v>
      </c>
      <c r="AO221" s="35">
        <f t="shared" si="130"/>
        <v>0</v>
      </c>
      <c r="AP221" s="35">
        <f t="shared" si="131"/>
        <v>0</v>
      </c>
      <c r="AQ221" s="35">
        <f t="shared" si="132"/>
        <v>0</v>
      </c>
      <c r="AR221" s="35">
        <f t="shared" si="123"/>
        <v>0</v>
      </c>
      <c r="AS221" s="35">
        <f t="shared" si="133"/>
        <v>0</v>
      </c>
      <c r="AT221" s="35">
        <f t="shared" si="134"/>
        <v>0</v>
      </c>
      <c r="AU221" s="35">
        <f t="shared" si="124"/>
        <v>0</v>
      </c>
      <c r="AV221" s="35">
        <f t="shared" si="125"/>
        <v>0</v>
      </c>
      <c r="AX221" s="27">
        <v>2043</v>
      </c>
      <c r="AY221" s="35"/>
      <c r="AZ221" s="35"/>
      <c r="BA221" s="35"/>
      <c r="BB221" s="35"/>
      <c r="BC221" s="35"/>
      <c r="BD221" s="35"/>
      <c r="BE221" s="35"/>
      <c r="BF221" s="35"/>
      <c r="BG221" s="35"/>
      <c r="BH221" s="35"/>
      <c r="BI221" s="35"/>
      <c r="BJ221" s="35"/>
    </row>
    <row r="222" spans="2:65" x14ac:dyDescent="0.25">
      <c r="B222" s="25">
        <v>2044</v>
      </c>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c r="AA222" s="115"/>
      <c r="AB222" s="115"/>
      <c r="AC222" s="115"/>
      <c r="AD222" s="115"/>
      <c r="AE222" s="115"/>
      <c r="AF222" s="115"/>
      <c r="AG222" s="115"/>
      <c r="AH222" s="115"/>
      <c r="AI222" s="30" t="str">
        <f t="shared" si="126"/>
        <v>E Firm transmission as a % of nameplate</v>
      </c>
      <c r="AJ222" s="25">
        <v>2044</v>
      </c>
      <c r="AK222" s="34">
        <f t="shared" si="127"/>
        <v>0</v>
      </c>
      <c r="AL222" s="34">
        <f t="shared" si="122"/>
        <v>0</v>
      </c>
      <c r="AM222" s="34">
        <f t="shared" si="128"/>
        <v>0</v>
      </c>
      <c r="AN222" s="34">
        <f t="shared" si="129"/>
        <v>0</v>
      </c>
      <c r="AO222" s="34">
        <f t="shared" si="130"/>
        <v>0</v>
      </c>
      <c r="AP222" s="34">
        <f t="shared" si="131"/>
        <v>0</v>
      </c>
      <c r="AQ222" s="34">
        <f t="shared" si="132"/>
        <v>0</v>
      </c>
      <c r="AR222" s="34">
        <f t="shared" si="123"/>
        <v>0</v>
      </c>
      <c r="AS222" s="34">
        <f t="shared" si="133"/>
        <v>0</v>
      </c>
      <c r="AT222" s="34">
        <f t="shared" si="134"/>
        <v>0</v>
      </c>
      <c r="AU222" s="34">
        <f t="shared" si="124"/>
        <v>0</v>
      </c>
      <c r="AV222" s="34">
        <f t="shared" si="125"/>
        <v>0</v>
      </c>
      <c r="AX222" s="25">
        <v>2044</v>
      </c>
      <c r="AY222" s="34"/>
      <c r="AZ222" s="34"/>
      <c r="BA222" s="34"/>
      <c r="BB222" s="34"/>
      <c r="BC222" s="34"/>
      <c r="BD222" s="34"/>
      <c r="BE222" s="34"/>
      <c r="BF222" s="34"/>
      <c r="BG222" s="34"/>
      <c r="BH222" s="34"/>
      <c r="BI222" s="34"/>
      <c r="BJ222" s="34"/>
    </row>
    <row r="223" spans="2:65" x14ac:dyDescent="0.25">
      <c r="B223" s="27">
        <v>2045</v>
      </c>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c r="AA223" s="115"/>
      <c r="AB223" s="115"/>
      <c r="AC223" s="115"/>
      <c r="AD223" s="115"/>
      <c r="AE223" s="115"/>
      <c r="AF223" s="115"/>
      <c r="AG223" s="115"/>
      <c r="AH223" s="115"/>
      <c r="AI223" s="30" t="str">
        <f t="shared" si="126"/>
        <v>E Firm transmission as a % of nameplate</v>
      </c>
      <c r="AJ223" s="27">
        <v>2045</v>
      </c>
      <c r="AK223" s="35">
        <f>SUM(AG223:AH223)</f>
        <v>0</v>
      </c>
      <c r="AL223" s="35">
        <f t="shared" si="122"/>
        <v>0</v>
      </c>
      <c r="AM223" s="35">
        <f t="shared" si="128"/>
        <v>0</v>
      </c>
      <c r="AN223" s="35">
        <f t="shared" si="129"/>
        <v>0</v>
      </c>
      <c r="AO223" s="35">
        <f t="shared" si="130"/>
        <v>0</v>
      </c>
      <c r="AP223" s="35">
        <f t="shared" si="131"/>
        <v>0</v>
      </c>
      <c r="AQ223" s="35">
        <f t="shared" si="132"/>
        <v>0</v>
      </c>
      <c r="AR223" s="35">
        <f t="shared" si="123"/>
        <v>0</v>
      </c>
      <c r="AS223" s="35">
        <f t="shared" si="133"/>
        <v>0</v>
      </c>
      <c r="AT223" s="35">
        <f t="shared" si="134"/>
        <v>0</v>
      </c>
      <c r="AU223" s="35">
        <f t="shared" si="124"/>
        <v>0</v>
      </c>
      <c r="AV223" s="35">
        <f t="shared" si="125"/>
        <v>0</v>
      </c>
      <c r="AX223" s="27">
        <v>2045</v>
      </c>
      <c r="AY223" s="35">
        <f t="shared" ref="AY223:BJ223" si="137">AK223-AK208</f>
        <v>0</v>
      </c>
      <c r="AZ223" s="35">
        <f t="shared" si="137"/>
        <v>0</v>
      </c>
      <c r="BA223" s="35">
        <f t="shared" si="137"/>
        <v>0</v>
      </c>
      <c r="BB223" s="35">
        <f t="shared" si="137"/>
        <v>0</v>
      </c>
      <c r="BC223" s="35">
        <f t="shared" si="137"/>
        <v>0</v>
      </c>
      <c r="BD223" s="35">
        <f t="shared" si="137"/>
        <v>0</v>
      </c>
      <c r="BE223" s="35">
        <f t="shared" si="137"/>
        <v>0</v>
      </c>
      <c r="BF223" s="35">
        <f t="shared" si="137"/>
        <v>0</v>
      </c>
      <c r="BG223" s="35">
        <f t="shared" si="137"/>
        <v>0</v>
      </c>
      <c r="BH223" s="35">
        <f t="shared" si="137"/>
        <v>0</v>
      </c>
      <c r="BI223" s="35">
        <f t="shared" si="137"/>
        <v>0</v>
      </c>
      <c r="BJ223" s="35">
        <f t="shared" si="137"/>
        <v>0</v>
      </c>
    </row>
    <row r="224" spans="2:65" x14ac:dyDescent="0.25">
      <c r="AX224" s="27" t="s">
        <v>45</v>
      </c>
      <c r="AY224" s="35">
        <f>SUM(AY223,AY208,AY203)</f>
        <v>0</v>
      </c>
      <c r="AZ224" s="35">
        <f t="shared" ref="AZ224:BJ224" si="138">SUM(AZ223,AZ208,AZ203)</f>
        <v>0</v>
      </c>
      <c r="BA224" s="35">
        <f t="shared" si="138"/>
        <v>0</v>
      </c>
      <c r="BB224" s="35">
        <f t="shared" si="138"/>
        <v>0</v>
      </c>
      <c r="BC224" s="35">
        <f t="shared" si="138"/>
        <v>0</v>
      </c>
      <c r="BD224" s="35">
        <f t="shared" si="138"/>
        <v>0</v>
      </c>
      <c r="BE224" s="35">
        <f t="shared" si="138"/>
        <v>0</v>
      </c>
      <c r="BF224" s="35">
        <f t="shared" si="138"/>
        <v>0</v>
      </c>
      <c r="BG224" s="35">
        <f t="shared" si="138"/>
        <v>0</v>
      </c>
      <c r="BH224" s="35">
        <f t="shared" si="138"/>
        <v>0</v>
      </c>
      <c r="BI224" s="35">
        <f t="shared" si="138"/>
        <v>0</v>
      </c>
      <c r="BJ224" s="35">
        <f t="shared" si="138"/>
        <v>0</v>
      </c>
    </row>
    <row r="226" spans="2:65" x14ac:dyDescent="0.25">
      <c r="B226" s="1" t="str">
        <f>'RAW DATA INPUTS &gt;&gt;&gt;'!D11</f>
        <v>F 6-Yr DSR Ramp</v>
      </c>
    </row>
    <row r="227" spans="2:65" ht="75" x14ac:dyDescent="0.25">
      <c r="B227" s="16" t="s">
        <v>13</v>
      </c>
      <c r="C227" s="17" t="s">
        <v>14</v>
      </c>
      <c r="D227" s="17" t="s">
        <v>15</v>
      </c>
      <c r="E227" s="17" t="s">
        <v>16</v>
      </c>
      <c r="F227" s="18" t="s">
        <v>17</v>
      </c>
      <c r="G227" s="18" t="s">
        <v>18</v>
      </c>
      <c r="H227" s="18" t="s">
        <v>19</v>
      </c>
      <c r="I227" s="18" t="s">
        <v>20</v>
      </c>
      <c r="J227" s="18" t="s">
        <v>21</v>
      </c>
      <c r="K227" s="18" t="s">
        <v>22</v>
      </c>
      <c r="L227" s="18" t="s">
        <v>23</v>
      </c>
      <c r="M227" s="19" t="s">
        <v>24</v>
      </c>
      <c r="N227" s="19" t="s">
        <v>25</v>
      </c>
      <c r="O227" s="19" t="s">
        <v>26</v>
      </c>
      <c r="P227" s="19" t="s">
        <v>27</v>
      </c>
      <c r="Q227" s="19" t="s">
        <v>28</v>
      </c>
      <c r="R227" s="20" t="s">
        <v>29</v>
      </c>
      <c r="S227" s="20" t="s">
        <v>30</v>
      </c>
      <c r="T227" s="20" t="s">
        <v>31</v>
      </c>
      <c r="U227" s="20" t="s">
        <v>32</v>
      </c>
      <c r="V227" s="20" t="s">
        <v>33</v>
      </c>
      <c r="W227" s="20" t="s">
        <v>34</v>
      </c>
      <c r="X227" s="21" t="s">
        <v>35</v>
      </c>
      <c r="Y227" s="21" t="s">
        <v>36</v>
      </c>
      <c r="Z227" s="21" t="s">
        <v>37</v>
      </c>
      <c r="AA227" s="16" t="s">
        <v>38</v>
      </c>
      <c r="AB227" s="16" t="s">
        <v>39</v>
      </c>
      <c r="AC227" s="16" t="s">
        <v>52</v>
      </c>
      <c r="AD227" s="16" t="s">
        <v>41</v>
      </c>
      <c r="AE227" s="16" t="s">
        <v>42</v>
      </c>
      <c r="AF227" s="22" t="s">
        <v>1</v>
      </c>
      <c r="AG227" s="22" t="s">
        <v>43</v>
      </c>
      <c r="AH227" s="22" t="s">
        <v>44</v>
      </c>
      <c r="AI227" s="36" t="str">
        <f>B226</f>
        <v>F 6-Yr DSR Ramp</v>
      </c>
      <c r="AJ227" s="23" t="s">
        <v>13</v>
      </c>
      <c r="AK227" s="23" t="s">
        <v>58</v>
      </c>
      <c r="AL227" s="23" t="s">
        <v>59</v>
      </c>
      <c r="AM227" s="23" t="s">
        <v>60</v>
      </c>
      <c r="AN227" s="23" t="s">
        <v>61</v>
      </c>
      <c r="AO227" s="23" t="s">
        <v>62</v>
      </c>
      <c r="AP227" s="24" t="s">
        <v>38</v>
      </c>
      <c r="AQ227" s="24" t="s">
        <v>47</v>
      </c>
      <c r="AR227" s="24" t="s">
        <v>53</v>
      </c>
      <c r="AS227" s="24" t="s">
        <v>63</v>
      </c>
      <c r="AT227" s="24" t="s">
        <v>64</v>
      </c>
      <c r="AU227" s="24" t="s">
        <v>50</v>
      </c>
      <c r="AV227" s="24" t="s">
        <v>45</v>
      </c>
      <c r="AX227" s="23" t="s">
        <v>273</v>
      </c>
      <c r="AY227" s="23" t="s">
        <v>58</v>
      </c>
      <c r="AZ227" s="23" t="s">
        <v>59</v>
      </c>
      <c r="BA227" s="23" t="s">
        <v>60</v>
      </c>
      <c r="BB227" s="23" t="s">
        <v>61</v>
      </c>
      <c r="BC227" s="23" t="s">
        <v>62</v>
      </c>
      <c r="BD227" s="24" t="s">
        <v>38</v>
      </c>
      <c r="BE227" s="24" t="s">
        <v>47</v>
      </c>
      <c r="BF227" s="24" t="s">
        <v>53</v>
      </c>
      <c r="BG227" s="24" t="s">
        <v>63</v>
      </c>
      <c r="BH227" s="24" t="s">
        <v>64</v>
      </c>
      <c r="BI227" s="24" t="s">
        <v>50</v>
      </c>
      <c r="BJ227" s="24" t="s">
        <v>45</v>
      </c>
    </row>
    <row r="228" spans="2:65" x14ac:dyDescent="0.25">
      <c r="B228" s="25">
        <v>2022</v>
      </c>
      <c r="C228" s="26">
        <v>0</v>
      </c>
      <c r="D228" s="26">
        <v>0</v>
      </c>
      <c r="E228" s="26">
        <v>0</v>
      </c>
      <c r="F228" s="26">
        <v>0</v>
      </c>
      <c r="G228" s="26">
        <v>0</v>
      </c>
      <c r="H228" s="26">
        <v>0</v>
      </c>
      <c r="I228" s="26">
        <v>0</v>
      </c>
      <c r="J228" s="26">
        <v>0</v>
      </c>
      <c r="K228" s="26">
        <v>0</v>
      </c>
      <c r="L228" s="26">
        <v>0</v>
      </c>
      <c r="M228" s="26">
        <v>0</v>
      </c>
      <c r="N228" s="26">
        <v>0</v>
      </c>
      <c r="O228" s="26">
        <v>0</v>
      </c>
      <c r="P228" s="26">
        <v>0</v>
      </c>
      <c r="Q228" s="26">
        <v>0</v>
      </c>
      <c r="R228" s="26">
        <v>0</v>
      </c>
      <c r="S228" s="26">
        <v>0</v>
      </c>
      <c r="T228" s="26">
        <v>0</v>
      </c>
      <c r="U228" s="26">
        <v>0</v>
      </c>
      <c r="V228" s="26">
        <v>0</v>
      </c>
      <c r="W228" s="26">
        <v>3.2999999523162842</v>
      </c>
      <c r="X228" s="26">
        <v>0</v>
      </c>
      <c r="Y228" s="26">
        <v>0</v>
      </c>
      <c r="Z228" s="26">
        <v>0</v>
      </c>
      <c r="AA228" s="26">
        <v>0</v>
      </c>
      <c r="AB228" s="26">
        <v>0</v>
      </c>
      <c r="AC228" s="26">
        <v>0</v>
      </c>
      <c r="AD228" s="26">
        <v>0</v>
      </c>
      <c r="AE228" s="26">
        <v>0</v>
      </c>
      <c r="AF228" s="26">
        <v>0</v>
      </c>
      <c r="AG228" s="26">
        <v>36.402239313589014</v>
      </c>
      <c r="AH228" s="26">
        <v>37.1379291002768</v>
      </c>
      <c r="AI228" s="30" t="str">
        <f>AI227</f>
        <v>F 6-Yr DSR Ramp</v>
      </c>
      <c r="AJ228" s="25">
        <v>2022</v>
      </c>
      <c r="AK228" s="34">
        <f>SUM(AG228:AH228)</f>
        <v>73.540168413865814</v>
      </c>
      <c r="AL228" s="34">
        <f t="shared" ref="AL228:AL234" si="139">SUM(R228:U228)</f>
        <v>0</v>
      </c>
      <c r="AM228" s="34">
        <f>SUM(AC228:AD228)</f>
        <v>0</v>
      </c>
      <c r="AN228" s="34">
        <f>AF228</f>
        <v>0</v>
      </c>
      <c r="AO228" s="34">
        <f>W228+AE228</f>
        <v>3.2999999523162842</v>
      </c>
      <c r="AP228" s="34">
        <f>AA228</f>
        <v>0</v>
      </c>
      <c r="AQ228" s="34">
        <f>SUM(M228:Q228)</f>
        <v>0</v>
      </c>
      <c r="AR228" s="34">
        <f t="shared" ref="AR228:AR251" si="140">SUM(F228:L228)</f>
        <v>0</v>
      </c>
      <c r="AS228" s="34">
        <f>SUM(X228:Z228)</f>
        <v>0</v>
      </c>
      <c r="AT228" s="34">
        <f>V228</f>
        <v>0</v>
      </c>
      <c r="AU228" s="34">
        <f t="shared" ref="AU228:AU251" si="141">SUM(C228:E228)</f>
        <v>0</v>
      </c>
      <c r="AV228" s="34">
        <f t="shared" ref="AV228:AV234" si="142">SUM(AK228:AU228)</f>
        <v>76.840168366182098</v>
      </c>
      <c r="AX228" s="25">
        <v>2022</v>
      </c>
      <c r="AY228" s="34"/>
      <c r="AZ228" s="34"/>
      <c r="BA228" s="34"/>
      <c r="BB228" s="34"/>
      <c r="BC228" s="34"/>
      <c r="BD228" s="34"/>
      <c r="BE228" s="34"/>
      <c r="BF228" s="34"/>
      <c r="BG228" s="34"/>
      <c r="BH228" s="34"/>
      <c r="BI228" s="34"/>
      <c r="BJ228" s="34"/>
      <c r="BL228" s="74" t="s">
        <v>58</v>
      </c>
      <c r="BM228" s="75">
        <f>AY252</f>
        <v>1371.684566106989</v>
      </c>
    </row>
    <row r="229" spans="2:65" x14ac:dyDescent="0.25">
      <c r="B229" s="27">
        <v>2023</v>
      </c>
      <c r="C229" s="28">
        <v>0</v>
      </c>
      <c r="D229" s="28">
        <v>0</v>
      </c>
      <c r="E229" s="28">
        <v>0</v>
      </c>
      <c r="F229" s="28">
        <v>0</v>
      </c>
      <c r="G229" s="28">
        <v>0</v>
      </c>
      <c r="H229" s="28">
        <v>0</v>
      </c>
      <c r="I229" s="28">
        <v>0</v>
      </c>
      <c r="J229" s="28">
        <v>0</v>
      </c>
      <c r="K229" s="28">
        <v>0</v>
      </c>
      <c r="L229" s="28">
        <v>0</v>
      </c>
      <c r="M229" s="28">
        <v>0</v>
      </c>
      <c r="N229" s="28">
        <v>0</v>
      </c>
      <c r="O229" s="28">
        <v>0</v>
      </c>
      <c r="P229" s="28">
        <v>0</v>
      </c>
      <c r="Q229" s="28">
        <v>0</v>
      </c>
      <c r="R229" s="28">
        <v>0</v>
      </c>
      <c r="S229" s="28">
        <v>0</v>
      </c>
      <c r="T229" s="28">
        <v>0</v>
      </c>
      <c r="U229" s="28">
        <v>0</v>
      </c>
      <c r="V229" s="28">
        <v>0</v>
      </c>
      <c r="W229" s="28">
        <v>6.25</v>
      </c>
      <c r="X229" s="28">
        <v>0</v>
      </c>
      <c r="Y229" s="28">
        <v>0</v>
      </c>
      <c r="Z229" s="28">
        <v>0</v>
      </c>
      <c r="AA229" s="28">
        <v>0</v>
      </c>
      <c r="AB229" s="28">
        <v>0</v>
      </c>
      <c r="AC229" s="28">
        <v>0</v>
      </c>
      <c r="AD229" s="28">
        <v>0</v>
      </c>
      <c r="AE229" s="28">
        <v>3</v>
      </c>
      <c r="AF229" s="28">
        <v>0.61000002361834049</v>
      </c>
      <c r="AG229" s="28">
        <v>74.263978712429008</v>
      </c>
      <c r="AH229" s="28">
        <v>61.868254649550458</v>
      </c>
      <c r="AI229" s="30" t="str">
        <f t="shared" ref="AI229:AI251" si="143">AI228</f>
        <v>F 6-Yr DSR Ramp</v>
      </c>
      <c r="AJ229" s="27">
        <v>2023</v>
      </c>
      <c r="AK229" s="35">
        <f t="shared" ref="AK229:AK251" si="144">SUM(AG229:AH229)</f>
        <v>136.13223336197947</v>
      </c>
      <c r="AL229" s="35">
        <f t="shared" si="139"/>
        <v>0</v>
      </c>
      <c r="AM229" s="35">
        <f t="shared" ref="AM229:AM251" si="145">SUM(AC229:AD229)</f>
        <v>0</v>
      </c>
      <c r="AN229" s="35">
        <f t="shared" ref="AN229:AN251" si="146">AF229</f>
        <v>0.61000002361834049</v>
      </c>
      <c r="AO229" s="35">
        <f t="shared" ref="AO229:AO251" si="147">W229+AE229</f>
        <v>9.25</v>
      </c>
      <c r="AP229" s="35">
        <f t="shared" ref="AP229:AP251" si="148">AA229</f>
        <v>0</v>
      </c>
      <c r="AQ229" s="35">
        <f t="shared" ref="AQ229:AQ251" si="149">SUM(M229:Q229)</f>
        <v>0</v>
      </c>
      <c r="AR229" s="35">
        <f t="shared" si="140"/>
        <v>0</v>
      </c>
      <c r="AS229" s="35">
        <f t="shared" ref="AS229:AS251" si="150">SUM(X229:Z229)</f>
        <v>0</v>
      </c>
      <c r="AT229" s="35">
        <f t="shared" ref="AT229:AT251" si="151">V229</f>
        <v>0</v>
      </c>
      <c r="AU229" s="35">
        <f t="shared" si="141"/>
        <v>0</v>
      </c>
      <c r="AV229" s="35">
        <f t="shared" si="142"/>
        <v>145.99223338559781</v>
      </c>
      <c r="AX229" s="27">
        <v>2023</v>
      </c>
      <c r="AY229" s="35"/>
      <c r="AZ229" s="35"/>
      <c r="BA229" s="35"/>
      <c r="BB229" s="35"/>
      <c r="BC229" s="35"/>
      <c r="BD229" s="35"/>
      <c r="BE229" s="35"/>
      <c r="BF229" s="35"/>
      <c r="BG229" s="35"/>
      <c r="BH229" s="35"/>
      <c r="BI229" s="35"/>
      <c r="BJ229" s="35"/>
      <c r="BL229" s="74" t="s">
        <v>59</v>
      </c>
      <c r="BM229" s="75">
        <f>AZ252</f>
        <v>625</v>
      </c>
    </row>
    <row r="230" spans="2:65" x14ac:dyDescent="0.25">
      <c r="B230" s="25">
        <v>2024</v>
      </c>
      <c r="C230" s="26">
        <v>0</v>
      </c>
      <c r="D230" s="26">
        <v>0</v>
      </c>
      <c r="E230" s="26">
        <v>0</v>
      </c>
      <c r="F230" s="26">
        <v>0</v>
      </c>
      <c r="G230" s="26">
        <v>0</v>
      </c>
      <c r="H230" s="26">
        <v>0</v>
      </c>
      <c r="I230" s="26">
        <v>0</v>
      </c>
      <c r="J230" s="26">
        <v>0</v>
      </c>
      <c r="K230" s="26">
        <v>0</v>
      </c>
      <c r="L230" s="26">
        <v>0</v>
      </c>
      <c r="M230" s="26">
        <v>0</v>
      </c>
      <c r="N230" s="26">
        <v>0</v>
      </c>
      <c r="O230" s="26">
        <v>0</v>
      </c>
      <c r="P230" s="26">
        <v>0</v>
      </c>
      <c r="Q230" s="26">
        <v>0</v>
      </c>
      <c r="R230" s="26">
        <v>0</v>
      </c>
      <c r="S230" s="26">
        <v>0</v>
      </c>
      <c r="T230" s="26">
        <v>0</v>
      </c>
      <c r="U230" s="26">
        <v>0</v>
      </c>
      <c r="V230" s="26">
        <v>0</v>
      </c>
      <c r="W230" s="26">
        <v>11.89000034332275</v>
      </c>
      <c r="X230" s="26">
        <v>0</v>
      </c>
      <c r="Y230" s="26">
        <v>0</v>
      </c>
      <c r="Z230" s="26">
        <v>0</v>
      </c>
      <c r="AA230" s="26">
        <v>0</v>
      </c>
      <c r="AB230" s="26">
        <v>0</v>
      </c>
      <c r="AC230" s="26">
        <v>0</v>
      </c>
      <c r="AD230" s="26">
        <v>0</v>
      </c>
      <c r="AE230" s="26">
        <v>6</v>
      </c>
      <c r="AF230" s="26">
        <v>5.9000002425163984</v>
      </c>
      <c r="AG230" s="26">
        <v>114.32855873477082</v>
      </c>
      <c r="AH230" s="26">
        <v>81.077305541015448</v>
      </c>
      <c r="AI230" s="30" t="str">
        <f t="shared" si="143"/>
        <v>F 6-Yr DSR Ramp</v>
      </c>
      <c r="AJ230" s="25">
        <v>2024</v>
      </c>
      <c r="AK230" s="34">
        <f t="shared" si="144"/>
        <v>195.40586427578626</v>
      </c>
      <c r="AL230" s="34">
        <f t="shared" si="139"/>
        <v>0</v>
      </c>
      <c r="AM230" s="34">
        <f t="shared" si="145"/>
        <v>0</v>
      </c>
      <c r="AN230" s="34">
        <f t="shared" si="146"/>
        <v>5.9000002425163984</v>
      </c>
      <c r="AO230" s="34">
        <f t="shared" si="147"/>
        <v>17.89000034332275</v>
      </c>
      <c r="AP230" s="34">
        <f t="shared" si="148"/>
        <v>0</v>
      </c>
      <c r="AQ230" s="34">
        <f t="shared" si="149"/>
        <v>0</v>
      </c>
      <c r="AR230" s="34">
        <f t="shared" si="140"/>
        <v>0</v>
      </c>
      <c r="AS230" s="34">
        <f t="shared" si="150"/>
        <v>0</v>
      </c>
      <c r="AT230" s="34">
        <f t="shared" si="151"/>
        <v>0</v>
      </c>
      <c r="AU230" s="34">
        <f t="shared" si="141"/>
        <v>0</v>
      </c>
      <c r="AV230" s="34">
        <f t="shared" si="142"/>
        <v>219.19586486162541</v>
      </c>
      <c r="AX230" s="25">
        <v>2024</v>
      </c>
      <c r="AY230" s="34"/>
      <c r="AZ230" s="34"/>
      <c r="BA230" s="34"/>
      <c r="BB230" s="34"/>
      <c r="BC230" s="34"/>
      <c r="BD230" s="34"/>
      <c r="BE230" s="34"/>
      <c r="BF230" s="34"/>
      <c r="BG230" s="34"/>
      <c r="BH230" s="34"/>
      <c r="BI230" s="34"/>
      <c r="BJ230" s="34"/>
      <c r="BL230" s="74" t="s">
        <v>60</v>
      </c>
      <c r="BM230" s="75">
        <f>BA252</f>
        <v>0</v>
      </c>
    </row>
    <row r="231" spans="2:65" x14ac:dyDescent="0.25">
      <c r="B231" s="27">
        <v>2025</v>
      </c>
      <c r="C231" s="28">
        <v>0</v>
      </c>
      <c r="D231" s="28">
        <v>0</v>
      </c>
      <c r="E231" s="28">
        <v>0</v>
      </c>
      <c r="F231" s="28">
        <v>700</v>
      </c>
      <c r="G231" s="28">
        <v>0</v>
      </c>
      <c r="H231" s="28">
        <v>0</v>
      </c>
      <c r="I231" s="28">
        <v>0</v>
      </c>
      <c r="J231" s="28">
        <v>0</v>
      </c>
      <c r="K231" s="28">
        <v>0</v>
      </c>
      <c r="L231" s="28">
        <v>0</v>
      </c>
      <c r="M231" s="28">
        <v>0</v>
      </c>
      <c r="N231" s="28">
        <v>0</v>
      </c>
      <c r="O231" s="28">
        <v>0</v>
      </c>
      <c r="P231" s="28">
        <v>0</v>
      </c>
      <c r="Q231" s="28">
        <v>0</v>
      </c>
      <c r="R231" s="28">
        <v>0</v>
      </c>
      <c r="S231" s="28">
        <v>0</v>
      </c>
      <c r="T231" s="28">
        <v>0</v>
      </c>
      <c r="U231" s="28">
        <v>0</v>
      </c>
      <c r="V231" s="28">
        <v>0</v>
      </c>
      <c r="W231" s="28">
        <v>16.090000152587891</v>
      </c>
      <c r="X231" s="28">
        <v>0</v>
      </c>
      <c r="Y231" s="28">
        <v>0</v>
      </c>
      <c r="Z231" s="28">
        <v>0</v>
      </c>
      <c r="AA231" s="28">
        <v>0</v>
      </c>
      <c r="AB231" s="28">
        <v>0</v>
      </c>
      <c r="AC231" s="28">
        <v>0</v>
      </c>
      <c r="AD231" s="28">
        <v>0</v>
      </c>
      <c r="AE231" s="28">
        <v>6</v>
      </c>
      <c r="AF231" s="28">
        <v>18.299999445676804</v>
      </c>
      <c r="AG231" s="28">
        <v>156.60802919267135</v>
      </c>
      <c r="AH231" s="28">
        <v>93.732976330442341</v>
      </c>
      <c r="AI231" s="30" t="str">
        <f t="shared" si="143"/>
        <v>F 6-Yr DSR Ramp</v>
      </c>
      <c r="AJ231" s="27">
        <v>2025</v>
      </c>
      <c r="AK231" s="35">
        <f t="shared" si="144"/>
        <v>250.34100552311369</v>
      </c>
      <c r="AL231" s="35">
        <f t="shared" si="139"/>
        <v>0</v>
      </c>
      <c r="AM231" s="35">
        <f t="shared" si="145"/>
        <v>0</v>
      </c>
      <c r="AN231" s="35">
        <f t="shared" si="146"/>
        <v>18.299999445676804</v>
      </c>
      <c r="AO231" s="35">
        <f t="shared" si="147"/>
        <v>22.090000152587891</v>
      </c>
      <c r="AP231" s="35">
        <f t="shared" si="148"/>
        <v>0</v>
      </c>
      <c r="AQ231" s="35">
        <f t="shared" si="149"/>
        <v>0</v>
      </c>
      <c r="AR231" s="35">
        <f t="shared" si="140"/>
        <v>700</v>
      </c>
      <c r="AS231" s="35">
        <f t="shared" si="150"/>
        <v>0</v>
      </c>
      <c r="AT231" s="35">
        <f t="shared" si="151"/>
        <v>0</v>
      </c>
      <c r="AU231" s="35">
        <f t="shared" si="141"/>
        <v>0</v>
      </c>
      <c r="AV231" s="35">
        <f t="shared" si="142"/>
        <v>990.73100512137842</v>
      </c>
      <c r="AX231" s="27">
        <v>2025</v>
      </c>
      <c r="AY231" s="35">
        <f t="shared" ref="AY231:BJ231" si="152">AK231</f>
        <v>250.34100552311369</v>
      </c>
      <c r="AZ231" s="35">
        <f t="shared" si="152"/>
        <v>0</v>
      </c>
      <c r="BA231" s="35">
        <f t="shared" si="152"/>
        <v>0</v>
      </c>
      <c r="BB231" s="35">
        <f t="shared" si="152"/>
        <v>18.299999445676804</v>
      </c>
      <c r="BC231" s="35">
        <f t="shared" si="152"/>
        <v>22.090000152587891</v>
      </c>
      <c r="BD231" s="35">
        <f t="shared" si="152"/>
        <v>0</v>
      </c>
      <c r="BE231" s="35">
        <f t="shared" si="152"/>
        <v>0</v>
      </c>
      <c r="BF231" s="35">
        <f t="shared" si="152"/>
        <v>700</v>
      </c>
      <c r="BG231" s="35">
        <f t="shared" si="152"/>
        <v>0</v>
      </c>
      <c r="BH231" s="35">
        <f t="shared" si="152"/>
        <v>0</v>
      </c>
      <c r="BI231" s="35">
        <f t="shared" si="152"/>
        <v>0</v>
      </c>
      <c r="BJ231" s="35">
        <f t="shared" si="152"/>
        <v>990.73100512137842</v>
      </c>
      <c r="BL231" s="74" t="s">
        <v>61</v>
      </c>
      <c r="BM231" s="75">
        <f>BB252</f>
        <v>174.71000289916992</v>
      </c>
    </row>
    <row r="232" spans="2:65" x14ac:dyDescent="0.25">
      <c r="B232" s="25">
        <v>2026</v>
      </c>
      <c r="C232" s="26">
        <v>0</v>
      </c>
      <c r="D232" s="26">
        <v>237</v>
      </c>
      <c r="E232" s="26">
        <v>0</v>
      </c>
      <c r="F232" s="26">
        <v>700</v>
      </c>
      <c r="G232" s="26">
        <v>0</v>
      </c>
      <c r="H232" s="26">
        <v>0</v>
      </c>
      <c r="I232" s="26">
        <v>0</v>
      </c>
      <c r="J232" s="26">
        <v>0</v>
      </c>
      <c r="K232" s="26">
        <v>0</v>
      </c>
      <c r="L232" s="26">
        <v>0</v>
      </c>
      <c r="M232" s="26">
        <v>0</v>
      </c>
      <c r="N232" s="26">
        <v>0</v>
      </c>
      <c r="O232" s="26">
        <v>0</v>
      </c>
      <c r="P232" s="26">
        <v>0</v>
      </c>
      <c r="Q232" s="26">
        <v>0</v>
      </c>
      <c r="R232" s="26">
        <v>125</v>
      </c>
      <c r="S232" s="26">
        <v>0</v>
      </c>
      <c r="T232" s="26">
        <v>0</v>
      </c>
      <c r="U232" s="26">
        <v>0</v>
      </c>
      <c r="V232" s="26">
        <v>0</v>
      </c>
      <c r="W232" s="26">
        <v>19.389999389648441</v>
      </c>
      <c r="X232" s="26">
        <v>0</v>
      </c>
      <c r="Y232" s="26">
        <v>0</v>
      </c>
      <c r="Z232" s="26">
        <v>0</v>
      </c>
      <c r="AA232" s="26">
        <v>0</v>
      </c>
      <c r="AB232" s="26">
        <v>0</v>
      </c>
      <c r="AC232" s="26">
        <v>0</v>
      </c>
      <c r="AD232" s="26">
        <v>0</v>
      </c>
      <c r="AE232" s="26">
        <v>6</v>
      </c>
      <c r="AF232" s="26">
        <v>36.459999740123749</v>
      </c>
      <c r="AG232" s="26">
        <v>200.09767503555742</v>
      </c>
      <c r="AH232" s="26">
        <v>109.79813701644319</v>
      </c>
      <c r="AI232" s="30" t="str">
        <f t="shared" si="143"/>
        <v>F 6-Yr DSR Ramp</v>
      </c>
      <c r="AJ232" s="25">
        <v>2026</v>
      </c>
      <c r="AK232" s="34">
        <f t="shared" si="144"/>
        <v>309.89581205200062</v>
      </c>
      <c r="AL232" s="34">
        <f t="shared" si="139"/>
        <v>125</v>
      </c>
      <c r="AM232" s="34">
        <f t="shared" si="145"/>
        <v>0</v>
      </c>
      <c r="AN232" s="34">
        <f t="shared" si="146"/>
        <v>36.459999740123749</v>
      </c>
      <c r="AO232" s="34">
        <f t="shared" si="147"/>
        <v>25.389999389648441</v>
      </c>
      <c r="AP232" s="34">
        <f t="shared" si="148"/>
        <v>0</v>
      </c>
      <c r="AQ232" s="34">
        <f t="shared" si="149"/>
        <v>0</v>
      </c>
      <c r="AR232" s="34">
        <f t="shared" si="140"/>
        <v>700</v>
      </c>
      <c r="AS232" s="34">
        <f t="shared" si="150"/>
        <v>0</v>
      </c>
      <c r="AT232" s="34">
        <f t="shared" si="151"/>
        <v>0</v>
      </c>
      <c r="AU232" s="34">
        <f t="shared" si="141"/>
        <v>237</v>
      </c>
      <c r="AV232" s="34">
        <f t="shared" si="142"/>
        <v>1433.7458111817728</v>
      </c>
      <c r="AX232" s="25">
        <v>2026</v>
      </c>
      <c r="AY232" s="34"/>
      <c r="AZ232" s="34"/>
      <c r="BA232" s="34"/>
      <c r="BB232" s="34"/>
      <c r="BC232" s="34"/>
      <c r="BD232" s="34"/>
      <c r="BE232" s="34"/>
      <c r="BF232" s="34"/>
      <c r="BG232" s="34"/>
      <c r="BH232" s="34"/>
      <c r="BI232" s="34"/>
      <c r="BJ232" s="34"/>
      <c r="BL232" s="74" t="s">
        <v>62</v>
      </c>
      <c r="BM232" s="75">
        <f>BC252</f>
        <v>117.77000427246094</v>
      </c>
    </row>
    <row r="233" spans="2:65" x14ac:dyDescent="0.25">
      <c r="B233" s="27">
        <v>2027</v>
      </c>
      <c r="C233" s="28">
        <v>0</v>
      </c>
      <c r="D233" s="28">
        <v>237</v>
      </c>
      <c r="E233" s="28">
        <v>0</v>
      </c>
      <c r="F233" s="28">
        <v>700</v>
      </c>
      <c r="G233" s="28">
        <v>0</v>
      </c>
      <c r="H233" s="28">
        <v>200</v>
      </c>
      <c r="I233" s="28">
        <v>0</v>
      </c>
      <c r="J233" s="28">
        <v>0</v>
      </c>
      <c r="K233" s="28">
        <v>0</v>
      </c>
      <c r="L233" s="28">
        <v>0</v>
      </c>
      <c r="M233" s="28">
        <v>0</v>
      </c>
      <c r="N233" s="28">
        <v>0</v>
      </c>
      <c r="O233" s="28">
        <v>0</v>
      </c>
      <c r="P233" s="28">
        <v>0</v>
      </c>
      <c r="Q233" s="28">
        <v>0</v>
      </c>
      <c r="R233" s="28">
        <v>125</v>
      </c>
      <c r="S233" s="28">
        <v>0</v>
      </c>
      <c r="T233" s="28">
        <v>0</v>
      </c>
      <c r="U233" s="28">
        <v>0</v>
      </c>
      <c r="V233" s="28">
        <v>0</v>
      </c>
      <c r="W233" s="28">
        <v>24.79000091552734</v>
      </c>
      <c r="X233" s="28">
        <v>0</v>
      </c>
      <c r="Y233" s="28">
        <v>0</v>
      </c>
      <c r="Z233" s="28">
        <v>0</v>
      </c>
      <c r="AA233" s="28">
        <v>0</v>
      </c>
      <c r="AB233" s="28">
        <v>0</v>
      </c>
      <c r="AC233" s="28">
        <v>0</v>
      </c>
      <c r="AD233" s="28">
        <v>0</v>
      </c>
      <c r="AE233" s="28">
        <v>6</v>
      </c>
      <c r="AF233" s="28">
        <v>61.599999710917473</v>
      </c>
      <c r="AG233" s="28">
        <v>245.73936299090991</v>
      </c>
      <c r="AH233" s="28">
        <v>125.52563835366325</v>
      </c>
      <c r="AI233" s="30" t="str">
        <f t="shared" si="143"/>
        <v>F 6-Yr DSR Ramp</v>
      </c>
      <c r="AJ233" s="27">
        <v>2027</v>
      </c>
      <c r="AK233" s="35">
        <f t="shared" si="144"/>
        <v>371.26500134457319</v>
      </c>
      <c r="AL233" s="35">
        <f t="shared" si="139"/>
        <v>125</v>
      </c>
      <c r="AM233" s="35">
        <f t="shared" si="145"/>
        <v>0</v>
      </c>
      <c r="AN233" s="35">
        <f t="shared" si="146"/>
        <v>61.599999710917473</v>
      </c>
      <c r="AO233" s="35">
        <f t="shared" si="147"/>
        <v>30.79000091552734</v>
      </c>
      <c r="AP233" s="35">
        <f t="shared" si="148"/>
        <v>0</v>
      </c>
      <c r="AQ233" s="35">
        <f t="shared" si="149"/>
        <v>0</v>
      </c>
      <c r="AR233" s="35">
        <f t="shared" si="140"/>
        <v>900</v>
      </c>
      <c r="AS233" s="35">
        <f t="shared" si="150"/>
        <v>0</v>
      </c>
      <c r="AT233" s="35">
        <f t="shared" si="151"/>
        <v>0</v>
      </c>
      <c r="AU233" s="35">
        <f t="shared" si="141"/>
        <v>237</v>
      </c>
      <c r="AV233" s="35">
        <f t="shared" si="142"/>
        <v>1725.655001971018</v>
      </c>
      <c r="AX233" s="27">
        <v>2027</v>
      </c>
      <c r="AY233" s="35"/>
      <c r="AZ233" s="35"/>
      <c r="BA233" s="35"/>
      <c r="BB233" s="35"/>
      <c r="BC233" s="35"/>
      <c r="BD233" s="35"/>
      <c r="BE233" s="35"/>
      <c r="BF233" s="35"/>
      <c r="BG233" s="35"/>
      <c r="BH233" s="35"/>
      <c r="BI233" s="35"/>
      <c r="BJ233" s="35"/>
      <c r="BL233" s="74" t="s">
        <v>38</v>
      </c>
      <c r="BM233" s="75">
        <f>BD252</f>
        <v>150</v>
      </c>
    </row>
    <row r="234" spans="2:65" x14ac:dyDescent="0.25">
      <c r="B234" s="25">
        <v>2028</v>
      </c>
      <c r="C234" s="26">
        <v>0</v>
      </c>
      <c r="D234" s="26">
        <v>237</v>
      </c>
      <c r="E234" s="26">
        <v>0</v>
      </c>
      <c r="F234" s="26">
        <v>700</v>
      </c>
      <c r="G234" s="26">
        <v>200</v>
      </c>
      <c r="H234" s="26">
        <v>200</v>
      </c>
      <c r="I234" s="26">
        <v>0</v>
      </c>
      <c r="J234" s="26">
        <v>0</v>
      </c>
      <c r="K234" s="26">
        <v>0</v>
      </c>
      <c r="L234" s="26">
        <v>0</v>
      </c>
      <c r="M234" s="26">
        <v>0</v>
      </c>
      <c r="N234" s="26">
        <v>0</v>
      </c>
      <c r="O234" s="26">
        <v>0</v>
      </c>
      <c r="P234" s="26">
        <v>0</v>
      </c>
      <c r="Q234" s="26">
        <v>0</v>
      </c>
      <c r="R234" s="26">
        <v>125</v>
      </c>
      <c r="S234" s="26">
        <v>0</v>
      </c>
      <c r="T234" s="26">
        <v>0</v>
      </c>
      <c r="U234" s="26">
        <v>0</v>
      </c>
      <c r="V234" s="26">
        <v>0</v>
      </c>
      <c r="W234" s="26">
        <v>27.79000091552734</v>
      </c>
      <c r="X234" s="26">
        <v>0</v>
      </c>
      <c r="Y234" s="26">
        <v>0</v>
      </c>
      <c r="Z234" s="26">
        <v>0</v>
      </c>
      <c r="AA234" s="26">
        <v>0</v>
      </c>
      <c r="AB234" s="26">
        <v>0</v>
      </c>
      <c r="AC234" s="26">
        <v>0</v>
      </c>
      <c r="AD234" s="26">
        <v>0</v>
      </c>
      <c r="AE234" s="26">
        <v>9</v>
      </c>
      <c r="AF234" s="26">
        <v>88.750002145767212</v>
      </c>
      <c r="AG234" s="26">
        <v>293.21105951680204</v>
      </c>
      <c r="AH234" s="26">
        <v>153.20263471007479</v>
      </c>
      <c r="AI234" s="30" t="str">
        <f t="shared" si="143"/>
        <v>F 6-Yr DSR Ramp</v>
      </c>
      <c r="AJ234" s="25">
        <v>2028</v>
      </c>
      <c r="AK234" s="34">
        <f t="shared" si="144"/>
        <v>446.41369422687683</v>
      </c>
      <c r="AL234" s="34">
        <f t="shared" si="139"/>
        <v>125</v>
      </c>
      <c r="AM234" s="34">
        <f t="shared" si="145"/>
        <v>0</v>
      </c>
      <c r="AN234" s="34">
        <f t="shared" si="146"/>
        <v>88.750002145767212</v>
      </c>
      <c r="AO234" s="34">
        <f t="shared" si="147"/>
        <v>36.790000915527344</v>
      </c>
      <c r="AP234" s="34">
        <f t="shared" si="148"/>
        <v>0</v>
      </c>
      <c r="AQ234" s="34">
        <f t="shared" si="149"/>
        <v>0</v>
      </c>
      <c r="AR234" s="34">
        <f t="shared" si="140"/>
        <v>1100</v>
      </c>
      <c r="AS234" s="34">
        <f t="shared" si="150"/>
        <v>0</v>
      </c>
      <c r="AT234" s="34">
        <f t="shared" si="151"/>
        <v>0</v>
      </c>
      <c r="AU234" s="34">
        <f t="shared" si="141"/>
        <v>237</v>
      </c>
      <c r="AV234" s="34">
        <f t="shared" si="142"/>
        <v>2033.9536972881715</v>
      </c>
      <c r="AX234" s="25">
        <v>2028</v>
      </c>
      <c r="AY234" s="34"/>
      <c r="AZ234" s="34"/>
      <c r="BA234" s="34"/>
      <c r="BB234" s="34"/>
      <c r="BC234" s="34"/>
      <c r="BD234" s="34"/>
      <c r="BE234" s="34"/>
      <c r="BF234" s="34"/>
      <c r="BG234" s="34"/>
      <c r="BH234" s="34"/>
      <c r="BI234" s="34"/>
      <c r="BJ234" s="34"/>
      <c r="BL234" s="74" t="s">
        <v>47</v>
      </c>
      <c r="BM234" s="75">
        <f>BE252</f>
        <v>1393.5999908447266</v>
      </c>
    </row>
    <row r="235" spans="2:65" x14ac:dyDescent="0.25">
      <c r="B235" s="27">
        <v>2029</v>
      </c>
      <c r="C235" s="28">
        <v>0</v>
      </c>
      <c r="D235" s="28">
        <v>237</v>
      </c>
      <c r="E235" s="28">
        <v>0</v>
      </c>
      <c r="F235" s="28">
        <v>900</v>
      </c>
      <c r="G235" s="28">
        <v>200</v>
      </c>
      <c r="H235" s="28">
        <v>200</v>
      </c>
      <c r="I235" s="28">
        <v>0</v>
      </c>
      <c r="J235" s="28">
        <v>0</v>
      </c>
      <c r="K235" s="28">
        <v>0</v>
      </c>
      <c r="L235" s="28">
        <v>0</v>
      </c>
      <c r="M235" s="28">
        <v>200</v>
      </c>
      <c r="N235" s="28">
        <v>0</v>
      </c>
      <c r="O235" s="28">
        <v>0</v>
      </c>
      <c r="P235" s="28">
        <v>0</v>
      </c>
      <c r="Q235" s="28">
        <v>0</v>
      </c>
      <c r="R235" s="28">
        <v>125</v>
      </c>
      <c r="S235" s="28">
        <v>0</v>
      </c>
      <c r="T235" s="28">
        <v>0</v>
      </c>
      <c r="U235" s="28">
        <v>0</v>
      </c>
      <c r="V235" s="28">
        <v>0</v>
      </c>
      <c r="W235" s="28">
        <v>30.489999771118161</v>
      </c>
      <c r="X235" s="28">
        <v>0</v>
      </c>
      <c r="Y235" s="28">
        <v>0</v>
      </c>
      <c r="Z235" s="28">
        <v>0</v>
      </c>
      <c r="AA235" s="28">
        <v>0</v>
      </c>
      <c r="AB235" s="28">
        <v>0</v>
      </c>
      <c r="AC235" s="28">
        <v>0</v>
      </c>
      <c r="AD235" s="28">
        <v>0</v>
      </c>
      <c r="AE235" s="28">
        <v>11</v>
      </c>
      <c r="AF235" s="28">
        <v>112.42000141739845</v>
      </c>
      <c r="AG235" s="28">
        <v>340.67515374979138</v>
      </c>
      <c r="AH235" s="28">
        <v>171.01173674933818</v>
      </c>
      <c r="AI235" s="30" t="str">
        <f t="shared" si="143"/>
        <v>F 6-Yr DSR Ramp</v>
      </c>
      <c r="AJ235" s="27">
        <v>2029</v>
      </c>
      <c r="AK235" s="35">
        <f t="shared" si="144"/>
        <v>511.68689049912956</v>
      </c>
      <c r="AL235" s="35">
        <f t="shared" ref="AL235:AL251" si="153">SUM(R235:U235)</f>
        <v>125</v>
      </c>
      <c r="AM235" s="35">
        <f t="shared" si="145"/>
        <v>0</v>
      </c>
      <c r="AN235" s="35">
        <f t="shared" si="146"/>
        <v>112.42000141739845</v>
      </c>
      <c r="AO235" s="35">
        <f t="shared" si="147"/>
        <v>41.489999771118164</v>
      </c>
      <c r="AP235" s="35">
        <f t="shared" si="148"/>
        <v>0</v>
      </c>
      <c r="AQ235" s="35">
        <f t="shared" si="149"/>
        <v>200</v>
      </c>
      <c r="AR235" s="35">
        <f t="shared" si="140"/>
        <v>1300</v>
      </c>
      <c r="AS235" s="35">
        <f t="shared" si="150"/>
        <v>0</v>
      </c>
      <c r="AT235" s="35">
        <f t="shared" si="151"/>
        <v>0</v>
      </c>
      <c r="AU235" s="35">
        <f t="shared" si="141"/>
        <v>237</v>
      </c>
      <c r="AV235" s="35">
        <f t="shared" ref="AV235:AV251" si="154">SUM(AK235:AU235)</f>
        <v>2527.5968916876463</v>
      </c>
      <c r="AX235" s="27">
        <v>2029</v>
      </c>
      <c r="AY235" s="35"/>
      <c r="AZ235" s="35"/>
      <c r="BA235" s="35"/>
      <c r="BB235" s="35"/>
      <c r="BC235" s="35"/>
      <c r="BD235" s="35"/>
      <c r="BE235" s="35"/>
      <c r="BF235" s="35"/>
      <c r="BG235" s="35"/>
      <c r="BH235" s="35"/>
      <c r="BI235" s="35"/>
      <c r="BJ235" s="35"/>
      <c r="BL235" s="74" t="s">
        <v>53</v>
      </c>
      <c r="BM235" s="75">
        <f>BF252</f>
        <v>3150</v>
      </c>
    </row>
    <row r="236" spans="2:65" x14ac:dyDescent="0.25">
      <c r="B236" s="25">
        <v>2030</v>
      </c>
      <c r="C236" s="26">
        <v>0</v>
      </c>
      <c r="D236" s="26">
        <v>237</v>
      </c>
      <c r="E236" s="26">
        <v>0</v>
      </c>
      <c r="F236" s="26">
        <v>900</v>
      </c>
      <c r="G236" s="26">
        <v>200</v>
      </c>
      <c r="H236" s="26">
        <v>200</v>
      </c>
      <c r="I236" s="26">
        <v>0</v>
      </c>
      <c r="J236" s="26">
        <v>400</v>
      </c>
      <c r="K236" s="26">
        <v>0</v>
      </c>
      <c r="L236" s="26">
        <v>0</v>
      </c>
      <c r="M236" s="26">
        <v>199.89999389648438</v>
      </c>
      <c r="N236" s="26"/>
      <c r="O236" s="26">
        <v>0</v>
      </c>
      <c r="P236" s="26">
        <v>0</v>
      </c>
      <c r="Q236" s="26">
        <v>0</v>
      </c>
      <c r="R236" s="26">
        <v>125</v>
      </c>
      <c r="S236" s="26">
        <v>0</v>
      </c>
      <c r="T236" s="26">
        <v>0</v>
      </c>
      <c r="U236" s="26">
        <v>0</v>
      </c>
      <c r="V236" s="26">
        <v>0</v>
      </c>
      <c r="W236" s="26">
        <v>34.689998626708977</v>
      </c>
      <c r="X236" s="26">
        <v>0</v>
      </c>
      <c r="Y236" s="26">
        <v>0</v>
      </c>
      <c r="Z236" s="26">
        <v>0</v>
      </c>
      <c r="AA236" s="26">
        <v>0</v>
      </c>
      <c r="AB236" s="26">
        <v>0</v>
      </c>
      <c r="AC236" s="26">
        <v>0</v>
      </c>
      <c r="AD236" s="26">
        <v>0</v>
      </c>
      <c r="AE236" s="26">
        <v>11</v>
      </c>
      <c r="AF236" s="26">
        <v>128.07999846339226</v>
      </c>
      <c r="AG236" s="26">
        <v>390.5953750733263</v>
      </c>
      <c r="AH236" s="26">
        <v>181.88492737120654</v>
      </c>
      <c r="AI236" s="30" t="str">
        <f t="shared" si="143"/>
        <v>F 6-Yr DSR Ramp</v>
      </c>
      <c r="AJ236" s="25">
        <v>2030</v>
      </c>
      <c r="AK236" s="34">
        <f t="shared" si="144"/>
        <v>572.48030244453287</v>
      </c>
      <c r="AL236" s="34">
        <f t="shared" si="153"/>
        <v>125</v>
      </c>
      <c r="AM236" s="34">
        <f t="shared" si="145"/>
        <v>0</v>
      </c>
      <c r="AN236" s="34">
        <f t="shared" si="146"/>
        <v>128.07999846339226</v>
      </c>
      <c r="AO236" s="34">
        <f t="shared" si="147"/>
        <v>45.689998626708977</v>
      </c>
      <c r="AP236" s="34">
        <f t="shared" si="148"/>
        <v>0</v>
      </c>
      <c r="AQ236" s="34">
        <f t="shared" si="149"/>
        <v>199.89999389648438</v>
      </c>
      <c r="AR236" s="34">
        <f t="shared" si="140"/>
        <v>1700</v>
      </c>
      <c r="AS236" s="34">
        <f t="shared" si="150"/>
        <v>0</v>
      </c>
      <c r="AT236" s="34">
        <f t="shared" si="151"/>
        <v>0</v>
      </c>
      <c r="AU236" s="34">
        <f t="shared" si="141"/>
        <v>237</v>
      </c>
      <c r="AV236" s="34">
        <f t="shared" si="154"/>
        <v>3008.1502934311184</v>
      </c>
      <c r="AX236" s="25">
        <v>2030</v>
      </c>
      <c r="AY236" s="34">
        <f t="shared" ref="AY236:BJ236" si="155">AK236-AY231</f>
        <v>322.13929692141915</v>
      </c>
      <c r="AZ236" s="34">
        <f t="shared" si="155"/>
        <v>125</v>
      </c>
      <c r="BA236" s="34">
        <f t="shared" si="155"/>
        <v>0</v>
      </c>
      <c r="BB236" s="34">
        <f t="shared" si="155"/>
        <v>109.77999901771545</v>
      </c>
      <c r="BC236" s="34">
        <f t="shared" si="155"/>
        <v>23.599998474121087</v>
      </c>
      <c r="BD236" s="34">
        <f t="shared" si="155"/>
        <v>0</v>
      </c>
      <c r="BE236" s="34">
        <f t="shared" si="155"/>
        <v>199.89999389648438</v>
      </c>
      <c r="BF236" s="34">
        <f t="shared" si="155"/>
        <v>1000</v>
      </c>
      <c r="BG236" s="34">
        <f t="shared" si="155"/>
        <v>0</v>
      </c>
      <c r="BH236" s="34">
        <f t="shared" si="155"/>
        <v>0</v>
      </c>
      <c r="BI236" s="34">
        <f t="shared" si="155"/>
        <v>237</v>
      </c>
      <c r="BJ236" s="34">
        <f t="shared" si="155"/>
        <v>2017.4192883097398</v>
      </c>
      <c r="BL236" s="74" t="s">
        <v>63</v>
      </c>
      <c r="BM236" s="75">
        <f>BG252</f>
        <v>500</v>
      </c>
    </row>
    <row r="237" spans="2:65" x14ac:dyDescent="0.25">
      <c r="B237" s="27">
        <v>2031</v>
      </c>
      <c r="C237" s="28">
        <v>0</v>
      </c>
      <c r="D237" s="28">
        <v>474</v>
      </c>
      <c r="E237" s="28">
        <v>0</v>
      </c>
      <c r="F237" s="28">
        <v>900</v>
      </c>
      <c r="G237" s="28">
        <v>200</v>
      </c>
      <c r="H237" s="28">
        <v>200</v>
      </c>
      <c r="I237" s="28">
        <v>0</v>
      </c>
      <c r="J237" s="28">
        <v>400</v>
      </c>
      <c r="K237" s="28">
        <v>0</v>
      </c>
      <c r="L237" s="28">
        <v>0</v>
      </c>
      <c r="M237" s="28">
        <v>199.80000305175781</v>
      </c>
      <c r="N237" s="28">
        <v>0</v>
      </c>
      <c r="O237" s="28">
        <v>0</v>
      </c>
      <c r="P237" s="28">
        <v>0</v>
      </c>
      <c r="Q237" s="28">
        <v>0</v>
      </c>
      <c r="R237" s="28">
        <v>125</v>
      </c>
      <c r="S237" s="28">
        <v>0</v>
      </c>
      <c r="T237" s="28">
        <v>0</v>
      </c>
      <c r="U237" s="28">
        <v>0</v>
      </c>
      <c r="V237" s="28">
        <v>0</v>
      </c>
      <c r="W237" s="28">
        <v>38.060001373291023</v>
      </c>
      <c r="X237" s="28">
        <v>0</v>
      </c>
      <c r="Y237" s="28">
        <v>0</v>
      </c>
      <c r="Z237" s="28">
        <v>0</v>
      </c>
      <c r="AA237" s="28">
        <v>0</v>
      </c>
      <c r="AB237" s="28">
        <v>0</v>
      </c>
      <c r="AC237" s="28">
        <v>0</v>
      </c>
      <c r="AD237" s="28">
        <v>0</v>
      </c>
      <c r="AE237" s="28">
        <v>12.069999694824221</v>
      </c>
      <c r="AF237" s="28">
        <v>133.39999800920486</v>
      </c>
      <c r="AG237" s="28">
        <v>441.82832898184557</v>
      </c>
      <c r="AH237" s="28">
        <v>195.61529208824882</v>
      </c>
      <c r="AI237" s="30" t="str">
        <f t="shared" si="143"/>
        <v>F 6-Yr DSR Ramp</v>
      </c>
      <c r="AJ237" s="27">
        <v>2031</v>
      </c>
      <c r="AK237" s="35">
        <f t="shared" si="144"/>
        <v>637.44362107009442</v>
      </c>
      <c r="AL237" s="35">
        <f t="shared" si="153"/>
        <v>125</v>
      </c>
      <c r="AM237" s="35">
        <f t="shared" si="145"/>
        <v>0</v>
      </c>
      <c r="AN237" s="35">
        <f t="shared" si="146"/>
        <v>133.39999800920486</v>
      </c>
      <c r="AO237" s="35">
        <f t="shared" si="147"/>
        <v>50.130001068115241</v>
      </c>
      <c r="AP237" s="35">
        <f t="shared" si="148"/>
        <v>0</v>
      </c>
      <c r="AQ237" s="35">
        <f t="shared" si="149"/>
        <v>199.80000305175781</v>
      </c>
      <c r="AR237" s="35">
        <f t="shared" si="140"/>
        <v>1700</v>
      </c>
      <c r="AS237" s="35">
        <f t="shared" si="150"/>
        <v>0</v>
      </c>
      <c r="AT237" s="35">
        <f t="shared" si="151"/>
        <v>0</v>
      </c>
      <c r="AU237" s="35">
        <f t="shared" si="141"/>
        <v>474</v>
      </c>
      <c r="AV237" s="35">
        <f t="shared" si="154"/>
        <v>3319.7736231991721</v>
      </c>
      <c r="AX237" s="27">
        <v>2031</v>
      </c>
      <c r="AY237" s="35"/>
      <c r="AZ237" s="35"/>
      <c r="BA237" s="35"/>
      <c r="BB237" s="35"/>
      <c r="BC237" s="35"/>
      <c r="BD237" s="35"/>
      <c r="BE237" s="35"/>
      <c r="BF237" s="35"/>
      <c r="BG237" s="35"/>
      <c r="BH237" s="35"/>
      <c r="BI237" s="35"/>
      <c r="BJ237" s="35"/>
      <c r="BL237" s="74" t="s">
        <v>64</v>
      </c>
      <c r="BM237" s="75">
        <f>BH252</f>
        <v>0</v>
      </c>
    </row>
    <row r="238" spans="2:65" x14ac:dyDescent="0.25">
      <c r="B238" s="25">
        <v>2032</v>
      </c>
      <c r="C238" s="26">
        <v>0</v>
      </c>
      <c r="D238" s="26">
        <v>474</v>
      </c>
      <c r="E238" s="26">
        <v>0</v>
      </c>
      <c r="F238" s="26">
        <v>900</v>
      </c>
      <c r="G238" s="26">
        <v>200</v>
      </c>
      <c r="H238" s="26">
        <v>200</v>
      </c>
      <c r="I238" s="26">
        <v>0</v>
      </c>
      <c r="J238" s="26">
        <v>400</v>
      </c>
      <c r="K238" s="26">
        <v>0</v>
      </c>
      <c r="L238" s="26">
        <v>0</v>
      </c>
      <c r="M238" s="26">
        <v>599.69999694824219</v>
      </c>
      <c r="N238" s="26">
        <v>0</v>
      </c>
      <c r="O238" s="26">
        <v>0</v>
      </c>
      <c r="P238" s="26">
        <v>0</v>
      </c>
      <c r="Q238" s="26">
        <v>0</v>
      </c>
      <c r="R238" s="26">
        <v>125</v>
      </c>
      <c r="S238" s="26">
        <v>0</v>
      </c>
      <c r="T238" s="26">
        <v>0</v>
      </c>
      <c r="U238" s="26">
        <v>0</v>
      </c>
      <c r="V238" s="26">
        <v>0</v>
      </c>
      <c r="W238" s="26">
        <v>41.630001068115227</v>
      </c>
      <c r="X238" s="26">
        <v>0</v>
      </c>
      <c r="Y238" s="26">
        <v>0</v>
      </c>
      <c r="Z238" s="26">
        <v>0</v>
      </c>
      <c r="AA238" s="26">
        <v>0</v>
      </c>
      <c r="AB238" s="26">
        <v>0</v>
      </c>
      <c r="AC238" s="26">
        <v>0</v>
      </c>
      <c r="AD238" s="26">
        <v>0</v>
      </c>
      <c r="AE238" s="26">
        <v>13.19999980926514</v>
      </c>
      <c r="AF238" s="26">
        <v>138.69999921321869</v>
      </c>
      <c r="AG238" s="26">
        <v>463.32155534034177</v>
      </c>
      <c r="AH238" s="26">
        <v>216.67182357825993</v>
      </c>
      <c r="AI238" s="30" t="str">
        <f t="shared" si="143"/>
        <v>F 6-Yr DSR Ramp</v>
      </c>
      <c r="AJ238" s="25">
        <v>2032</v>
      </c>
      <c r="AK238" s="34">
        <f t="shared" si="144"/>
        <v>679.99337891860171</v>
      </c>
      <c r="AL238" s="34">
        <f t="shared" si="153"/>
        <v>125</v>
      </c>
      <c r="AM238" s="34">
        <f t="shared" si="145"/>
        <v>0</v>
      </c>
      <c r="AN238" s="34">
        <f t="shared" si="146"/>
        <v>138.69999921321869</v>
      </c>
      <c r="AO238" s="34">
        <f t="shared" si="147"/>
        <v>54.830000877380371</v>
      </c>
      <c r="AP238" s="34">
        <f t="shared" si="148"/>
        <v>0</v>
      </c>
      <c r="AQ238" s="34">
        <f t="shared" si="149"/>
        <v>599.69999694824219</v>
      </c>
      <c r="AR238" s="34">
        <f t="shared" si="140"/>
        <v>1700</v>
      </c>
      <c r="AS238" s="34">
        <f t="shared" si="150"/>
        <v>0</v>
      </c>
      <c r="AT238" s="34">
        <f t="shared" si="151"/>
        <v>0</v>
      </c>
      <c r="AU238" s="34">
        <f t="shared" si="141"/>
        <v>474</v>
      </c>
      <c r="AV238" s="34">
        <f t="shared" si="154"/>
        <v>3772.2233759574428</v>
      </c>
      <c r="AX238" s="25">
        <v>2032</v>
      </c>
      <c r="AY238" s="34"/>
      <c r="AZ238" s="34"/>
      <c r="BA238" s="34"/>
      <c r="BB238" s="34"/>
      <c r="BC238" s="34"/>
      <c r="BD238" s="34"/>
      <c r="BE238" s="34"/>
      <c r="BF238" s="34"/>
      <c r="BG238" s="34"/>
      <c r="BH238" s="34"/>
      <c r="BI238" s="34"/>
      <c r="BJ238" s="34"/>
      <c r="BL238" s="74" t="s">
        <v>50</v>
      </c>
      <c r="BM238" s="75">
        <f>BI252</f>
        <v>966.20000076293945</v>
      </c>
    </row>
    <row r="239" spans="2:65" x14ac:dyDescent="0.25">
      <c r="B239" s="27">
        <v>2033</v>
      </c>
      <c r="C239" s="28">
        <v>0</v>
      </c>
      <c r="D239" s="28">
        <v>474</v>
      </c>
      <c r="E239" s="28">
        <v>0</v>
      </c>
      <c r="F239" s="28">
        <v>1000</v>
      </c>
      <c r="G239" s="28">
        <v>200</v>
      </c>
      <c r="H239" s="28">
        <v>200</v>
      </c>
      <c r="I239" s="28">
        <v>0</v>
      </c>
      <c r="J239" s="28">
        <v>400</v>
      </c>
      <c r="K239" s="28">
        <v>0</v>
      </c>
      <c r="L239" s="28">
        <v>0</v>
      </c>
      <c r="M239" s="28">
        <v>599.39999389648438</v>
      </c>
      <c r="N239" s="28">
        <v>0</v>
      </c>
      <c r="O239" s="28">
        <v>0</v>
      </c>
      <c r="P239" s="28">
        <v>0</v>
      </c>
      <c r="Q239" s="28">
        <v>0</v>
      </c>
      <c r="R239" s="28">
        <v>125</v>
      </c>
      <c r="S239" s="28">
        <v>0</v>
      </c>
      <c r="T239" s="28">
        <v>0</v>
      </c>
      <c r="U239" s="28">
        <v>0</v>
      </c>
      <c r="V239" s="28">
        <v>0</v>
      </c>
      <c r="W239" s="28">
        <v>44.919998168945313</v>
      </c>
      <c r="X239" s="28">
        <v>0</v>
      </c>
      <c r="Y239" s="28">
        <v>0</v>
      </c>
      <c r="Z239" s="28">
        <v>0</v>
      </c>
      <c r="AA239" s="28">
        <v>0</v>
      </c>
      <c r="AB239" s="28">
        <v>0</v>
      </c>
      <c r="AC239" s="28">
        <v>0</v>
      </c>
      <c r="AD239" s="28">
        <v>0</v>
      </c>
      <c r="AE239" s="28">
        <v>14.25</v>
      </c>
      <c r="AF239" s="28">
        <v>143.9900022149086</v>
      </c>
      <c r="AG239" s="28">
        <v>484.58169035356889</v>
      </c>
      <c r="AH239" s="28">
        <v>245.58423121177603</v>
      </c>
      <c r="AI239" s="30" t="str">
        <f t="shared" si="143"/>
        <v>F 6-Yr DSR Ramp</v>
      </c>
      <c r="AJ239" s="27">
        <v>2033</v>
      </c>
      <c r="AK239" s="35">
        <f t="shared" si="144"/>
        <v>730.16592156534489</v>
      </c>
      <c r="AL239" s="35">
        <f t="shared" si="153"/>
        <v>125</v>
      </c>
      <c r="AM239" s="35">
        <f t="shared" si="145"/>
        <v>0</v>
      </c>
      <c r="AN239" s="35">
        <f t="shared" si="146"/>
        <v>143.9900022149086</v>
      </c>
      <c r="AO239" s="35">
        <f t="shared" si="147"/>
        <v>59.169998168945313</v>
      </c>
      <c r="AP239" s="35">
        <f t="shared" si="148"/>
        <v>0</v>
      </c>
      <c r="AQ239" s="35">
        <f t="shared" si="149"/>
        <v>599.39999389648438</v>
      </c>
      <c r="AR239" s="35">
        <f t="shared" si="140"/>
        <v>1800</v>
      </c>
      <c r="AS239" s="35">
        <f t="shared" si="150"/>
        <v>0</v>
      </c>
      <c r="AT239" s="35">
        <f t="shared" si="151"/>
        <v>0</v>
      </c>
      <c r="AU239" s="35">
        <f t="shared" si="141"/>
        <v>474</v>
      </c>
      <c r="AV239" s="35">
        <f t="shared" si="154"/>
        <v>3931.7259158456832</v>
      </c>
      <c r="AX239" s="27">
        <v>2033</v>
      </c>
      <c r="AY239" s="35"/>
      <c r="AZ239" s="35"/>
      <c r="BA239" s="35"/>
      <c r="BB239" s="35"/>
      <c r="BC239" s="35"/>
      <c r="BD239" s="35"/>
      <c r="BE239" s="35"/>
      <c r="BF239" s="35"/>
      <c r="BG239" s="35"/>
      <c r="BH239" s="35"/>
      <c r="BI239" s="35"/>
      <c r="BJ239" s="35"/>
    </row>
    <row r="240" spans="2:65" x14ac:dyDescent="0.25">
      <c r="B240" s="25">
        <v>2034</v>
      </c>
      <c r="C240" s="26">
        <v>0</v>
      </c>
      <c r="D240" s="26">
        <v>474</v>
      </c>
      <c r="E240" s="26">
        <v>0</v>
      </c>
      <c r="F240" s="26">
        <v>1000</v>
      </c>
      <c r="G240" s="26">
        <v>200</v>
      </c>
      <c r="H240" s="26">
        <v>200</v>
      </c>
      <c r="I240" s="26">
        <v>0</v>
      </c>
      <c r="J240" s="26">
        <v>400</v>
      </c>
      <c r="K240" s="26">
        <v>0</v>
      </c>
      <c r="L240" s="26">
        <v>0</v>
      </c>
      <c r="M240" s="26">
        <v>599.10000610351563</v>
      </c>
      <c r="N240" s="26">
        <v>0</v>
      </c>
      <c r="O240" s="26">
        <v>0</v>
      </c>
      <c r="P240" s="26">
        <v>0</v>
      </c>
      <c r="Q240" s="26">
        <v>0</v>
      </c>
      <c r="R240" s="26">
        <v>125</v>
      </c>
      <c r="S240" s="26">
        <v>0</v>
      </c>
      <c r="T240" s="26">
        <v>0</v>
      </c>
      <c r="U240" s="26">
        <v>0</v>
      </c>
      <c r="V240" s="26">
        <v>0</v>
      </c>
      <c r="W240" s="26">
        <v>48.389999389648438</v>
      </c>
      <c r="X240" s="26">
        <v>0</v>
      </c>
      <c r="Y240" s="26">
        <v>0</v>
      </c>
      <c r="Z240" s="26">
        <v>0</v>
      </c>
      <c r="AA240" s="26">
        <v>15</v>
      </c>
      <c r="AB240" s="26">
        <v>0</v>
      </c>
      <c r="AC240" s="26">
        <v>0</v>
      </c>
      <c r="AD240" s="26">
        <v>0</v>
      </c>
      <c r="AE240" s="26">
        <v>15.340000152587891</v>
      </c>
      <c r="AF240" s="26">
        <v>149.39000356197357</v>
      </c>
      <c r="AG240" s="26">
        <v>508.0323776217254</v>
      </c>
      <c r="AH240" s="26">
        <v>280.84440061793555</v>
      </c>
      <c r="AI240" s="30" t="str">
        <f t="shared" si="143"/>
        <v>F 6-Yr DSR Ramp</v>
      </c>
      <c r="AJ240" s="25">
        <v>2034</v>
      </c>
      <c r="AK240" s="34">
        <f t="shared" si="144"/>
        <v>788.87677823966101</v>
      </c>
      <c r="AL240" s="34">
        <f t="shared" si="153"/>
        <v>125</v>
      </c>
      <c r="AM240" s="34">
        <f t="shared" si="145"/>
        <v>0</v>
      </c>
      <c r="AN240" s="34">
        <f t="shared" si="146"/>
        <v>149.39000356197357</v>
      </c>
      <c r="AO240" s="34">
        <f t="shared" si="147"/>
        <v>63.729999542236328</v>
      </c>
      <c r="AP240" s="34">
        <f t="shared" si="148"/>
        <v>15</v>
      </c>
      <c r="AQ240" s="34">
        <f t="shared" si="149"/>
        <v>599.10000610351563</v>
      </c>
      <c r="AR240" s="34">
        <f t="shared" si="140"/>
        <v>1800</v>
      </c>
      <c r="AS240" s="34">
        <f t="shared" si="150"/>
        <v>0</v>
      </c>
      <c r="AT240" s="34">
        <f t="shared" si="151"/>
        <v>0</v>
      </c>
      <c r="AU240" s="34">
        <f t="shared" si="141"/>
        <v>474</v>
      </c>
      <c r="AV240" s="34">
        <f t="shared" si="154"/>
        <v>4015.0967874473863</v>
      </c>
      <c r="AX240" s="25">
        <v>2034</v>
      </c>
      <c r="AY240" s="34"/>
      <c r="AZ240" s="34"/>
      <c r="BA240" s="34"/>
      <c r="BB240" s="34"/>
      <c r="BC240" s="34"/>
      <c r="BD240" s="34"/>
      <c r="BE240" s="34"/>
      <c r="BF240" s="34"/>
      <c r="BG240" s="34"/>
      <c r="BH240" s="34"/>
      <c r="BI240" s="34"/>
      <c r="BJ240" s="34"/>
    </row>
    <row r="241" spans="2:65" x14ac:dyDescent="0.25">
      <c r="B241" s="27">
        <v>2035</v>
      </c>
      <c r="C241" s="28">
        <v>0</v>
      </c>
      <c r="D241" s="28">
        <v>711</v>
      </c>
      <c r="E241" s="28">
        <v>0</v>
      </c>
      <c r="F241" s="28">
        <v>1000</v>
      </c>
      <c r="G241" s="28">
        <v>200</v>
      </c>
      <c r="H241" s="28">
        <v>200</v>
      </c>
      <c r="I241" s="28">
        <v>0</v>
      </c>
      <c r="J241" s="28">
        <v>400</v>
      </c>
      <c r="K241" s="28">
        <v>0</v>
      </c>
      <c r="L241" s="28">
        <v>0</v>
      </c>
      <c r="M241" s="28">
        <v>898.79998779296875</v>
      </c>
      <c r="N241" s="28">
        <v>0</v>
      </c>
      <c r="O241" s="28">
        <v>0</v>
      </c>
      <c r="P241" s="28">
        <v>0</v>
      </c>
      <c r="Q241" s="28">
        <v>0</v>
      </c>
      <c r="R241" s="28">
        <v>125</v>
      </c>
      <c r="S241" s="28">
        <v>0</v>
      </c>
      <c r="T241" s="28">
        <v>0</v>
      </c>
      <c r="U241" s="28">
        <v>0</v>
      </c>
      <c r="V241" s="28">
        <v>0</v>
      </c>
      <c r="W241" s="28">
        <v>51.919998168945313</v>
      </c>
      <c r="X241" s="28">
        <v>0</v>
      </c>
      <c r="Y241" s="28">
        <v>0</v>
      </c>
      <c r="Z241" s="28">
        <v>0</v>
      </c>
      <c r="AA241" s="28">
        <v>15</v>
      </c>
      <c r="AB241" s="28">
        <v>0</v>
      </c>
      <c r="AC241" s="28">
        <v>0</v>
      </c>
      <c r="AD241" s="28">
        <v>0</v>
      </c>
      <c r="AE241" s="28">
        <v>16.469999313354489</v>
      </c>
      <c r="AF241" s="28">
        <v>155.08000200986862</v>
      </c>
      <c r="AG241" s="28">
        <v>528.7208101444337</v>
      </c>
      <c r="AH241" s="28">
        <v>309.19430249073082</v>
      </c>
      <c r="AI241" s="30" t="str">
        <f t="shared" si="143"/>
        <v>F 6-Yr DSR Ramp</v>
      </c>
      <c r="AJ241" s="27">
        <v>2035</v>
      </c>
      <c r="AK241" s="35">
        <f t="shared" si="144"/>
        <v>837.91511263516452</v>
      </c>
      <c r="AL241" s="35">
        <f t="shared" si="153"/>
        <v>125</v>
      </c>
      <c r="AM241" s="35">
        <f t="shared" si="145"/>
        <v>0</v>
      </c>
      <c r="AN241" s="35">
        <f t="shared" si="146"/>
        <v>155.08000200986862</v>
      </c>
      <c r="AO241" s="35">
        <f t="shared" si="147"/>
        <v>68.389997482299805</v>
      </c>
      <c r="AP241" s="35">
        <f t="shared" si="148"/>
        <v>15</v>
      </c>
      <c r="AQ241" s="35">
        <f t="shared" si="149"/>
        <v>898.79998779296875</v>
      </c>
      <c r="AR241" s="35">
        <f t="shared" si="140"/>
        <v>1800</v>
      </c>
      <c r="AS241" s="35">
        <f t="shared" si="150"/>
        <v>0</v>
      </c>
      <c r="AT241" s="35">
        <f t="shared" si="151"/>
        <v>0</v>
      </c>
      <c r="AU241" s="35">
        <f t="shared" si="141"/>
        <v>711</v>
      </c>
      <c r="AV241" s="35">
        <f t="shared" si="154"/>
        <v>4611.1850999203016</v>
      </c>
      <c r="AX241" s="27">
        <v>2035</v>
      </c>
      <c r="AY241" s="35"/>
      <c r="AZ241" s="35"/>
      <c r="BA241" s="35"/>
      <c r="BB241" s="35"/>
      <c r="BC241" s="35"/>
      <c r="BD241" s="35"/>
      <c r="BE241" s="35"/>
      <c r="BF241" s="35"/>
      <c r="BG241" s="35"/>
      <c r="BH241" s="35"/>
      <c r="BI241" s="35"/>
      <c r="BJ241" s="35"/>
    </row>
    <row r="242" spans="2:65" x14ac:dyDescent="0.25">
      <c r="B242" s="25">
        <v>2036</v>
      </c>
      <c r="C242" s="26">
        <v>0</v>
      </c>
      <c r="D242" s="26">
        <v>711</v>
      </c>
      <c r="E242" s="26">
        <v>0</v>
      </c>
      <c r="F242" s="26">
        <v>1200</v>
      </c>
      <c r="G242" s="26">
        <v>200</v>
      </c>
      <c r="H242" s="26">
        <v>200</v>
      </c>
      <c r="I242" s="26">
        <v>0</v>
      </c>
      <c r="J242" s="26">
        <v>400</v>
      </c>
      <c r="K242" s="26">
        <v>0</v>
      </c>
      <c r="L242" s="26">
        <v>0</v>
      </c>
      <c r="M242" s="26">
        <v>898.35000610351563</v>
      </c>
      <c r="N242" s="26">
        <v>0</v>
      </c>
      <c r="O242" s="26">
        <v>0</v>
      </c>
      <c r="P242" s="26">
        <v>0</v>
      </c>
      <c r="Q242" s="26">
        <v>0</v>
      </c>
      <c r="R242" s="26">
        <v>125</v>
      </c>
      <c r="S242" s="26">
        <v>0</v>
      </c>
      <c r="T242" s="26">
        <v>0</v>
      </c>
      <c r="U242" s="26">
        <v>0</v>
      </c>
      <c r="V242" s="26">
        <v>0</v>
      </c>
      <c r="W242" s="26">
        <v>55.459999084472663</v>
      </c>
      <c r="X242" s="26">
        <v>0</v>
      </c>
      <c r="Y242" s="26">
        <v>0</v>
      </c>
      <c r="Z242" s="26">
        <v>0</v>
      </c>
      <c r="AA242" s="26">
        <v>15</v>
      </c>
      <c r="AB242" s="26">
        <v>0</v>
      </c>
      <c r="AC242" s="26">
        <v>0</v>
      </c>
      <c r="AD242" s="26">
        <v>0</v>
      </c>
      <c r="AE242" s="26">
        <v>17.590000152587891</v>
      </c>
      <c r="AF242" s="26">
        <v>158.230000436306</v>
      </c>
      <c r="AG242" s="26">
        <v>550.01926980847111</v>
      </c>
      <c r="AH242" s="26">
        <v>312.4177018948738</v>
      </c>
      <c r="AI242" s="30" t="str">
        <f t="shared" si="143"/>
        <v>F 6-Yr DSR Ramp</v>
      </c>
      <c r="AJ242" s="25">
        <v>2036</v>
      </c>
      <c r="AK242" s="34">
        <f t="shared" si="144"/>
        <v>862.43697170334485</v>
      </c>
      <c r="AL242" s="34">
        <f t="shared" si="153"/>
        <v>125</v>
      </c>
      <c r="AM242" s="34">
        <f t="shared" si="145"/>
        <v>0</v>
      </c>
      <c r="AN242" s="34">
        <f t="shared" si="146"/>
        <v>158.230000436306</v>
      </c>
      <c r="AO242" s="34">
        <f t="shared" si="147"/>
        <v>73.049999237060547</v>
      </c>
      <c r="AP242" s="34">
        <f t="shared" si="148"/>
        <v>15</v>
      </c>
      <c r="AQ242" s="34">
        <f t="shared" si="149"/>
        <v>898.35000610351563</v>
      </c>
      <c r="AR242" s="34">
        <f t="shared" si="140"/>
        <v>2000</v>
      </c>
      <c r="AS242" s="34">
        <f t="shared" si="150"/>
        <v>0</v>
      </c>
      <c r="AT242" s="34">
        <f t="shared" si="151"/>
        <v>0</v>
      </c>
      <c r="AU242" s="34">
        <f t="shared" si="141"/>
        <v>711</v>
      </c>
      <c r="AV242" s="34">
        <f t="shared" si="154"/>
        <v>4843.0669774802273</v>
      </c>
      <c r="AX242" s="25">
        <v>2036</v>
      </c>
      <c r="AY242" s="34"/>
      <c r="AZ242" s="34"/>
      <c r="BA242" s="34"/>
      <c r="BB242" s="34"/>
      <c r="BC242" s="34"/>
      <c r="BD242" s="34"/>
      <c r="BE242" s="34"/>
      <c r="BF242" s="34"/>
      <c r="BG242" s="34"/>
      <c r="BH242" s="34"/>
      <c r="BI242" s="34"/>
      <c r="BJ242" s="34"/>
    </row>
    <row r="243" spans="2:65" x14ac:dyDescent="0.25">
      <c r="B243" s="27">
        <v>2037</v>
      </c>
      <c r="C243" s="28">
        <v>0</v>
      </c>
      <c r="D243" s="28">
        <v>711</v>
      </c>
      <c r="E243" s="28">
        <v>0</v>
      </c>
      <c r="F243" s="28">
        <v>1400</v>
      </c>
      <c r="G243" s="28">
        <v>200</v>
      </c>
      <c r="H243" s="28">
        <v>200</v>
      </c>
      <c r="I243" s="28">
        <v>0</v>
      </c>
      <c r="J243" s="28">
        <v>400</v>
      </c>
      <c r="K243" s="28">
        <v>0</v>
      </c>
      <c r="L243" s="28">
        <v>0</v>
      </c>
      <c r="M243" s="28">
        <v>897.90000152587891</v>
      </c>
      <c r="N243" s="28">
        <v>0</v>
      </c>
      <c r="O243" s="28">
        <v>0</v>
      </c>
      <c r="P243" s="28">
        <v>0</v>
      </c>
      <c r="Q243" s="28">
        <v>0</v>
      </c>
      <c r="R243" s="28">
        <v>125</v>
      </c>
      <c r="S243" s="28">
        <v>0</v>
      </c>
      <c r="T243" s="28">
        <v>0</v>
      </c>
      <c r="U243" s="28">
        <v>0</v>
      </c>
      <c r="V243" s="28">
        <v>0</v>
      </c>
      <c r="W243" s="28">
        <v>58.759998321533203</v>
      </c>
      <c r="X243" s="28">
        <v>0</v>
      </c>
      <c r="Y243" s="28">
        <v>0</v>
      </c>
      <c r="Z243" s="28">
        <v>0</v>
      </c>
      <c r="AA243" s="28">
        <v>15</v>
      </c>
      <c r="AB243" s="28">
        <v>0</v>
      </c>
      <c r="AC243" s="28">
        <v>0</v>
      </c>
      <c r="AD243" s="28">
        <v>0</v>
      </c>
      <c r="AE243" s="28">
        <v>18.629999160766602</v>
      </c>
      <c r="AF243" s="28">
        <v>160.18000024557114</v>
      </c>
      <c r="AG243" s="28">
        <v>570.12512207919008</v>
      </c>
      <c r="AH243" s="28">
        <v>341.97115193805143</v>
      </c>
      <c r="AI243" s="30" t="str">
        <f t="shared" si="143"/>
        <v>F 6-Yr DSR Ramp</v>
      </c>
      <c r="AJ243" s="27">
        <v>2037</v>
      </c>
      <c r="AK243" s="35">
        <f t="shared" si="144"/>
        <v>912.09627401724151</v>
      </c>
      <c r="AL243" s="35">
        <f t="shared" si="153"/>
        <v>125</v>
      </c>
      <c r="AM243" s="35">
        <f t="shared" si="145"/>
        <v>0</v>
      </c>
      <c r="AN243" s="35">
        <f t="shared" si="146"/>
        <v>160.18000024557114</v>
      </c>
      <c r="AO243" s="35">
        <f t="shared" si="147"/>
        <v>77.389997482299805</v>
      </c>
      <c r="AP243" s="35">
        <f t="shared" si="148"/>
        <v>15</v>
      </c>
      <c r="AQ243" s="35">
        <f t="shared" si="149"/>
        <v>897.90000152587891</v>
      </c>
      <c r="AR243" s="35">
        <f t="shared" si="140"/>
        <v>2200</v>
      </c>
      <c r="AS243" s="35">
        <f t="shared" si="150"/>
        <v>0</v>
      </c>
      <c r="AT243" s="35">
        <f t="shared" si="151"/>
        <v>0</v>
      </c>
      <c r="AU243" s="35">
        <f t="shared" si="141"/>
        <v>711</v>
      </c>
      <c r="AV243" s="35">
        <f t="shared" si="154"/>
        <v>5098.5662732709916</v>
      </c>
      <c r="AX243" s="27">
        <v>2037</v>
      </c>
      <c r="AY243" s="35"/>
      <c r="AZ243" s="35"/>
      <c r="BA243" s="35"/>
      <c r="BB243" s="35"/>
      <c r="BC243" s="35"/>
      <c r="BD243" s="35"/>
      <c r="BE243" s="35"/>
      <c r="BF243" s="35"/>
      <c r="BG243" s="35"/>
      <c r="BH243" s="35"/>
      <c r="BI243" s="35"/>
      <c r="BJ243" s="35"/>
    </row>
    <row r="244" spans="2:65" x14ac:dyDescent="0.25">
      <c r="B244" s="25">
        <v>2038</v>
      </c>
      <c r="C244" s="26">
        <v>0</v>
      </c>
      <c r="D244" s="26">
        <v>711</v>
      </c>
      <c r="E244" s="26">
        <v>0</v>
      </c>
      <c r="F244" s="26">
        <v>1600</v>
      </c>
      <c r="G244" s="26">
        <v>200</v>
      </c>
      <c r="H244" s="26">
        <v>200</v>
      </c>
      <c r="I244" s="26">
        <v>0</v>
      </c>
      <c r="J244" s="26">
        <v>400</v>
      </c>
      <c r="K244" s="26">
        <v>0</v>
      </c>
      <c r="L244" s="26">
        <v>0</v>
      </c>
      <c r="M244" s="26">
        <v>897.44998931884766</v>
      </c>
      <c r="N244" s="26">
        <v>0</v>
      </c>
      <c r="O244" s="26">
        <v>0</v>
      </c>
      <c r="P244" s="26">
        <v>0</v>
      </c>
      <c r="Q244" s="26">
        <v>0</v>
      </c>
      <c r="R244" s="26">
        <v>125</v>
      </c>
      <c r="S244" s="26">
        <v>0</v>
      </c>
      <c r="T244" s="26">
        <v>0</v>
      </c>
      <c r="U244" s="26">
        <v>0</v>
      </c>
      <c r="V244" s="26">
        <v>0</v>
      </c>
      <c r="W244" s="26">
        <v>62.220001220703118</v>
      </c>
      <c r="X244" s="26">
        <v>0</v>
      </c>
      <c r="Y244" s="26">
        <v>0</v>
      </c>
      <c r="Z244" s="26">
        <v>0</v>
      </c>
      <c r="AA244" s="26">
        <v>15</v>
      </c>
      <c r="AB244" s="26">
        <v>0</v>
      </c>
      <c r="AC244" s="26">
        <v>0</v>
      </c>
      <c r="AD244" s="26">
        <v>0</v>
      </c>
      <c r="AE244" s="26">
        <v>19.729999542236332</v>
      </c>
      <c r="AF244" s="26">
        <v>162.02000004053116</v>
      </c>
      <c r="AG244" s="26">
        <v>588.81707320469332</v>
      </c>
      <c r="AH244" s="26">
        <v>372.95409578863388</v>
      </c>
      <c r="AI244" s="30" t="str">
        <f t="shared" si="143"/>
        <v>F 6-Yr DSR Ramp</v>
      </c>
      <c r="AJ244" s="25">
        <v>2038</v>
      </c>
      <c r="AK244" s="34">
        <f t="shared" si="144"/>
        <v>961.77116899332714</v>
      </c>
      <c r="AL244" s="34">
        <f t="shared" si="153"/>
        <v>125</v>
      </c>
      <c r="AM244" s="34">
        <f t="shared" si="145"/>
        <v>0</v>
      </c>
      <c r="AN244" s="34">
        <f t="shared" si="146"/>
        <v>162.02000004053116</v>
      </c>
      <c r="AO244" s="34">
        <f t="shared" si="147"/>
        <v>81.950000762939453</v>
      </c>
      <c r="AP244" s="34">
        <f t="shared" si="148"/>
        <v>15</v>
      </c>
      <c r="AQ244" s="34">
        <f t="shared" si="149"/>
        <v>897.44998931884766</v>
      </c>
      <c r="AR244" s="34">
        <f t="shared" si="140"/>
        <v>2400</v>
      </c>
      <c r="AS244" s="34">
        <f t="shared" si="150"/>
        <v>0</v>
      </c>
      <c r="AT244" s="34">
        <f t="shared" si="151"/>
        <v>0</v>
      </c>
      <c r="AU244" s="34">
        <f t="shared" si="141"/>
        <v>711</v>
      </c>
      <c r="AV244" s="34">
        <f t="shared" si="154"/>
        <v>5354.1911591156459</v>
      </c>
      <c r="AX244" s="25">
        <v>2038</v>
      </c>
      <c r="AY244" s="34"/>
      <c r="AZ244" s="34"/>
      <c r="BA244" s="34"/>
      <c r="BB244" s="34"/>
      <c r="BC244" s="34"/>
      <c r="BD244" s="34"/>
      <c r="BE244" s="34"/>
      <c r="BF244" s="34"/>
      <c r="BG244" s="34"/>
      <c r="BH244" s="34"/>
      <c r="BI244" s="34"/>
      <c r="BJ244" s="34"/>
    </row>
    <row r="245" spans="2:65" x14ac:dyDescent="0.25">
      <c r="B245" s="27">
        <v>2039</v>
      </c>
      <c r="C245" s="28">
        <v>0</v>
      </c>
      <c r="D245" s="28">
        <v>711</v>
      </c>
      <c r="E245" s="28">
        <v>0</v>
      </c>
      <c r="F245" s="28">
        <v>1600</v>
      </c>
      <c r="G245" s="28">
        <v>200</v>
      </c>
      <c r="H245" s="28">
        <v>200</v>
      </c>
      <c r="I245" s="28">
        <v>0</v>
      </c>
      <c r="J245" s="28">
        <v>400</v>
      </c>
      <c r="K245" s="28">
        <v>0</v>
      </c>
      <c r="L245" s="28">
        <v>0</v>
      </c>
      <c r="M245" s="28">
        <v>897.00001525878906</v>
      </c>
      <c r="N245" s="28">
        <v>0</v>
      </c>
      <c r="O245" s="28">
        <v>0</v>
      </c>
      <c r="P245" s="28">
        <v>0</v>
      </c>
      <c r="Q245" s="28">
        <v>0</v>
      </c>
      <c r="R245" s="28">
        <v>275</v>
      </c>
      <c r="S245" s="28">
        <v>0</v>
      </c>
      <c r="T245" s="28">
        <v>0</v>
      </c>
      <c r="U245" s="28">
        <v>0</v>
      </c>
      <c r="V245" s="28">
        <v>0</v>
      </c>
      <c r="W245" s="28">
        <v>65.650001525878906</v>
      </c>
      <c r="X245" s="28">
        <v>125</v>
      </c>
      <c r="Y245" s="28">
        <v>0</v>
      </c>
      <c r="Z245" s="28">
        <v>0</v>
      </c>
      <c r="AA245" s="28">
        <v>30</v>
      </c>
      <c r="AB245" s="28">
        <v>0</v>
      </c>
      <c r="AC245" s="28">
        <v>0</v>
      </c>
      <c r="AD245" s="28">
        <v>0</v>
      </c>
      <c r="AE245" s="28">
        <v>20.819999694824219</v>
      </c>
      <c r="AF245" s="28">
        <v>163.91000229120255</v>
      </c>
      <c r="AG245" s="28">
        <v>607.42578710781015</v>
      </c>
      <c r="AH245" s="28">
        <v>417.70254871129873</v>
      </c>
      <c r="AI245" s="30" t="str">
        <f t="shared" si="143"/>
        <v>F 6-Yr DSR Ramp</v>
      </c>
      <c r="AJ245" s="27">
        <v>2039</v>
      </c>
      <c r="AK245" s="35">
        <f t="shared" si="144"/>
        <v>1025.128335819109</v>
      </c>
      <c r="AL245" s="35">
        <f t="shared" si="153"/>
        <v>275</v>
      </c>
      <c r="AM245" s="35">
        <f t="shared" si="145"/>
        <v>0</v>
      </c>
      <c r="AN245" s="35">
        <f t="shared" si="146"/>
        <v>163.91000229120255</v>
      </c>
      <c r="AO245" s="35">
        <f t="shared" si="147"/>
        <v>86.470001220703125</v>
      </c>
      <c r="AP245" s="35">
        <f t="shared" si="148"/>
        <v>30</v>
      </c>
      <c r="AQ245" s="35">
        <f t="shared" si="149"/>
        <v>897.00001525878906</v>
      </c>
      <c r="AR245" s="35">
        <f t="shared" si="140"/>
        <v>2400</v>
      </c>
      <c r="AS245" s="35">
        <f t="shared" si="150"/>
        <v>125</v>
      </c>
      <c r="AT245" s="35">
        <f t="shared" si="151"/>
        <v>0</v>
      </c>
      <c r="AU245" s="35">
        <f t="shared" si="141"/>
        <v>711</v>
      </c>
      <c r="AV245" s="35">
        <f t="shared" si="154"/>
        <v>5713.5083545898033</v>
      </c>
      <c r="AX245" s="27">
        <v>2039</v>
      </c>
      <c r="AY245" s="35"/>
      <c r="AZ245" s="35"/>
      <c r="BA245" s="35"/>
      <c r="BB245" s="35"/>
      <c r="BC245" s="35"/>
      <c r="BD245" s="35"/>
      <c r="BE245" s="35"/>
      <c r="BF245" s="35"/>
      <c r="BG245" s="35"/>
      <c r="BH245" s="35"/>
      <c r="BI245" s="35"/>
      <c r="BJ245" s="35"/>
    </row>
    <row r="246" spans="2:65" x14ac:dyDescent="0.25">
      <c r="B246" s="25">
        <v>2040</v>
      </c>
      <c r="C246" s="26">
        <v>0</v>
      </c>
      <c r="D246" s="26">
        <v>711</v>
      </c>
      <c r="E246" s="26">
        <v>18.20000076293945</v>
      </c>
      <c r="F246" s="26">
        <v>1700</v>
      </c>
      <c r="G246" s="26">
        <v>200</v>
      </c>
      <c r="H246" s="26">
        <v>200</v>
      </c>
      <c r="I246" s="26">
        <v>0</v>
      </c>
      <c r="J246" s="26">
        <v>400</v>
      </c>
      <c r="K246" s="26">
        <v>0</v>
      </c>
      <c r="L246" s="26">
        <v>0</v>
      </c>
      <c r="M246" s="26">
        <v>896.54998779296875</v>
      </c>
      <c r="N246" s="26">
        <v>0</v>
      </c>
      <c r="O246" s="26">
        <v>0</v>
      </c>
      <c r="P246" s="26">
        <v>0</v>
      </c>
      <c r="Q246" s="26">
        <v>0</v>
      </c>
      <c r="R246" s="26">
        <v>300</v>
      </c>
      <c r="S246" s="26">
        <v>25</v>
      </c>
      <c r="T246" s="26">
        <v>0</v>
      </c>
      <c r="U246" s="26">
        <v>25</v>
      </c>
      <c r="V246" s="26">
        <v>0</v>
      </c>
      <c r="W246" s="26">
        <v>69.120002746582031</v>
      </c>
      <c r="X246" s="26">
        <v>125</v>
      </c>
      <c r="Y246" s="26">
        <v>0</v>
      </c>
      <c r="Z246" s="26">
        <v>0</v>
      </c>
      <c r="AA246" s="26">
        <v>45</v>
      </c>
      <c r="AB246" s="26">
        <v>0</v>
      </c>
      <c r="AC246" s="26">
        <v>0</v>
      </c>
      <c r="AD246" s="26">
        <v>0</v>
      </c>
      <c r="AE246" s="26">
        <v>21.920000076293949</v>
      </c>
      <c r="AF246" s="26">
        <v>165.72999942302704</v>
      </c>
      <c r="AG246" s="26">
        <v>623.34510461137415</v>
      </c>
      <c r="AH246" s="26">
        <v>466.93941385101141</v>
      </c>
      <c r="AI246" s="30" t="str">
        <f t="shared" si="143"/>
        <v>F 6-Yr DSR Ramp</v>
      </c>
      <c r="AJ246" s="25">
        <v>2040</v>
      </c>
      <c r="AK246" s="34">
        <f t="shared" si="144"/>
        <v>1090.2845184623857</v>
      </c>
      <c r="AL246" s="34">
        <f t="shared" si="153"/>
        <v>350</v>
      </c>
      <c r="AM246" s="34">
        <f t="shared" si="145"/>
        <v>0</v>
      </c>
      <c r="AN246" s="34">
        <f t="shared" si="146"/>
        <v>165.72999942302704</v>
      </c>
      <c r="AO246" s="34">
        <f t="shared" si="147"/>
        <v>91.040002822875977</v>
      </c>
      <c r="AP246" s="34">
        <f t="shared" si="148"/>
        <v>45</v>
      </c>
      <c r="AQ246" s="34">
        <f t="shared" si="149"/>
        <v>896.54998779296875</v>
      </c>
      <c r="AR246" s="34">
        <f t="shared" si="140"/>
        <v>2500</v>
      </c>
      <c r="AS246" s="34">
        <f t="shared" si="150"/>
        <v>125</v>
      </c>
      <c r="AT246" s="34">
        <f t="shared" si="151"/>
        <v>0</v>
      </c>
      <c r="AU246" s="34">
        <f t="shared" si="141"/>
        <v>729.20000076293945</v>
      </c>
      <c r="AV246" s="34">
        <f t="shared" si="154"/>
        <v>5992.8045092641969</v>
      </c>
      <c r="AX246" s="25">
        <v>2040</v>
      </c>
      <c r="AY246" s="34"/>
      <c r="AZ246" s="34"/>
      <c r="BA246" s="34"/>
      <c r="BB246" s="34"/>
      <c r="BC246" s="34"/>
      <c r="BD246" s="34"/>
      <c r="BE246" s="34"/>
      <c r="BF246" s="34"/>
      <c r="BG246" s="34"/>
      <c r="BH246" s="34"/>
      <c r="BI246" s="34"/>
      <c r="BJ246" s="34"/>
    </row>
    <row r="247" spans="2:65" x14ac:dyDescent="0.25">
      <c r="B247" s="27">
        <v>2041</v>
      </c>
      <c r="C247" s="28">
        <v>0</v>
      </c>
      <c r="D247" s="28">
        <v>711</v>
      </c>
      <c r="E247" s="28">
        <v>18.20000076293945</v>
      </c>
      <c r="F247" s="28">
        <v>1700</v>
      </c>
      <c r="G247" s="28">
        <v>200</v>
      </c>
      <c r="H247" s="28">
        <v>200</v>
      </c>
      <c r="I247" s="28">
        <v>0</v>
      </c>
      <c r="J247" s="28">
        <v>400</v>
      </c>
      <c r="K247" s="28">
        <v>0</v>
      </c>
      <c r="L247" s="28">
        <v>0</v>
      </c>
      <c r="M247" s="28">
        <v>996.10000610351563</v>
      </c>
      <c r="N247" s="28">
        <v>0</v>
      </c>
      <c r="O247" s="28">
        <v>0</v>
      </c>
      <c r="P247" s="28">
        <v>0</v>
      </c>
      <c r="Q247" s="28">
        <v>0</v>
      </c>
      <c r="R247" s="28">
        <v>350</v>
      </c>
      <c r="S247" s="28">
        <v>25</v>
      </c>
      <c r="T247" s="28">
        <v>0</v>
      </c>
      <c r="U247" s="28">
        <v>75</v>
      </c>
      <c r="V247" s="28">
        <v>0</v>
      </c>
      <c r="W247" s="28">
        <v>72.769996643066406</v>
      </c>
      <c r="X247" s="28">
        <v>250</v>
      </c>
      <c r="Y247" s="28">
        <v>0</v>
      </c>
      <c r="Z247" s="28">
        <v>0</v>
      </c>
      <c r="AA247" s="28">
        <v>60</v>
      </c>
      <c r="AB247" s="28">
        <v>0</v>
      </c>
      <c r="AC247" s="28">
        <v>0</v>
      </c>
      <c r="AD247" s="28">
        <v>0</v>
      </c>
      <c r="AE247" s="28">
        <v>23.079999923706051</v>
      </c>
      <c r="AF247" s="28">
        <v>167.63999831676483</v>
      </c>
      <c r="AG247" s="28">
        <v>635.56725558308858</v>
      </c>
      <c r="AH247" s="28">
        <v>490.49237784781337</v>
      </c>
      <c r="AI247" s="30" t="str">
        <f t="shared" si="143"/>
        <v>F 6-Yr DSR Ramp</v>
      </c>
      <c r="AJ247" s="27">
        <v>2041</v>
      </c>
      <c r="AK247" s="35">
        <f t="shared" si="144"/>
        <v>1126.0596334309021</v>
      </c>
      <c r="AL247" s="35">
        <f t="shared" si="153"/>
        <v>450</v>
      </c>
      <c r="AM247" s="35">
        <f t="shared" si="145"/>
        <v>0</v>
      </c>
      <c r="AN247" s="35">
        <f t="shared" si="146"/>
        <v>167.63999831676483</v>
      </c>
      <c r="AO247" s="35">
        <f t="shared" si="147"/>
        <v>95.849996566772461</v>
      </c>
      <c r="AP247" s="35">
        <f t="shared" si="148"/>
        <v>60</v>
      </c>
      <c r="AQ247" s="35">
        <f t="shared" si="149"/>
        <v>996.10000610351563</v>
      </c>
      <c r="AR247" s="35">
        <f t="shared" si="140"/>
        <v>2500</v>
      </c>
      <c r="AS247" s="35">
        <f t="shared" si="150"/>
        <v>250</v>
      </c>
      <c r="AT247" s="35">
        <f t="shared" si="151"/>
        <v>0</v>
      </c>
      <c r="AU247" s="35">
        <f t="shared" si="141"/>
        <v>729.20000076293945</v>
      </c>
      <c r="AV247" s="35">
        <f t="shared" si="154"/>
        <v>6374.8496351808944</v>
      </c>
      <c r="AX247" s="27">
        <v>2041</v>
      </c>
      <c r="AY247" s="35"/>
      <c r="AZ247" s="35"/>
      <c r="BA247" s="35"/>
      <c r="BB247" s="35"/>
      <c r="BC247" s="35"/>
      <c r="BD247" s="35"/>
      <c r="BE247" s="35"/>
      <c r="BF247" s="35"/>
      <c r="BG247" s="35"/>
      <c r="BH247" s="35"/>
      <c r="BI247" s="35"/>
      <c r="BJ247" s="35"/>
    </row>
    <row r="248" spans="2:65" x14ac:dyDescent="0.25">
      <c r="B248" s="25">
        <v>2042</v>
      </c>
      <c r="C248" s="26">
        <v>0</v>
      </c>
      <c r="D248" s="26">
        <v>711</v>
      </c>
      <c r="E248" s="26">
        <v>18.20000076293945</v>
      </c>
      <c r="F248" s="26">
        <v>1700</v>
      </c>
      <c r="G248" s="26">
        <v>200</v>
      </c>
      <c r="H248" s="26">
        <v>200</v>
      </c>
      <c r="I248" s="26">
        <v>0</v>
      </c>
      <c r="J248" s="26">
        <v>400</v>
      </c>
      <c r="K248" s="26">
        <v>0</v>
      </c>
      <c r="L248" s="26">
        <v>100</v>
      </c>
      <c r="M248" s="26">
        <v>1195.5999984741211</v>
      </c>
      <c r="N248" s="26">
        <v>0</v>
      </c>
      <c r="O248" s="26">
        <v>0</v>
      </c>
      <c r="P248" s="26">
        <v>0</v>
      </c>
      <c r="Q248" s="26">
        <v>0</v>
      </c>
      <c r="R248" s="26">
        <v>350</v>
      </c>
      <c r="S248" s="26">
        <v>100</v>
      </c>
      <c r="T248" s="26">
        <v>25</v>
      </c>
      <c r="U248" s="26">
        <v>150</v>
      </c>
      <c r="V248" s="26">
        <v>0</v>
      </c>
      <c r="W248" s="26">
        <v>76.620002746582031</v>
      </c>
      <c r="X248" s="26">
        <v>250</v>
      </c>
      <c r="Y248" s="26">
        <v>0</v>
      </c>
      <c r="Z248" s="26">
        <v>0</v>
      </c>
      <c r="AA248" s="26">
        <v>75</v>
      </c>
      <c r="AB248" s="26">
        <v>0</v>
      </c>
      <c r="AC248" s="26">
        <v>0</v>
      </c>
      <c r="AD248" s="26">
        <v>0</v>
      </c>
      <c r="AE248" s="26">
        <v>24.29999923706055</v>
      </c>
      <c r="AF248" s="26">
        <v>169.45999920368195</v>
      </c>
      <c r="AG248" s="26">
        <v>647.30737171280589</v>
      </c>
      <c r="AH248" s="26">
        <v>517.74793944462169</v>
      </c>
      <c r="AI248" s="30" t="str">
        <f t="shared" si="143"/>
        <v>F 6-Yr DSR Ramp</v>
      </c>
      <c r="AJ248" s="25">
        <v>2042</v>
      </c>
      <c r="AK248" s="34">
        <f t="shared" si="144"/>
        <v>1165.0553111574277</v>
      </c>
      <c r="AL248" s="34">
        <f t="shared" si="153"/>
        <v>625</v>
      </c>
      <c r="AM248" s="34">
        <f t="shared" si="145"/>
        <v>0</v>
      </c>
      <c r="AN248" s="34">
        <f t="shared" si="146"/>
        <v>169.45999920368195</v>
      </c>
      <c r="AO248" s="34">
        <f t="shared" si="147"/>
        <v>100.92000198364258</v>
      </c>
      <c r="AP248" s="34">
        <f t="shared" si="148"/>
        <v>75</v>
      </c>
      <c r="AQ248" s="34">
        <f t="shared" si="149"/>
        <v>1195.5999984741211</v>
      </c>
      <c r="AR248" s="34">
        <f t="shared" si="140"/>
        <v>2600</v>
      </c>
      <c r="AS248" s="34">
        <f t="shared" si="150"/>
        <v>250</v>
      </c>
      <c r="AT248" s="34">
        <f t="shared" si="151"/>
        <v>0</v>
      </c>
      <c r="AU248" s="34">
        <f t="shared" si="141"/>
        <v>729.20000076293945</v>
      </c>
      <c r="AV248" s="34">
        <f t="shared" si="154"/>
        <v>6910.2353115818132</v>
      </c>
      <c r="AX248" s="25">
        <v>2042</v>
      </c>
      <c r="AY248" s="34"/>
      <c r="AZ248" s="34"/>
      <c r="BA248" s="34"/>
      <c r="BB248" s="34"/>
      <c r="BC248" s="34"/>
      <c r="BD248" s="34"/>
      <c r="BE248" s="34"/>
      <c r="BF248" s="34"/>
      <c r="BG248" s="34"/>
      <c r="BH248" s="34"/>
      <c r="BI248" s="34"/>
      <c r="BJ248" s="34"/>
    </row>
    <row r="249" spans="2:65" x14ac:dyDescent="0.25">
      <c r="B249" s="27">
        <v>2043</v>
      </c>
      <c r="C249" s="28">
        <v>0</v>
      </c>
      <c r="D249" s="28">
        <v>948</v>
      </c>
      <c r="E249" s="28">
        <v>18.20000076293945</v>
      </c>
      <c r="F249" s="28">
        <v>1700</v>
      </c>
      <c r="G249" s="28">
        <v>200</v>
      </c>
      <c r="H249" s="28">
        <v>200</v>
      </c>
      <c r="I249" s="28">
        <v>0</v>
      </c>
      <c r="J249" s="28">
        <v>400</v>
      </c>
      <c r="K249" s="28">
        <v>0</v>
      </c>
      <c r="L249" s="28">
        <v>300</v>
      </c>
      <c r="M249" s="28">
        <v>1394.9999847412109</v>
      </c>
      <c r="N249" s="28">
        <v>0</v>
      </c>
      <c r="O249" s="28">
        <v>0</v>
      </c>
      <c r="P249" s="28">
        <v>0</v>
      </c>
      <c r="Q249" s="28">
        <v>0</v>
      </c>
      <c r="R249" s="28">
        <v>350</v>
      </c>
      <c r="S249" s="28">
        <v>100</v>
      </c>
      <c r="T249" s="28">
        <v>25</v>
      </c>
      <c r="U249" s="28">
        <v>150</v>
      </c>
      <c r="V249" s="28">
        <v>0</v>
      </c>
      <c r="W249" s="28">
        <v>80.669998168945313</v>
      </c>
      <c r="X249" s="28">
        <v>250</v>
      </c>
      <c r="Y249" s="28">
        <v>0</v>
      </c>
      <c r="Z249" s="28">
        <v>0</v>
      </c>
      <c r="AA249" s="28">
        <v>90</v>
      </c>
      <c r="AB249" s="28">
        <v>0</v>
      </c>
      <c r="AC249" s="28">
        <v>0</v>
      </c>
      <c r="AD249" s="28">
        <v>0</v>
      </c>
      <c r="AE249" s="28">
        <v>25.579999923706051</v>
      </c>
      <c r="AF249" s="28">
        <v>171.24999964237213</v>
      </c>
      <c r="AG249" s="28">
        <v>658.38404797688133</v>
      </c>
      <c r="AH249" s="28">
        <v>562.34133320822002</v>
      </c>
      <c r="AI249" s="30" t="str">
        <f t="shared" si="143"/>
        <v>F 6-Yr DSR Ramp</v>
      </c>
      <c r="AJ249" s="27">
        <v>2043</v>
      </c>
      <c r="AK249" s="35">
        <f t="shared" si="144"/>
        <v>1220.7253811851015</v>
      </c>
      <c r="AL249" s="35">
        <f t="shared" si="153"/>
        <v>625</v>
      </c>
      <c r="AM249" s="35">
        <f t="shared" si="145"/>
        <v>0</v>
      </c>
      <c r="AN249" s="35">
        <f t="shared" si="146"/>
        <v>171.24999964237213</v>
      </c>
      <c r="AO249" s="35">
        <f t="shared" si="147"/>
        <v>106.24999809265137</v>
      </c>
      <c r="AP249" s="35">
        <f t="shared" si="148"/>
        <v>90</v>
      </c>
      <c r="AQ249" s="35">
        <f t="shared" si="149"/>
        <v>1394.9999847412109</v>
      </c>
      <c r="AR249" s="35">
        <f t="shared" si="140"/>
        <v>2800</v>
      </c>
      <c r="AS249" s="35">
        <f t="shared" si="150"/>
        <v>250</v>
      </c>
      <c r="AT249" s="35">
        <f t="shared" si="151"/>
        <v>0</v>
      </c>
      <c r="AU249" s="35">
        <f t="shared" si="141"/>
        <v>966.20000076293945</v>
      </c>
      <c r="AV249" s="35">
        <f t="shared" si="154"/>
        <v>7624.4253644242754</v>
      </c>
      <c r="AX249" s="27">
        <v>2043</v>
      </c>
      <c r="AY249" s="35"/>
      <c r="AZ249" s="35"/>
      <c r="BA249" s="35"/>
      <c r="BB249" s="35"/>
      <c r="BC249" s="35"/>
      <c r="BD249" s="35"/>
      <c r="BE249" s="35"/>
      <c r="BF249" s="35"/>
      <c r="BG249" s="35"/>
      <c r="BH249" s="35"/>
      <c r="BI249" s="35"/>
      <c r="BJ249" s="35"/>
    </row>
    <row r="250" spans="2:65" x14ac:dyDescent="0.25">
      <c r="B250" s="25">
        <v>2044</v>
      </c>
      <c r="C250" s="26">
        <v>0</v>
      </c>
      <c r="D250" s="26">
        <v>948</v>
      </c>
      <c r="E250" s="26">
        <v>18.20000076293945</v>
      </c>
      <c r="F250" s="26">
        <v>1700</v>
      </c>
      <c r="G250" s="26">
        <v>550</v>
      </c>
      <c r="H250" s="26">
        <v>200</v>
      </c>
      <c r="I250" s="26">
        <v>0</v>
      </c>
      <c r="J250" s="26">
        <v>400</v>
      </c>
      <c r="K250" s="26">
        <v>0</v>
      </c>
      <c r="L250" s="26">
        <v>300</v>
      </c>
      <c r="M250" s="26">
        <v>1394.3000106811523</v>
      </c>
      <c r="N250" s="26">
        <v>0</v>
      </c>
      <c r="O250" s="26">
        <v>0</v>
      </c>
      <c r="P250" s="26">
        <v>0</v>
      </c>
      <c r="Q250" s="26">
        <v>0</v>
      </c>
      <c r="R250" s="26">
        <v>350</v>
      </c>
      <c r="S250" s="26">
        <v>100</v>
      </c>
      <c r="T250" s="26">
        <v>25</v>
      </c>
      <c r="U250" s="26">
        <v>150</v>
      </c>
      <c r="V250" s="26">
        <v>0</v>
      </c>
      <c r="W250" s="26">
        <v>84.930000305175781</v>
      </c>
      <c r="X250" s="26">
        <v>375</v>
      </c>
      <c r="Y250" s="26">
        <v>0</v>
      </c>
      <c r="Z250" s="26">
        <v>0</v>
      </c>
      <c r="AA250" s="26">
        <v>120</v>
      </c>
      <c r="AB250" s="26">
        <v>0</v>
      </c>
      <c r="AC250" s="26">
        <v>0</v>
      </c>
      <c r="AD250" s="26">
        <v>0</v>
      </c>
      <c r="AE250" s="26">
        <v>26.930000305175781</v>
      </c>
      <c r="AF250" s="26">
        <v>172.94999957084656</v>
      </c>
      <c r="AG250" s="26">
        <v>670.82747156300934</v>
      </c>
      <c r="AH250" s="26">
        <v>622.09565656516793</v>
      </c>
      <c r="AI250" s="30" t="str">
        <f t="shared" si="143"/>
        <v>F 6-Yr DSR Ramp</v>
      </c>
      <c r="AJ250" s="25">
        <v>2044</v>
      </c>
      <c r="AK250" s="34">
        <f t="shared" si="144"/>
        <v>1292.9231281281773</v>
      </c>
      <c r="AL250" s="34">
        <f t="shared" si="153"/>
        <v>625</v>
      </c>
      <c r="AM250" s="34">
        <f t="shared" si="145"/>
        <v>0</v>
      </c>
      <c r="AN250" s="34">
        <f t="shared" si="146"/>
        <v>172.94999957084656</v>
      </c>
      <c r="AO250" s="34">
        <f t="shared" si="147"/>
        <v>111.86000061035156</v>
      </c>
      <c r="AP250" s="34">
        <f t="shared" si="148"/>
        <v>120</v>
      </c>
      <c r="AQ250" s="34">
        <f t="shared" si="149"/>
        <v>1394.3000106811523</v>
      </c>
      <c r="AR250" s="34">
        <f t="shared" si="140"/>
        <v>3150</v>
      </c>
      <c r="AS250" s="34">
        <f t="shared" si="150"/>
        <v>375</v>
      </c>
      <c r="AT250" s="34">
        <f t="shared" si="151"/>
        <v>0</v>
      </c>
      <c r="AU250" s="34">
        <f t="shared" si="141"/>
        <v>966.20000076293945</v>
      </c>
      <c r="AV250" s="34">
        <f t="shared" si="154"/>
        <v>8208.2331397534672</v>
      </c>
      <c r="AX250" s="25">
        <v>2044</v>
      </c>
      <c r="AY250" s="34"/>
      <c r="AZ250" s="34"/>
      <c r="BA250" s="34"/>
      <c r="BB250" s="34"/>
      <c r="BC250" s="34"/>
      <c r="BD250" s="34"/>
      <c r="BE250" s="34"/>
      <c r="BF250" s="34"/>
      <c r="BG250" s="34"/>
      <c r="BH250" s="34"/>
      <c r="BI250" s="34"/>
      <c r="BJ250" s="34"/>
    </row>
    <row r="251" spans="2:65" x14ac:dyDescent="0.25">
      <c r="B251" s="27">
        <v>2045</v>
      </c>
      <c r="C251" s="28">
        <v>0</v>
      </c>
      <c r="D251" s="28">
        <v>948</v>
      </c>
      <c r="E251" s="28">
        <v>18.20000076293945</v>
      </c>
      <c r="F251" s="28">
        <v>1700</v>
      </c>
      <c r="G251" s="28">
        <v>550</v>
      </c>
      <c r="H251" s="28">
        <v>200</v>
      </c>
      <c r="I251" s="28">
        <v>0</v>
      </c>
      <c r="J251" s="28">
        <v>400</v>
      </c>
      <c r="K251" s="28">
        <v>0</v>
      </c>
      <c r="L251" s="28">
        <v>300</v>
      </c>
      <c r="M251" s="28">
        <v>1393.5999908447266</v>
      </c>
      <c r="N251" s="28">
        <v>0</v>
      </c>
      <c r="O251" s="28">
        <v>0</v>
      </c>
      <c r="P251" s="28">
        <v>0</v>
      </c>
      <c r="Q251" s="28">
        <v>0</v>
      </c>
      <c r="R251" s="28">
        <v>350</v>
      </c>
      <c r="S251" s="28">
        <v>100</v>
      </c>
      <c r="T251" s="28">
        <v>25</v>
      </c>
      <c r="U251" s="28">
        <v>150</v>
      </c>
      <c r="V251" s="28">
        <v>0</v>
      </c>
      <c r="W251" s="28">
        <v>89.410003662109375</v>
      </c>
      <c r="X251" s="28">
        <v>500</v>
      </c>
      <c r="Y251" s="28">
        <v>0</v>
      </c>
      <c r="Z251" s="28">
        <v>0</v>
      </c>
      <c r="AA251" s="28">
        <v>150</v>
      </c>
      <c r="AB251" s="28">
        <v>0</v>
      </c>
      <c r="AC251" s="28">
        <v>0</v>
      </c>
      <c r="AD251" s="28">
        <v>0</v>
      </c>
      <c r="AE251" s="28">
        <v>28.360000610351559</v>
      </c>
      <c r="AF251" s="28">
        <v>174.71000289916992</v>
      </c>
      <c r="AG251" s="28">
        <v>681.86047119128307</v>
      </c>
      <c r="AH251" s="28">
        <v>689.82409491570616</v>
      </c>
      <c r="AI251" s="30" t="str">
        <f t="shared" si="143"/>
        <v>F 6-Yr DSR Ramp</v>
      </c>
      <c r="AJ251" s="27">
        <v>2045</v>
      </c>
      <c r="AK251" s="35">
        <f t="shared" si="144"/>
        <v>1371.6845661069892</v>
      </c>
      <c r="AL251" s="35">
        <f t="shared" si="153"/>
        <v>625</v>
      </c>
      <c r="AM251" s="35">
        <f t="shared" si="145"/>
        <v>0</v>
      </c>
      <c r="AN251" s="35">
        <f t="shared" si="146"/>
        <v>174.71000289916992</v>
      </c>
      <c r="AO251" s="35">
        <f t="shared" si="147"/>
        <v>117.77000427246094</v>
      </c>
      <c r="AP251" s="35">
        <f t="shared" si="148"/>
        <v>150</v>
      </c>
      <c r="AQ251" s="35">
        <f t="shared" si="149"/>
        <v>1393.5999908447266</v>
      </c>
      <c r="AR251" s="35">
        <f t="shared" si="140"/>
        <v>3150</v>
      </c>
      <c r="AS251" s="35">
        <f t="shared" si="150"/>
        <v>500</v>
      </c>
      <c r="AT251" s="35">
        <f t="shared" si="151"/>
        <v>0</v>
      </c>
      <c r="AU251" s="35">
        <f t="shared" si="141"/>
        <v>966.20000076293945</v>
      </c>
      <c r="AV251" s="35">
        <f t="shared" si="154"/>
        <v>8448.9645648862861</v>
      </c>
      <c r="AX251" s="27">
        <v>2045</v>
      </c>
      <c r="AY251" s="35">
        <f t="shared" ref="AY251:BJ251" si="156">AK251-AK236</f>
        <v>799.20426366245636</v>
      </c>
      <c r="AZ251" s="35">
        <f t="shared" si="156"/>
        <v>500</v>
      </c>
      <c r="BA251" s="35">
        <f t="shared" si="156"/>
        <v>0</v>
      </c>
      <c r="BB251" s="35">
        <f t="shared" si="156"/>
        <v>46.630004435777664</v>
      </c>
      <c r="BC251" s="35">
        <f t="shared" si="156"/>
        <v>72.080005645751953</v>
      </c>
      <c r="BD251" s="35">
        <f t="shared" si="156"/>
        <v>150</v>
      </c>
      <c r="BE251" s="35">
        <f t="shared" si="156"/>
        <v>1193.6999969482422</v>
      </c>
      <c r="BF251" s="35">
        <f t="shared" si="156"/>
        <v>1450</v>
      </c>
      <c r="BG251" s="35">
        <f t="shared" si="156"/>
        <v>500</v>
      </c>
      <c r="BH251" s="35">
        <f t="shared" si="156"/>
        <v>0</v>
      </c>
      <c r="BI251" s="35">
        <f t="shared" si="156"/>
        <v>729.20000076293945</v>
      </c>
      <c r="BJ251" s="35">
        <f t="shared" si="156"/>
        <v>5440.8142714551677</v>
      </c>
    </row>
    <row r="252" spans="2:65" x14ac:dyDescent="0.25">
      <c r="AX252" s="27" t="s">
        <v>45</v>
      </c>
      <c r="AY252" s="35">
        <f>SUM(AY251,AY236,AY231)</f>
        <v>1371.684566106989</v>
      </c>
      <c r="AZ252" s="35">
        <f t="shared" ref="AZ252:BJ252" si="157">SUM(AZ251,AZ236,AZ231)</f>
        <v>625</v>
      </c>
      <c r="BA252" s="35">
        <f t="shared" si="157"/>
        <v>0</v>
      </c>
      <c r="BB252" s="35">
        <f t="shared" si="157"/>
        <v>174.71000289916992</v>
      </c>
      <c r="BC252" s="35">
        <f t="shared" si="157"/>
        <v>117.77000427246094</v>
      </c>
      <c r="BD252" s="35">
        <f t="shared" si="157"/>
        <v>150</v>
      </c>
      <c r="BE252" s="35">
        <f t="shared" si="157"/>
        <v>1393.5999908447266</v>
      </c>
      <c r="BF252" s="35">
        <f t="shared" si="157"/>
        <v>3150</v>
      </c>
      <c r="BG252" s="35">
        <f t="shared" si="157"/>
        <v>500</v>
      </c>
      <c r="BH252" s="35">
        <f t="shared" si="157"/>
        <v>0</v>
      </c>
      <c r="BI252" s="35">
        <f t="shared" si="157"/>
        <v>966.20000076293945</v>
      </c>
      <c r="BJ252" s="35">
        <f t="shared" si="157"/>
        <v>8448.9645648862861</v>
      </c>
    </row>
    <row r="253" spans="2:65" x14ac:dyDescent="0.25">
      <c r="D253" s="246"/>
    </row>
    <row r="254" spans="2:65" x14ac:dyDescent="0.25">
      <c r="B254" s="1" t="str">
        <f>'RAW DATA INPUTS &gt;&gt;&gt;'!D12</f>
        <v>G NEI DSR</v>
      </c>
    </row>
    <row r="255" spans="2:65" ht="75" x14ac:dyDescent="0.25">
      <c r="B255" s="16" t="s">
        <v>13</v>
      </c>
      <c r="C255" s="17" t="s">
        <v>14</v>
      </c>
      <c r="D255" s="17" t="s">
        <v>15</v>
      </c>
      <c r="E255" s="17" t="s">
        <v>16</v>
      </c>
      <c r="F255" s="18" t="s">
        <v>17</v>
      </c>
      <c r="G255" s="18" t="s">
        <v>18</v>
      </c>
      <c r="H255" s="18" t="s">
        <v>19</v>
      </c>
      <c r="I255" s="18" t="s">
        <v>20</v>
      </c>
      <c r="J255" s="18" t="s">
        <v>21</v>
      </c>
      <c r="K255" s="18" t="s">
        <v>22</v>
      </c>
      <c r="L255" s="18" t="s">
        <v>23</v>
      </c>
      <c r="M255" s="19" t="s">
        <v>24</v>
      </c>
      <c r="N255" s="19" t="s">
        <v>25</v>
      </c>
      <c r="O255" s="19" t="s">
        <v>26</v>
      </c>
      <c r="P255" s="19" t="s">
        <v>27</v>
      </c>
      <c r="Q255" s="19" t="s">
        <v>28</v>
      </c>
      <c r="R255" s="20" t="s">
        <v>29</v>
      </c>
      <c r="S255" s="20" t="s">
        <v>30</v>
      </c>
      <c r="T255" s="20" t="s">
        <v>31</v>
      </c>
      <c r="U255" s="20" t="s">
        <v>32</v>
      </c>
      <c r="V255" s="20" t="s">
        <v>33</v>
      </c>
      <c r="W255" s="20" t="s">
        <v>34</v>
      </c>
      <c r="X255" s="21" t="s">
        <v>35</v>
      </c>
      <c r="Y255" s="21" t="s">
        <v>36</v>
      </c>
      <c r="Z255" s="21" t="s">
        <v>37</v>
      </c>
      <c r="AA255" s="16" t="s">
        <v>38</v>
      </c>
      <c r="AB255" s="16" t="s">
        <v>39</v>
      </c>
      <c r="AC255" s="16" t="s">
        <v>52</v>
      </c>
      <c r="AD255" s="16" t="s">
        <v>41</v>
      </c>
      <c r="AE255" s="16" t="s">
        <v>42</v>
      </c>
      <c r="AF255" s="22" t="s">
        <v>1</v>
      </c>
      <c r="AG255" s="22" t="s">
        <v>43</v>
      </c>
      <c r="AH255" s="22" t="s">
        <v>44</v>
      </c>
      <c r="AI255" s="36" t="str">
        <f>B254</f>
        <v>G NEI DSR</v>
      </c>
      <c r="AJ255" s="23" t="s">
        <v>13</v>
      </c>
      <c r="AK255" s="23" t="s">
        <v>58</v>
      </c>
      <c r="AL255" s="23" t="s">
        <v>59</v>
      </c>
      <c r="AM255" s="23" t="s">
        <v>60</v>
      </c>
      <c r="AN255" s="23" t="s">
        <v>61</v>
      </c>
      <c r="AO255" s="23" t="s">
        <v>62</v>
      </c>
      <c r="AP255" s="24" t="s">
        <v>38</v>
      </c>
      <c r="AQ255" s="24" t="s">
        <v>47</v>
      </c>
      <c r="AR255" s="24" t="s">
        <v>53</v>
      </c>
      <c r="AS255" s="24" t="s">
        <v>63</v>
      </c>
      <c r="AT255" s="24" t="s">
        <v>64</v>
      </c>
      <c r="AU255" s="24" t="s">
        <v>50</v>
      </c>
      <c r="AV255" s="24" t="s">
        <v>45</v>
      </c>
      <c r="AX255" s="23" t="s">
        <v>273</v>
      </c>
      <c r="AY255" s="23" t="s">
        <v>58</v>
      </c>
      <c r="AZ255" s="23" t="s">
        <v>59</v>
      </c>
      <c r="BA255" s="23" t="s">
        <v>60</v>
      </c>
      <c r="BB255" s="23" t="s">
        <v>61</v>
      </c>
      <c r="BC255" s="23" t="s">
        <v>62</v>
      </c>
      <c r="BD255" s="24" t="s">
        <v>38</v>
      </c>
      <c r="BE255" s="24" t="s">
        <v>47</v>
      </c>
      <c r="BF255" s="24" t="s">
        <v>53</v>
      </c>
      <c r="BG255" s="24" t="s">
        <v>63</v>
      </c>
      <c r="BH255" s="24" t="s">
        <v>64</v>
      </c>
      <c r="BI255" s="24" t="s">
        <v>50</v>
      </c>
      <c r="BJ255" s="24" t="s">
        <v>45</v>
      </c>
    </row>
    <row r="256" spans="2:65" x14ac:dyDescent="0.25">
      <c r="B256" s="25">
        <v>2022</v>
      </c>
      <c r="C256" s="26">
        <v>0</v>
      </c>
      <c r="D256" s="26">
        <v>0</v>
      </c>
      <c r="E256" s="26">
        <v>0</v>
      </c>
      <c r="F256" s="26">
        <v>0</v>
      </c>
      <c r="G256" s="26">
        <v>0</v>
      </c>
      <c r="H256" s="26">
        <v>0</v>
      </c>
      <c r="I256" s="26">
        <v>0</v>
      </c>
      <c r="J256" s="26">
        <v>0</v>
      </c>
      <c r="K256" s="26">
        <v>0</v>
      </c>
      <c r="L256" s="26">
        <v>0</v>
      </c>
      <c r="M256" s="26">
        <v>0</v>
      </c>
      <c r="N256" s="26">
        <v>0</v>
      </c>
      <c r="O256" s="26">
        <v>0</v>
      </c>
      <c r="P256" s="26">
        <v>0</v>
      </c>
      <c r="Q256" s="26">
        <v>0</v>
      </c>
      <c r="R256" s="26">
        <v>0</v>
      </c>
      <c r="S256" s="26">
        <v>0</v>
      </c>
      <c r="T256" s="26">
        <v>0</v>
      </c>
      <c r="U256" s="26">
        <v>0</v>
      </c>
      <c r="V256" s="26">
        <v>0</v>
      </c>
      <c r="W256" s="26">
        <v>3.2999999523162842</v>
      </c>
      <c r="X256" s="26">
        <v>0</v>
      </c>
      <c r="Y256" s="26">
        <v>0</v>
      </c>
      <c r="Z256" s="26">
        <v>0</v>
      </c>
      <c r="AA256" s="26">
        <v>0</v>
      </c>
      <c r="AB256" s="26">
        <v>0</v>
      </c>
      <c r="AC256" s="26">
        <v>0</v>
      </c>
      <c r="AD256" s="26">
        <v>0</v>
      </c>
      <c r="AE256" s="26">
        <v>0</v>
      </c>
      <c r="AF256" s="26">
        <v>0</v>
      </c>
      <c r="AG256" s="26">
        <v>32.299930108021961</v>
      </c>
      <c r="AH256" s="26">
        <v>37.1379291002768</v>
      </c>
      <c r="AI256" s="30" t="str">
        <f>AI255</f>
        <v>G NEI DSR</v>
      </c>
      <c r="AJ256" s="25">
        <v>2022</v>
      </c>
      <c r="AK256" s="34">
        <f>SUM(AG256:AH256)</f>
        <v>69.437859208298761</v>
      </c>
      <c r="AL256" s="34">
        <f t="shared" ref="AL256:AL279" si="158">SUM(R256:U256)</f>
        <v>0</v>
      </c>
      <c r="AM256" s="34">
        <f>SUM(AC256:AD256)</f>
        <v>0</v>
      </c>
      <c r="AN256" s="34">
        <f>AF256</f>
        <v>0</v>
      </c>
      <c r="AO256" s="34">
        <f>W256+AE256</f>
        <v>3.2999999523162842</v>
      </c>
      <c r="AP256" s="34">
        <f>AA256</f>
        <v>0</v>
      </c>
      <c r="AQ256" s="34">
        <f>SUM(M256:Q256)</f>
        <v>0</v>
      </c>
      <c r="AR256" s="34">
        <f t="shared" ref="AR256:AR279" si="159">SUM(F256:L256)</f>
        <v>0</v>
      </c>
      <c r="AS256" s="34">
        <f>SUM(X256:Z256)</f>
        <v>0</v>
      </c>
      <c r="AT256" s="34">
        <f>V256</f>
        <v>0</v>
      </c>
      <c r="AU256" s="34">
        <f t="shared" ref="AU256:AU279" si="160">SUM(C256:E256)</f>
        <v>0</v>
      </c>
      <c r="AV256" s="34">
        <f t="shared" ref="AV256:AV279" si="161">SUM(AK256:AU256)</f>
        <v>72.737859160615045</v>
      </c>
      <c r="AX256" s="25">
        <v>2022</v>
      </c>
      <c r="AY256" s="34"/>
      <c r="AZ256" s="34"/>
      <c r="BA256" s="34"/>
      <c r="BB256" s="34"/>
      <c r="BC256" s="34"/>
      <c r="BD256" s="34"/>
      <c r="BE256" s="34"/>
      <c r="BF256" s="34"/>
      <c r="BG256" s="34"/>
      <c r="BH256" s="34"/>
      <c r="BI256" s="34"/>
      <c r="BJ256" s="34"/>
      <c r="BL256" s="74" t="s">
        <v>58</v>
      </c>
      <c r="BM256" s="75">
        <f>AY280</f>
        <v>1303.6279335499225</v>
      </c>
    </row>
    <row r="257" spans="2:65" x14ac:dyDescent="0.25">
      <c r="B257" s="27">
        <v>2023</v>
      </c>
      <c r="C257" s="28">
        <v>0</v>
      </c>
      <c r="D257" s="28">
        <v>0</v>
      </c>
      <c r="E257" s="28">
        <v>0</v>
      </c>
      <c r="F257" s="28">
        <v>0</v>
      </c>
      <c r="G257" s="28">
        <v>0</v>
      </c>
      <c r="H257" s="28">
        <v>0</v>
      </c>
      <c r="I257" s="28">
        <v>0</v>
      </c>
      <c r="J257" s="28">
        <v>0</v>
      </c>
      <c r="K257" s="28">
        <v>0</v>
      </c>
      <c r="L257" s="28">
        <v>0</v>
      </c>
      <c r="M257" s="28">
        <v>0</v>
      </c>
      <c r="N257" s="28">
        <v>0</v>
      </c>
      <c r="O257" s="28">
        <v>0</v>
      </c>
      <c r="P257" s="28">
        <v>0</v>
      </c>
      <c r="Q257" s="28">
        <v>0</v>
      </c>
      <c r="R257" s="28">
        <v>0</v>
      </c>
      <c r="S257" s="28">
        <v>0</v>
      </c>
      <c r="T257" s="28">
        <v>0</v>
      </c>
      <c r="U257" s="28">
        <v>0</v>
      </c>
      <c r="V257" s="28">
        <v>0</v>
      </c>
      <c r="W257" s="28">
        <v>6.25</v>
      </c>
      <c r="X257" s="28">
        <v>0</v>
      </c>
      <c r="Y257" s="28">
        <v>0</v>
      </c>
      <c r="Z257" s="28">
        <v>0</v>
      </c>
      <c r="AA257" s="28">
        <v>0</v>
      </c>
      <c r="AB257" s="28">
        <v>0</v>
      </c>
      <c r="AC257" s="28">
        <v>0</v>
      </c>
      <c r="AD257" s="28">
        <v>0</v>
      </c>
      <c r="AE257" s="28">
        <v>3</v>
      </c>
      <c r="AF257" s="28">
        <v>5.0900002401322126</v>
      </c>
      <c r="AG257" s="28">
        <v>65.635560686927619</v>
      </c>
      <c r="AH257" s="28">
        <v>61.868254649550458</v>
      </c>
      <c r="AI257" s="30" t="str">
        <f t="shared" ref="AI257:AI279" si="162">AI256</f>
        <v>G NEI DSR</v>
      </c>
      <c r="AJ257" s="27">
        <v>2023</v>
      </c>
      <c r="AK257" s="35">
        <f t="shared" ref="AK257:AK279" si="163">SUM(AG257:AH257)</f>
        <v>127.50381533647808</v>
      </c>
      <c r="AL257" s="35">
        <f t="shared" si="158"/>
        <v>0</v>
      </c>
      <c r="AM257" s="35">
        <f t="shared" ref="AM257:AM279" si="164">SUM(AC257:AD257)</f>
        <v>0</v>
      </c>
      <c r="AN257" s="35">
        <f t="shared" ref="AN257:AN279" si="165">AF257</f>
        <v>5.0900002401322126</v>
      </c>
      <c r="AO257" s="35">
        <f t="shared" ref="AO257:AO279" si="166">W257+AE257</f>
        <v>9.25</v>
      </c>
      <c r="AP257" s="35">
        <f t="shared" ref="AP257:AP279" si="167">AA257</f>
        <v>0</v>
      </c>
      <c r="AQ257" s="35">
        <f t="shared" ref="AQ257:AQ279" si="168">SUM(M257:Q257)</f>
        <v>0</v>
      </c>
      <c r="AR257" s="35">
        <f t="shared" si="159"/>
        <v>0</v>
      </c>
      <c r="AS257" s="35">
        <f t="shared" ref="AS257:AS279" si="169">SUM(X257:Z257)</f>
        <v>0</v>
      </c>
      <c r="AT257" s="35">
        <f t="shared" ref="AT257:AT279" si="170">V257</f>
        <v>0</v>
      </c>
      <c r="AU257" s="35">
        <f t="shared" si="160"/>
        <v>0</v>
      </c>
      <c r="AV257" s="35">
        <f t="shared" si="161"/>
        <v>141.8438155766103</v>
      </c>
      <c r="AX257" s="27">
        <v>2023</v>
      </c>
      <c r="AY257" s="35"/>
      <c r="AZ257" s="35"/>
      <c r="BA257" s="35"/>
      <c r="BB257" s="35"/>
      <c r="BC257" s="35"/>
      <c r="BD257" s="35"/>
      <c r="BE257" s="35"/>
      <c r="BF257" s="35"/>
      <c r="BG257" s="35"/>
      <c r="BH257" s="35"/>
      <c r="BI257" s="35"/>
      <c r="BJ257" s="35"/>
      <c r="BL257" s="74" t="s">
        <v>59</v>
      </c>
      <c r="BM257" s="75">
        <f>AZ280</f>
        <v>450</v>
      </c>
    </row>
    <row r="258" spans="2:65" x14ac:dyDescent="0.25">
      <c r="B258" s="25">
        <v>2024</v>
      </c>
      <c r="C258" s="26">
        <v>0</v>
      </c>
      <c r="D258" s="26">
        <v>0</v>
      </c>
      <c r="E258" s="26">
        <v>0</v>
      </c>
      <c r="F258" s="26">
        <v>0</v>
      </c>
      <c r="G258" s="26">
        <v>0</v>
      </c>
      <c r="H258" s="26">
        <v>0</v>
      </c>
      <c r="I258" s="26">
        <v>0</v>
      </c>
      <c r="J258" s="26">
        <v>0</v>
      </c>
      <c r="K258" s="26">
        <v>0</v>
      </c>
      <c r="L258" s="26">
        <v>0</v>
      </c>
      <c r="M258" s="26">
        <v>0</v>
      </c>
      <c r="N258" s="26">
        <v>0</v>
      </c>
      <c r="O258" s="26">
        <v>0</v>
      </c>
      <c r="P258" s="26">
        <v>0</v>
      </c>
      <c r="Q258" s="26">
        <v>0</v>
      </c>
      <c r="R258" s="26">
        <v>0</v>
      </c>
      <c r="S258" s="26">
        <v>0</v>
      </c>
      <c r="T258" s="26">
        <v>0</v>
      </c>
      <c r="U258" s="26">
        <v>0</v>
      </c>
      <c r="V258" s="26">
        <v>0</v>
      </c>
      <c r="W258" s="26">
        <v>11.89000034332275</v>
      </c>
      <c r="X258" s="26">
        <v>0</v>
      </c>
      <c r="Y258" s="26">
        <v>0</v>
      </c>
      <c r="Z258" s="26">
        <v>0</v>
      </c>
      <c r="AA258" s="26">
        <v>0</v>
      </c>
      <c r="AB258" s="26">
        <v>0</v>
      </c>
      <c r="AC258" s="26">
        <v>0</v>
      </c>
      <c r="AD258" s="26">
        <v>0</v>
      </c>
      <c r="AE258" s="26">
        <v>6</v>
      </c>
      <c r="AF258" s="26">
        <v>11.539999661967158</v>
      </c>
      <c r="AG258" s="26">
        <v>100.91233669113406</v>
      </c>
      <c r="AH258" s="26">
        <v>81.077305541015448</v>
      </c>
      <c r="AI258" s="30" t="str">
        <f t="shared" si="162"/>
        <v>G NEI DSR</v>
      </c>
      <c r="AJ258" s="25">
        <v>2024</v>
      </c>
      <c r="AK258" s="34">
        <f t="shared" si="163"/>
        <v>181.98964223214949</v>
      </c>
      <c r="AL258" s="34">
        <f t="shared" si="158"/>
        <v>0</v>
      </c>
      <c r="AM258" s="34">
        <f t="shared" si="164"/>
        <v>0</v>
      </c>
      <c r="AN258" s="34">
        <f t="shared" si="165"/>
        <v>11.539999661967158</v>
      </c>
      <c r="AO258" s="34">
        <f t="shared" si="166"/>
        <v>17.89000034332275</v>
      </c>
      <c r="AP258" s="34">
        <f t="shared" si="167"/>
        <v>0</v>
      </c>
      <c r="AQ258" s="34">
        <f t="shared" si="168"/>
        <v>0</v>
      </c>
      <c r="AR258" s="34">
        <f t="shared" si="159"/>
        <v>0</v>
      </c>
      <c r="AS258" s="34">
        <f t="shared" si="169"/>
        <v>0</v>
      </c>
      <c r="AT258" s="34">
        <f t="shared" si="170"/>
        <v>0</v>
      </c>
      <c r="AU258" s="34">
        <f t="shared" si="160"/>
        <v>0</v>
      </c>
      <c r="AV258" s="34">
        <f t="shared" si="161"/>
        <v>211.4196422374394</v>
      </c>
      <c r="AX258" s="25">
        <v>2024</v>
      </c>
      <c r="AY258" s="34"/>
      <c r="AZ258" s="34"/>
      <c r="BA258" s="34"/>
      <c r="BB258" s="34"/>
      <c r="BC258" s="34"/>
      <c r="BD258" s="34"/>
      <c r="BE258" s="34"/>
      <c r="BF258" s="34"/>
      <c r="BG258" s="34"/>
      <c r="BH258" s="34"/>
      <c r="BI258" s="34"/>
      <c r="BJ258" s="34"/>
      <c r="BL258" s="74" t="s">
        <v>60</v>
      </c>
      <c r="BM258" s="75">
        <f>BA280</f>
        <v>0</v>
      </c>
    </row>
    <row r="259" spans="2:65" x14ac:dyDescent="0.25">
      <c r="B259" s="27">
        <v>2025</v>
      </c>
      <c r="C259" s="28">
        <v>0</v>
      </c>
      <c r="D259" s="28">
        <v>0</v>
      </c>
      <c r="E259" s="28">
        <v>0</v>
      </c>
      <c r="F259" s="28">
        <v>500</v>
      </c>
      <c r="G259" s="28">
        <v>0</v>
      </c>
      <c r="H259" s="28">
        <v>0</v>
      </c>
      <c r="I259" s="28">
        <v>0</v>
      </c>
      <c r="J259" s="28">
        <v>0</v>
      </c>
      <c r="K259" s="28">
        <v>0</v>
      </c>
      <c r="L259" s="28">
        <v>0</v>
      </c>
      <c r="M259" s="28">
        <v>0</v>
      </c>
      <c r="N259" s="28">
        <v>0</v>
      </c>
      <c r="O259" s="28">
        <v>0</v>
      </c>
      <c r="P259" s="28">
        <v>0</v>
      </c>
      <c r="Q259" s="28">
        <v>0</v>
      </c>
      <c r="R259" s="28">
        <v>0</v>
      </c>
      <c r="S259" s="28">
        <v>0</v>
      </c>
      <c r="T259" s="28">
        <v>0</v>
      </c>
      <c r="U259" s="28">
        <v>0</v>
      </c>
      <c r="V259" s="28">
        <v>0</v>
      </c>
      <c r="W259" s="28">
        <v>16.090000152587891</v>
      </c>
      <c r="X259" s="28">
        <v>0</v>
      </c>
      <c r="Y259" s="28">
        <v>0</v>
      </c>
      <c r="Z259" s="28">
        <v>0</v>
      </c>
      <c r="AA259" s="28">
        <v>0</v>
      </c>
      <c r="AB259" s="28">
        <v>0</v>
      </c>
      <c r="AC259" s="28">
        <v>0</v>
      </c>
      <c r="AD259" s="28">
        <v>0</v>
      </c>
      <c r="AE259" s="28">
        <v>6</v>
      </c>
      <c r="AF259" s="28">
        <v>29.629999712109566</v>
      </c>
      <c r="AG259" s="28">
        <v>138.21786936648584</v>
      </c>
      <c r="AH259" s="28">
        <v>93.732976330442341</v>
      </c>
      <c r="AI259" s="30" t="str">
        <f t="shared" si="162"/>
        <v>G NEI DSR</v>
      </c>
      <c r="AJ259" s="27">
        <v>2025</v>
      </c>
      <c r="AK259" s="35">
        <f t="shared" si="163"/>
        <v>231.95084569692818</v>
      </c>
      <c r="AL259" s="35">
        <f t="shared" si="158"/>
        <v>0</v>
      </c>
      <c r="AM259" s="35">
        <f t="shared" si="164"/>
        <v>0</v>
      </c>
      <c r="AN259" s="35">
        <f t="shared" si="165"/>
        <v>29.629999712109566</v>
      </c>
      <c r="AO259" s="35">
        <f t="shared" si="166"/>
        <v>22.090000152587891</v>
      </c>
      <c r="AP259" s="35">
        <f t="shared" si="167"/>
        <v>0</v>
      </c>
      <c r="AQ259" s="35">
        <f t="shared" si="168"/>
        <v>0</v>
      </c>
      <c r="AR259" s="35">
        <f t="shared" si="159"/>
        <v>500</v>
      </c>
      <c r="AS259" s="35">
        <f t="shared" si="169"/>
        <v>0</v>
      </c>
      <c r="AT259" s="35">
        <f t="shared" si="170"/>
        <v>0</v>
      </c>
      <c r="AU259" s="35">
        <f t="shared" si="160"/>
        <v>0</v>
      </c>
      <c r="AV259" s="35">
        <f t="shared" si="161"/>
        <v>783.67084556162558</v>
      </c>
      <c r="AX259" s="27">
        <v>2025</v>
      </c>
      <c r="AY259" s="35">
        <f t="shared" ref="AY259:BJ259" si="171">AK259</f>
        <v>231.95084569692818</v>
      </c>
      <c r="AZ259" s="35">
        <f t="shared" si="171"/>
        <v>0</v>
      </c>
      <c r="BA259" s="35">
        <f t="shared" si="171"/>
        <v>0</v>
      </c>
      <c r="BB259" s="35">
        <f t="shared" si="171"/>
        <v>29.629999712109566</v>
      </c>
      <c r="BC259" s="35">
        <f t="shared" si="171"/>
        <v>22.090000152587891</v>
      </c>
      <c r="BD259" s="35">
        <f t="shared" si="171"/>
        <v>0</v>
      </c>
      <c r="BE259" s="35">
        <f t="shared" si="171"/>
        <v>0</v>
      </c>
      <c r="BF259" s="35">
        <f t="shared" si="171"/>
        <v>500</v>
      </c>
      <c r="BG259" s="35">
        <f t="shared" si="171"/>
        <v>0</v>
      </c>
      <c r="BH259" s="35">
        <f t="shared" si="171"/>
        <v>0</v>
      </c>
      <c r="BI259" s="35">
        <f t="shared" si="171"/>
        <v>0</v>
      </c>
      <c r="BJ259" s="35">
        <f t="shared" si="171"/>
        <v>783.67084556162558</v>
      </c>
      <c r="BL259" s="74" t="s">
        <v>61</v>
      </c>
      <c r="BM259" s="75">
        <f>BB280</f>
        <v>188.20000183582306</v>
      </c>
    </row>
    <row r="260" spans="2:65" x14ac:dyDescent="0.25">
      <c r="B260" s="25">
        <v>2026</v>
      </c>
      <c r="C260" s="26">
        <v>0</v>
      </c>
      <c r="D260" s="26">
        <v>237</v>
      </c>
      <c r="E260" s="26">
        <v>0</v>
      </c>
      <c r="F260" s="26">
        <v>500</v>
      </c>
      <c r="G260" s="26">
        <v>0</v>
      </c>
      <c r="H260" s="26">
        <v>200</v>
      </c>
      <c r="I260" s="26">
        <v>0</v>
      </c>
      <c r="J260" s="26">
        <v>0</v>
      </c>
      <c r="K260" s="26">
        <v>0</v>
      </c>
      <c r="L260" s="26">
        <v>0</v>
      </c>
      <c r="M260" s="26">
        <v>0</v>
      </c>
      <c r="N260" s="26">
        <v>0</v>
      </c>
      <c r="O260" s="26">
        <v>0</v>
      </c>
      <c r="P260" s="26">
        <v>0</v>
      </c>
      <c r="Q260" s="26">
        <v>0</v>
      </c>
      <c r="R260" s="26">
        <v>0</v>
      </c>
      <c r="S260" s="26">
        <v>0</v>
      </c>
      <c r="T260" s="26">
        <v>0</v>
      </c>
      <c r="U260" s="26">
        <v>0</v>
      </c>
      <c r="V260" s="26">
        <v>0</v>
      </c>
      <c r="W260" s="26">
        <v>19.389999389648441</v>
      </c>
      <c r="X260" s="26">
        <v>0</v>
      </c>
      <c r="Y260" s="26">
        <v>0</v>
      </c>
      <c r="Z260" s="26">
        <v>0</v>
      </c>
      <c r="AA260" s="26">
        <v>0</v>
      </c>
      <c r="AB260" s="26">
        <v>0</v>
      </c>
      <c r="AC260" s="26">
        <v>0</v>
      </c>
      <c r="AD260" s="26">
        <v>0</v>
      </c>
      <c r="AE260" s="26">
        <v>6</v>
      </c>
      <c r="AF260" s="26">
        <v>50.129999488592148</v>
      </c>
      <c r="AG260" s="26">
        <v>176.59415432919087</v>
      </c>
      <c r="AH260" s="26">
        <v>109.79813701644319</v>
      </c>
      <c r="AI260" s="30" t="str">
        <f t="shared" si="162"/>
        <v>G NEI DSR</v>
      </c>
      <c r="AJ260" s="25">
        <v>2026</v>
      </c>
      <c r="AK260" s="34">
        <f t="shared" si="163"/>
        <v>286.39229134563408</v>
      </c>
      <c r="AL260" s="34">
        <f t="shared" si="158"/>
        <v>0</v>
      </c>
      <c r="AM260" s="34">
        <f t="shared" si="164"/>
        <v>0</v>
      </c>
      <c r="AN260" s="34">
        <f t="shared" si="165"/>
        <v>50.129999488592148</v>
      </c>
      <c r="AO260" s="34">
        <f t="shared" si="166"/>
        <v>25.389999389648441</v>
      </c>
      <c r="AP260" s="34">
        <f t="shared" si="167"/>
        <v>0</v>
      </c>
      <c r="AQ260" s="34">
        <f t="shared" si="168"/>
        <v>0</v>
      </c>
      <c r="AR260" s="34">
        <f t="shared" si="159"/>
        <v>700</v>
      </c>
      <c r="AS260" s="34">
        <f t="shared" si="169"/>
        <v>0</v>
      </c>
      <c r="AT260" s="34">
        <f t="shared" si="170"/>
        <v>0</v>
      </c>
      <c r="AU260" s="34">
        <f t="shared" si="160"/>
        <v>237</v>
      </c>
      <c r="AV260" s="34">
        <f t="shared" si="161"/>
        <v>1298.9122902238746</v>
      </c>
      <c r="AX260" s="25">
        <v>2026</v>
      </c>
      <c r="AY260" s="34"/>
      <c r="AZ260" s="34"/>
      <c r="BA260" s="34"/>
      <c r="BB260" s="34"/>
      <c r="BC260" s="34"/>
      <c r="BD260" s="34"/>
      <c r="BE260" s="34"/>
      <c r="BF260" s="34"/>
      <c r="BG260" s="34"/>
      <c r="BH260" s="34"/>
      <c r="BI260" s="34"/>
      <c r="BJ260" s="34"/>
      <c r="BL260" s="74" t="s">
        <v>62</v>
      </c>
      <c r="BM260" s="75">
        <f>BC280</f>
        <v>117.77000427246094</v>
      </c>
    </row>
    <row r="261" spans="2:65" x14ac:dyDescent="0.25">
      <c r="B261" s="27">
        <v>2027</v>
      </c>
      <c r="C261" s="28">
        <v>0</v>
      </c>
      <c r="D261" s="28">
        <v>237</v>
      </c>
      <c r="E261" s="28">
        <v>0</v>
      </c>
      <c r="F261" s="28">
        <v>500</v>
      </c>
      <c r="G261" s="28">
        <v>0</v>
      </c>
      <c r="H261" s="28">
        <v>200</v>
      </c>
      <c r="I261" s="28">
        <v>0</v>
      </c>
      <c r="J261" s="28">
        <v>400</v>
      </c>
      <c r="K261" s="28">
        <v>0</v>
      </c>
      <c r="L261" s="28">
        <v>0</v>
      </c>
      <c r="M261" s="28">
        <v>0</v>
      </c>
      <c r="N261" s="28">
        <v>0</v>
      </c>
      <c r="O261" s="28">
        <v>0</v>
      </c>
      <c r="P261" s="28">
        <v>0</v>
      </c>
      <c r="Q261" s="28">
        <v>0</v>
      </c>
      <c r="R261" s="28">
        <v>0</v>
      </c>
      <c r="S261" s="28">
        <v>0</v>
      </c>
      <c r="T261" s="28">
        <v>0</v>
      </c>
      <c r="U261" s="28">
        <v>0</v>
      </c>
      <c r="V261" s="28">
        <v>0</v>
      </c>
      <c r="W261" s="28">
        <v>24.79000091552734</v>
      </c>
      <c r="X261" s="28">
        <v>0</v>
      </c>
      <c r="Y261" s="28">
        <v>0</v>
      </c>
      <c r="Z261" s="28">
        <v>0</v>
      </c>
      <c r="AA261" s="28">
        <v>0</v>
      </c>
      <c r="AB261" s="28">
        <v>0</v>
      </c>
      <c r="AC261" s="28">
        <v>0</v>
      </c>
      <c r="AD261" s="28">
        <v>0</v>
      </c>
      <c r="AE261" s="28">
        <v>6</v>
      </c>
      <c r="AF261" s="28">
        <v>77.6300018876791</v>
      </c>
      <c r="AG261" s="28">
        <v>217.00031151062387</v>
      </c>
      <c r="AH261" s="28">
        <v>125.52563835366325</v>
      </c>
      <c r="AI261" s="30" t="str">
        <f t="shared" si="162"/>
        <v>G NEI DSR</v>
      </c>
      <c r="AJ261" s="27">
        <v>2027</v>
      </c>
      <c r="AK261" s="35">
        <f t="shared" si="163"/>
        <v>342.5259498642871</v>
      </c>
      <c r="AL261" s="35">
        <f t="shared" si="158"/>
        <v>0</v>
      </c>
      <c r="AM261" s="35">
        <f t="shared" si="164"/>
        <v>0</v>
      </c>
      <c r="AN261" s="35">
        <f t="shared" si="165"/>
        <v>77.6300018876791</v>
      </c>
      <c r="AO261" s="35">
        <f t="shared" si="166"/>
        <v>30.79000091552734</v>
      </c>
      <c r="AP261" s="35">
        <f t="shared" si="167"/>
        <v>0</v>
      </c>
      <c r="AQ261" s="35">
        <f t="shared" si="168"/>
        <v>0</v>
      </c>
      <c r="AR261" s="35">
        <f t="shared" si="159"/>
        <v>1100</v>
      </c>
      <c r="AS261" s="35">
        <f t="shared" si="169"/>
        <v>0</v>
      </c>
      <c r="AT261" s="35">
        <f t="shared" si="170"/>
        <v>0</v>
      </c>
      <c r="AU261" s="35">
        <f t="shared" si="160"/>
        <v>237</v>
      </c>
      <c r="AV261" s="35">
        <f t="shared" si="161"/>
        <v>1787.9459526674937</v>
      </c>
      <c r="AX261" s="27">
        <v>2027</v>
      </c>
      <c r="AY261" s="35"/>
      <c r="AZ261" s="35"/>
      <c r="BA261" s="35"/>
      <c r="BB261" s="35"/>
      <c r="BC261" s="35"/>
      <c r="BD261" s="35"/>
      <c r="BE261" s="35"/>
      <c r="BF261" s="35"/>
      <c r="BG261" s="35"/>
      <c r="BH261" s="35"/>
      <c r="BI261" s="35"/>
      <c r="BJ261" s="35"/>
      <c r="BL261" s="74" t="s">
        <v>38</v>
      </c>
      <c r="BM261" s="75">
        <f>BD280</f>
        <v>150</v>
      </c>
    </row>
    <row r="262" spans="2:65" x14ac:dyDescent="0.25">
      <c r="B262" s="25">
        <v>2028</v>
      </c>
      <c r="C262" s="26">
        <v>0</v>
      </c>
      <c r="D262" s="26">
        <v>237</v>
      </c>
      <c r="E262" s="26">
        <v>0</v>
      </c>
      <c r="F262" s="26">
        <v>500</v>
      </c>
      <c r="G262" s="26">
        <v>0</v>
      </c>
      <c r="H262" s="26">
        <v>200</v>
      </c>
      <c r="I262" s="26">
        <v>0</v>
      </c>
      <c r="J262" s="26">
        <v>400</v>
      </c>
      <c r="K262" s="26">
        <v>0</v>
      </c>
      <c r="L262" s="26">
        <v>0</v>
      </c>
      <c r="M262" s="26">
        <v>100</v>
      </c>
      <c r="N262" s="26">
        <v>0</v>
      </c>
      <c r="O262" s="26">
        <v>0</v>
      </c>
      <c r="P262" s="26">
        <v>0</v>
      </c>
      <c r="Q262" s="26">
        <v>0</v>
      </c>
      <c r="R262" s="26">
        <v>0</v>
      </c>
      <c r="S262" s="26">
        <v>0</v>
      </c>
      <c r="T262" s="26">
        <v>0</v>
      </c>
      <c r="U262" s="26">
        <v>0</v>
      </c>
      <c r="V262" s="26">
        <v>0</v>
      </c>
      <c r="W262" s="26">
        <v>27.79000091552734</v>
      </c>
      <c r="X262" s="26">
        <v>0</v>
      </c>
      <c r="Y262" s="26">
        <v>0</v>
      </c>
      <c r="Z262" s="26">
        <v>0</v>
      </c>
      <c r="AA262" s="26">
        <v>0</v>
      </c>
      <c r="AB262" s="26">
        <v>0</v>
      </c>
      <c r="AC262" s="26">
        <v>0</v>
      </c>
      <c r="AD262" s="26">
        <v>0</v>
      </c>
      <c r="AE262" s="26">
        <v>9</v>
      </c>
      <c r="AF262" s="26">
        <v>107.05000114440918</v>
      </c>
      <c r="AG262" s="26">
        <v>259.17374896942499</v>
      </c>
      <c r="AH262" s="26">
        <v>153.20263471007479</v>
      </c>
      <c r="AI262" s="30" t="str">
        <f t="shared" si="162"/>
        <v>G NEI DSR</v>
      </c>
      <c r="AJ262" s="25">
        <v>2028</v>
      </c>
      <c r="AK262" s="34">
        <f t="shared" si="163"/>
        <v>412.37638367949978</v>
      </c>
      <c r="AL262" s="34">
        <f t="shared" si="158"/>
        <v>0</v>
      </c>
      <c r="AM262" s="34">
        <f t="shared" si="164"/>
        <v>0</v>
      </c>
      <c r="AN262" s="34">
        <f t="shared" si="165"/>
        <v>107.05000114440918</v>
      </c>
      <c r="AO262" s="34">
        <f t="shared" si="166"/>
        <v>36.790000915527344</v>
      </c>
      <c r="AP262" s="34">
        <f t="shared" si="167"/>
        <v>0</v>
      </c>
      <c r="AQ262" s="34">
        <f t="shared" si="168"/>
        <v>100</v>
      </c>
      <c r="AR262" s="34">
        <f t="shared" si="159"/>
        <v>1100</v>
      </c>
      <c r="AS262" s="34">
        <f t="shared" si="169"/>
        <v>0</v>
      </c>
      <c r="AT262" s="34">
        <f t="shared" si="170"/>
        <v>0</v>
      </c>
      <c r="AU262" s="34">
        <f t="shared" si="160"/>
        <v>237</v>
      </c>
      <c r="AV262" s="34">
        <f t="shared" si="161"/>
        <v>1993.2163857394362</v>
      </c>
      <c r="AX262" s="25">
        <v>2028</v>
      </c>
      <c r="AY262" s="34"/>
      <c r="AZ262" s="34"/>
      <c r="BA262" s="34"/>
      <c r="BB262" s="34"/>
      <c r="BC262" s="34"/>
      <c r="BD262" s="34"/>
      <c r="BE262" s="34"/>
      <c r="BF262" s="34"/>
      <c r="BG262" s="34"/>
      <c r="BH262" s="34"/>
      <c r="BI262" s="34"/>
      <c r="BJ262" s="34"/>
      <c r="BL262" s="74" t="s">
        <v>47</v>
      </c>
      <c r="BM262" s="75">
        <f>BE280</f>
        <v>1393.0999984741211</v>
      </c>
    </row>
    <row r="263" spans="2:65" x14ac:dyDescent="0.25">
      <c r="B263" s="27">
        <v>2029</v>
      </c>
      <c r="C263" s="28">
        <v>0</v>
      </c>
      <c r="D263" s="28">
        <v>237</v>
      </c>
      <c r="E263" s="28">
        <v>0</v>
      </c>
      <c r="F263" s="28">
        <v>500</v>
      </c>
      <c r="G263" s="28">
        <v>200</v>
      </c>
      <c r="H263" s="28">
        <v>200</v>
      </c>
      <c r="I263" s="28">
        <v>0</v>
      </c>
      <c r="J263" s="28">
        <v>400</v>
      </c>
      <c r="K263" s="28">
        <v>0</v>
      </c>
      <c r="L263" s="28">
        <v>0</v>
      </c>
      <c r="M263" s="28">
        <v>199.94999694824219</v>
      </c>
      <c r="N263" s="28">
        <v>0</v>
      </c>
      <c r="O263" s="28">
        <v>0</v>
      </c>
      <c r="P263" s="28">
        <v>0</v>
      </c>
      <c r="Q263" s="28">
        <v>0</v>
      </c>
      <c r="R263" s="28">
        <v>0</v>
      </c>
      <c r="S263" s="28">
        <v>0</v>
      </c>
      <c r="T263" s="28">
        <v>0</v>
      </c>
      <c r="U263" s="28">
        <v>0</v>
      </c>
      <c r="V263" s="28">
        <v>0</v>
      </c>
      <c r="W263" s="28">
        <v>30.489999771118161</v>
      </c>
      <c r="X263" s="28">
        <v>0</v>
      </c>
      <c r="Y263" s="28">
        <v>0</v>
      </c>
      <c r="Z263" s="28">
        <v>0</v>
      </c>
      <c r="AA263" s="28">
        <v>0</v>
      </c>
      <c r="AB263" s="28">
        <v>0</v>
      </c>
      <c r="AC263" s="28">
        <v>0</v>
      </c>
      <c r="AD263" s="28">
        <v>0</v>
      </c>
      <c r="AE263" s="28">
        <v>11</v>
      </c>
      <c r="AF263" s="28">
        <v>123.57000055909157</v>
      </c>
      <c r="AG263" s="28">
        <v>301.36933514239854</v>
      </c>
      <c r="AH263" s="28">
        <v>171.01173674933818</v>
      </c>
      <c r="AI263" s="30" t="str">
        <f t="shared" si="162"/>
        <v>G NEI DSR</v>
      </c>
      <c r="AJ263" s="27">
        <v>2029</v>
      </c>
      <c r="AK263" s="35">
        <f t="shared" si="163"/>
        <v>472.38107189173672</v>
      </c>
      <c r="AL263" s="35">
        <f t="shared" si="158"/>
        <v>0</v>
      </c>
      <c r="AM263" s="35">
        <f t="shared" si="164"/>
        <v>0</v>
      </c>
      <c r="AN263" s="35">
        <f t="shared" si="165"/>
        <v>123.57000055909157</v>
      </c>
      <c r="AO263" s="35">
        <f t="shared" si="166"/>
        <v>41.489999771118164</v>
      </c>
      <c r="AP263" s="35">
        <f t="shared" si="167"/>
        <v>0</v>
      </c>
      <c r="AQ263" s="35">
        <f t="shared" si="168"/>
        <v>199.94999694824219</v>
      </c>
      <c r="AR263" s="35">
        <f t="shared" si="159"/>
        <v>1300</v>
      </c>
      <c r="AS263" s="35">
        <f t="shared" si="169"/>
        <v>0</v>
      </c>
      <c r="AT263" s="35">
        <f t="shared" si="170"/>
        <v>0</v>
      </c>
      <c r="AU263" s="35">
        <f t="shared" si="160"/>
        <v>237</v>
      </c>
      <c r="AV263" s="35">
        <f t="shared" si="161"/>
        <v>2374.3910691701885</v>
      </c>
      <c r="AX263" s="27">
        <v>2029</v>
      </c>
      <c r="AY263" s="35"/>
      <c r="AZ263" s="35"/>
      <c r="BA263" s="35"/>
      <c r="BB263" s="35"/>
      <c r="BC263" s="35"/>
      <c r="BD263" s="35"/>
      <c r="BE263" s="35"/>
      <c r="BF263" s="35"/>
      <c r="BG263" s="35"/>
      <c r="BH263" s="35"/>
      <c r="BI263" s="35"/>
      <c r="BJ263" s="35"/>
      <c r="BL263" s="74" t="s">
        <v>53</v>
      </c>
      <c r="BM263" s="75">
        <f>BF280</f>
        <v>3450</v>
      </c>
    </row>
    <row r="264" spans="2:65" x14ac:dyDescent="0.25">
      <c r="B264" s="25">
        <v>2030</v>
      </c>
      <c r="C264" s="26">
        <v>0</v>
      </c>
      <c r="D264" s="26">
        <v>237</v>
      </c>
      <c r="E264" s="26">
        <v>0</v>
      </c>
      <c r="F264" s="26">
        <v>600</v>
      </c>
      <c r="G264" s="26">
        <v>200</v>
      </c>
      <c r="H264" s="26">
        <v>200</v>
      </c>
      <c r="I264" s="26">
        <v>0</v>
      </c>
      <c r="J264" s="26">
        <v>400</v>
      </c>
      <c r="K264" s="26">
        <v>0</v>
      </c>
      <c r="L264" s="26">
        <v>0</v>
      </c>
      <c r="M264" s="26">
        <v>499.84999847412109</v>
      </c>
      <c r="N264" s="26"/>
      <c r="O264" s="26">
        <v>0</v>
      </c>
      <c r="P264" s="26">
        <v>0</v>
      </c>
      <c r="Q264" s="26">
        <v>0</v>
      </c>
      <c r="R264" s="26">
        <v>0</v>
      </c>
      <c r="S264" s="26">
        <v>0</v>
      </c>
      <c r="T264" s="26">
        <v>0</v>
      </c>
      <c r="U264" s="26">
        <v>0</v>
      </c>
      <c r="V264" s="26">
        <v>0</v>
      </c>
      <c r="W264" s="26">
        <v>34.689998626708977</v>
      </c>
      <c r="X264" s="26">
        <v>0</v>
      </c>
      <c r="Y264" s="26">
        <v>0</v>
      </c>
      <c r="Z264" s="26">
        <v>0</v>
      </c>
      <c r="AA264" s="26">
        <v>0</v>
      </c>
      <c r="AB264" s="26">
        <v>0</v>
      </c>
      <c r="AC264" s="26">
        <v>0</v>
      </c>
      <c r="AD264" s="26">
        <v>0</v>
      </c>
      <c r="AE264" s="26">
        <v>11</v>
      </c>
      <c r="AF264" s="26">
        <v>139.31999799609184</v>
      </c>
      <c r="AG264" s="26">
        <v>345.92563162322921</v>
      </c>
      <c r="AH264" s="26">
        <v>181.88492737120654</v>
      </c>
      <c r="AI264" s="30" t="str">
        <f t="shared" si="162"/>
        <v>G NEI DSR</v>
      </c>
      <c r="AJ264" s="25">
        <v>2030</v>
      </c>
      <c r="AK264" s="34">
        <f t="shared" si="163"/>
        <v>527.81055899443572</v>
      </c>
      <c r="AL264" s="34">
        <f t="shared" si="158"/>
        <v>0</v>
      </c>
      <c r="AM264" s="34">
        <f t="shared" si="164"/>
        <v>0</v>
      </c>
      <c r="AN264" s="34">
        <f t="shared" si="165"/>
        <v>139.31999799609184</v>
      </c>
      <c r="AO264" s="34">
        <f t="shared" si="166"/>
        <v>45.689998626708977</v>
      </c>
      <c r="AP264" s="34">
        <f t="shared" si="167"/>
        <v>0</v>
      </c>
      <c r="AQ264" s="34">
        <f t="shared" si="168"/>
        <v>499.84999847412109</v>
      </c>
      <c r="AR264" s="34">
        <f t="shared" si="159"/>
        <v>1400</v>
      </c>
      <c r="AS264" s="34">
        <f t="shared" si="169"/>
        <v>0</v>
      </c>
      <c r="AT264" s="34">
        <f t="shared" si="170"/>
        <v>0</v>
      </c>
      <c r="AU264" s="34">
        <f t="shared" si="160"/>
        <v>237</v>
      </c>
      <c r="AV264" s="34">
        <f t="shared" si="161"/>
        <v>2849.6705540913576</v>
      </c>
      <c r="AX264" s="25">
        <v>2030</v>
      </c>
      <c r="AY264" s="34">
        <f t="shared" ref="AY264:BJ264" si="172">AK264-AY259</f>
        <v>295.85971329750754</v>
      </c>
      <c r="AZ264" s="34">
        <f t="shared" si="172"/>
        <v>0</v>
      </c>
      <c r="BA264" s="34">
        <f t="shared" si="172"/>
        <v>0</v>
      </c>
      <c r="BB264" s="34">
        <f t="shared" si="172"/>
        <v>109.68999828398228</v>
      </c>
      <c r="BC264" s="34">
        <f t="shared" si="172"/>
        <v>23.599998474121087</v>
      </c>
      <c r="BD264" s="34">
        <f t="shared" si="172"/>
        <v>0</v>
      </c>
      <c r="BE264" s="34">
        <f t="shared" si="172"/>
        <v>499.84999847412109</v>
      </c>
      <c r="BF264" s="34">
        <f t="shared" si="172"/>
        <v>900</v>
      </c>
      <c r="BG264" s="34">
        <f t="shared" si="172"/>
        <v>0</v>
      </c>
      <c r="BH264" s="34">
        <f t="shared" si="172"/>
        <v>0</v>
      </c>
      <c r="BI264" s="34">
        <f t="shared" si="172"/>
        <v>237</v>
      </c>
      <c r="BJ264" s="34">
        <f t="shared" si="172"/>
        <v>2065.9997085297318</v>
      </c>
      <c r="BL264" s="74" t="s">
        <v>63</v>
      </c>
      <c r="BM264" s="75">
        <f>BG280</f>
        <v>125</v>
      </c>
    </row>
    <row r="265" spans="2:65" x14ac:dyDescent="0.25">
      <c r="B265" s="27">
        <v>2031</v>
      </c>
      <c r="C265" s="28">
        <v>0</v>
      </c>
      <c r="D265" s="28">
        <v>474</v>
      </c>
      <c r="E265" s="28">
        <v>0</v>
      </c>
      <c r="F265" s="28">
        <v>600</v>
      </c>
      <c r="G265" s="28">
        <v>200</v>
      </c>
      <c r="H265" s="28">
        <v>200</v>
      </c>
      <c r="I265" s="28">
        <v>0</v>
      </c>
      <c r="J265" s="28">
        <v>400</v>
      </c>
      <c r="K265" s="28">
        <v>0</v>
      </c>
      <c r="L265" s="28">
        <v>0</v>
      </c>
      <c r="M265" s="28">
        <v>599.59999084472656</v>
      </c>
      <c r="N265" s="28">
        <v>0</v>
      </c>
      <c r="O265" s="28">
        <v>0</v>
      </c>
      <c r="P265" s="28">
        <v>0</v>
      </c>
      <c r="Q265" s="28">
        <v>0</v>
      </c>
      <c r="R265" s="28">
        <v>0</v>
      </c>
      <c r="S265" s="28">
        <v>0</v>
      </c>
      <c r="T265" s="28">
        <v>0</v>
      </c>
      <c r="U265" s="28">
        <v>0</v>
      </c>
      <c r="V265" s="28">
        <v>0</v>
      </c>
      <c r="W265" s="28">
        <v>38.060001373291023</v>
      </c>
      <c r="X265" s="28">
        <v>0</v>
      </c>
      <c r="Y265" s="28">
        <v>0</v>
      </c>
      <c r="Z265" s="28">
        <v>0</v>
      </c>
      <c r="AA265" s="28">
        <v>0</v>
      </c>
      <c r="AB265" s="28">
        <v>0</v>
      </c>
      <c r="AC265" s="28">
        <v>0</v>
      </c>
      <c r="AD265" s="28">
        <v>0</v>
      </c>
      <c r="AE265" s="28">
        <v>12.069999694824221</v>
      </c>
      <c r="AF265" s="28">
        <v>144.97999912500381</v>
      </c>
      <c r="AG265" s="28">
        <v>391.74596057253763</v>
      </c>
      <c r="AH265" s="28">
        <v>195.61529208824882</v>
      </c>
      <c r="AI265" s="30" t="str">
        <f t="shared" si="162"/>
        <v>G NEI DSR</v>
      </c>
      <c r="AJ265" s="27">
        <v>2031</v>
      </c>
      <c r="AK265" s="35">
        <f t="shared" si="163"/>
        <v>587.36125266078648</v>
      </c>
      <c r="AL265" s="35">
        <f t="shared" si="158"/>
        <v>0</v>
      </c>
      <c r="AM265" s="35">
        <f t="shared" si="164"/>
        <v>0</v>
      </c>
      <c r="AN265" s="35">
        <f t="shared" si="165"/>
        <v>144.97999912500381</v>
      </c>
      <c r="AO265" s="35">
        <f t="shared" si="166"/>
        <v>50.130001068115241</v>
      </c>
      <c r="AP265" s="35">
        <f t="shared" si="167"/>
        <v>0</v>
      </c>
      <c r="AQ265" s="35">
        <f t="shared" si="168"/>
        <v>599.59999084472656</v>
      </c>
      <c r="AR265" s="35">
        <f t="shared" si="159"/>
        <v>1400</v>
      </c>
      <c r="AS265" s="35">
        <f t="shared" si="169"/>
        <v>0</v>
      </c>
      <c r="AT265" s="35">
        <f t="shared" si="170"/>
        <v>0</v>
      </c>
      <c r="AU265" s="35">
        <f t="shared" si="160"/>
        <v>474</v>
      </c>
      <c r="AV265" s="35">
        <f t="shared" si="161"/>
        <v>3256.0712436986323</v>
      </c>
      <c r="AX265" s="27">
        <v>2031</v>
      </c>
      <c r="AY265" s="35"/>
      <c r="AZ265" s="35"/>
      <c r="BA265" s="35"/>
      <c r="BB265" s="35"/>
      <c r="BC265" s="35"/>
      <c r="BD265" s="35"/>
      <c r="BE265" s="35"/>
      <c r="BF265" s="35"/>
      <c r="BG265" s="35"/>
      <c r="BH265" s="35"/>
      <c r="BI265" s="35"/>
      <c r="BJ265" s="35"/>
      <c r="BL265" s="74" t="s">
        <v>64</v>
      </c>
      <c r="BM265" s="75">
        <f>BH280</f>
        <v>0</v>
      </c>
    </row>
    <row r="266" spans="2:65" x14ac:dyDescent="0.25">
      <c r="B266" s="25">
        <v>2032</v>
      </c>
      <c r="C266" s="26">
        <v>0</v>
      </c>
      <c r="D266" s="26">
        <v>474</v>
      </c>
      <c r="E266" s="26">
        <v>0</v>
      </c>
      <c r="F266" s="26">
        <v>800</v>
      </c>
      <c r="G266" s="26">
        <v>200</v>
      </c>
      <c r="H266" s="26">
        <v>200</v>
      </c>
      <c r="I266" s="26">
        <v>0</v>
      </c>
      <c r="J266" s="26">
        <v>400</v>
      </c>
      <c r="K266" s="26">
        <v>0</v>
      </c>
      <c r="L266" s="26">
        <v>0</v>
      </c>
      <c r="M266" s="26">
        <v>699.30000305175781</v>
      </c>
      <c r="N266" s="26">
        <v>0</v>
      </c>
      <c r="O266" s="26">
        <v>0</v>
      </c>
      <c r="P266" s="26">
        <v>0</v>
      </c>
      <c r="Q266" s="26">
        <v>0</v>
      </c>
      <c r="R266" s="26">
        <v>0</v>
      </c>
      <c r="S266" s="26">
        <v>0</v>
      </c>
      <c r="T266" s="26">
        <v>0</v>
      </c>
      <c r="U266" s="26">
        <v>0</v>
      </c>
      <c r="V266" s="26">
        <v>0</v>
      </c>
      <c r="W266" s="26">
        <v>41.630001068115227</v>
      </c>
      <c r="X266" s="26">
        <v>0</v>
      </c>
      <c r="Y266" s="26">
        <v>0</v>
      </c>
      <c r="Z266" s="26">
        <v>0</v>
      </c>
      <c r="AA266" s="26">
        <v>0</v>
      </c>
      <c r="AB266" s="26">
        <v>0</v>
      </c>
      <c r="AC266" s="26">
        <v>0</v>
      </c>
      <c r="AD266" s="26">
        <v>0</v>
      </c>
      <c r="AE266" s="26">
        <v>13.19999980926514</v>
      </c>
      <c r="AF266" s="26">
        <v>150.57999885082245</v>
      </c>
      <c r="AG266" s="26">
        <v>410.86891136438931</v>
      </c>
      <c r="AH266" s="26">
        <v>216.67182357825993</v>
      </c>
      <c r="AI266" s="30" t="str">
        <f t="shared" si="162"/>
        <v>G NEI DSR</v>
      </c>
      <c r="AJ266" s="25">
        <v>2032</v>
      </c>
      <c r="AK266" s="34">
        <f t="shared" si="163"/>
        <v>627.54073494264924</v>
      </c>
      <c r="AL266" s="34">
        <f t="shared" si="158"/>
        <v>0</v>
      </c>
      <c r="AM266" s="34">
        <f t="shared" si="164"/>
        <v>0</v>
      </c>
      <c r="AN266" s="34">
        <f t="shared" si="165"/>
        <v>150.57999885082245</v>
      </c>
      <c r="AO266" s="34">
        <f t="shared" si="166"/>
        <v>54.830000877380371</v>
      </c>
      <c r="AP266" s="34">
        <f t="shared" si="167"/>
        <v>0</v>
      </c>
      <c r="AQ266" s="34">
        <f t="shared" si="168"/>
        <v>699.30000305175781</v>
      </c>
      <c r="AR266" s="34">
        <f t="shared" si="159"/>
        <v>1600</v>
      </c>
      <c r="AS266" s="34">
        <f t="shared" si="169"/>
        <v>0</v>
      </c>
      <c r="AT266" s="34">
        <f t="shared" si="170"/>
        <v>0</v>
      </c>
      <c r="AU266" s="34">
        <f t="shared" si="160"/>
        <v>474</v>
      </c>
      <c r="AV266" s="34">
        <f t="shared" si="161"/>
        <v>3606.2507377226098</v>
      </c>
      <c r="AX266" s="25">
        <v>2032</v>
      </c>
      <c r="AY266" s="34"/>
      <c r="AZ266" s="34"/>
      <c r="BA266" s="34"/>
      <c r="BB266" s="34"/>
      <c r="BC266" s="34"/>
      <c r="BD266" s="34"/>
      <c r="BE266" s="34"/>
      <c r="BF266" s="34"/>
      <c r="BG266" s="34"/>
      <c r="BH266" s="34"/>
      <c r="BI266" s="34"/>
      <c r="BJ266" s="34"/>
      <c r="BL266" s="74" t="s">
        <v>50</v>
      </c>
      <c r="BM266" s="75">
        <f>BI280</f>
        <v>1185</v>
      </c>
    </row>
    <row r="267" spans="2:65" x14ac:dyDescent="0.25">
      <c r="B267" s="27">
        <v>2033</v>
      </c>
      <c r="C267" s="28">
        <v>0</v>
      </c>
      <c r="D267" s="28">
        <v>474</v>
      </c>
      <c r="E267" s="28">
        <v>0</v>
      </c>
      <c r="F267" s="28">
        <v>900</v>
      </c>
      <c r="G267" s="28">
        <v>200</v>
      </c>
      <c r="H267" s="28">
        <v>200</v>
      </c>
      <c r="I267" s="28">
        <v>0</v>
      </c>
      <c r="J267" s="28">
        <v>400</v>
      </c>
      <c r="K267" s="28">
        <v>0</v>
      </c>
      <c r="L267" s="28">
        <v>0</v>
      </c>
      <c r="M267" s="28">
        <v>698.94999694824219</v>
      </c>
      <c r="N267" s="28">
        <v>0</v>
      </c>
      <c r="O267" s="28">
        <v>0</v>
      </c>
      <c r="P267" s="28">
        <v>0</v>
      </c>
      <c r="Q267" s="28">
        <v>0</v>
      </c>
      <c r="R267" s="28">
        <v>0</v>
      </c>
      <c r="S267" s="28">
        <v>0</v>
      </c>
      <c r="T267" s="28">
        <v>0</v>
      </c>
      <c r="U267" s="28">
        <v>0</v>
      </c>
      <c r="V267" s="28">
        <v>0</v>
      </c>
      <c r="W267" s="28">
        <v>44.919998168945313</v>
      </c>
      <c r="X267" s="28">
        <v>0</v>
      </c>
      <c r="Y267" s="28">
        <v>0</v>
      </c>
      <c r="Z267" s="28">
        <v>0</v>
      </c>
      <c r="AA267" s="28">
        <v>0</v>
      </c>
      <c r="AB267" s="28">
        <v>0</v>
      </c>
      <c r="AC267" s="28">
        <v>0</v>
      </c>
      <c r="AD267" s="28">
        <v>0</v>
      </c>
      <c r="AE267" s="28">
        <v>14.25</v>
      </c>
      <c r="AF267" s="28">
        <v>156.11000365018845</v>
      </c>
      <c r="AG267" s="28">
        <v>429.7952954922269</v>
      </c>
      <c r="AH267" s="28">
        <v>245.58423121177603</v>
      </c>
      <c r="AI267" s="30" t="str">
        <f t="shared" si="162"/>
        <v>G NEI DSR</v>
      </c>
      <c r="AJ267" s="27">
        <v>2033</v>
      </c>
      <c r="AK267" s="35">
        <f t="shared" si="163"/>
        <v>675.37952670400296</v>
      </c>
      <c r="AL267" s="35">
        <f t="shared" si="158"/>
        <v>0</v>
      </c>
      <c r="AM267" s="35">
        <f t="shared" si="164"/>
        <v>0</v>
      </c>
      <c r="AN267" s="35">
        <f t="shared" si="165"/>
        <v>156.11000365018845</v>
      </c>
      <c r="AO267" s="35">
        <f t="shared" si="166"/>
        <v>59.169998168945313</v>
      </c>
      <c r="AP267" s="35">
        <f t="shared" si="167"/>
        <v>0</v>
      </c>
      <c r="AQ267" s="35">
        <f t="shared" si="168"/>
        <v>698.94999694824219</v>
      </c>
      <c r="AR267" s="35">
        <f t="shared" si="159"/>
        <v>1700</v>
      </c>
      <c r="AS267" s="35">
        <f t="shared" si="169"/>
        <v>0</v>
      </c>
      <c r="AT267" s="35">
        <f t="shared" si="170"/>
        <v>0</v>
      </c>
      <c r="AU267" s="35">
        <f t="shared" si="160"/>
        <v>474</v>
      </c>
      <c r="AV267" s="35">
        <f t="shared" si="161"/>
        <v>3763.6095254713791</v>
      </c>
      <c r="AX267" s="27">
        <v>2033</v>
      </c>
      <c r="AY267" s="35"/>
      <c r="AZ267" s="35"/>
      <c r="BA267" s="35"/>
      <c r="BB267" s="35"/>
      <c r="BC267" s="35"/>
      <c r="BD267" s="35"/>
      <c r="BE267" s="35"/>
      <c r="BF267" s="35"/>
      <c r="BG267" s="35"/>
      <c r="BH267" s="35"/>
      <c r="BI267" s="35"/>
      <c r="BJ267" s="35"/>
    </row>
    <row r="268" spans="2:65" x14ac:dyDescent="0.25">
      <c r="B268" s="25">
        <v>2034</v>
      </c>
      <c r="C268" s="26">
        <v>0</v>
      </c>
      <c r="D268" s="26">
        <v>474</v>
      </c>
      <c r="E268" s="26">
        <v>0</v>
      </c>
      <c r="F268" s="26">
        <v>900</v>
      </c>
      <c r="G268" s="26">
        <v>200</v>
      </c>
      <c r="H268" s="26">
        <v>200</v>
      </c>
      <c r="I268" s="26">
        <v>0</v>
      </c>
      <c r="J268" s="26">
        <v>400</v>
      </c>
      <c r="K268" s="26">
        <v>0</v>
      </c>
      <c r="L268" s="26">
        <v>0</v>
      </c>
      <c r="M268" s="26">
        <v>798.60000610351563</v>
      </c>
      <c r="N268" s="26">
        <v>0</v>
      </c>
      <c r="O268" s="26">
        <v>0</v>
      </c>
      <c r="P268" s="26">
        <v>0</v>
      </c>
      <c r="Q268" s="26">
        <v>0</v>
      </c>
      <c r="R268" s="26">
        <v>0</v>
      </c>
      <c r="S268" s="26">
        <v>0</v>
      </c>
      <c r="T268" s="26">
        <v>0</v>
      </c>
      <c r="U268" s="26">
        <v>0</v>
      </c>
      <c r="V268" s="26">
        <v>0</v>
      </c>
      <c r="W268" s="26">
        <v>48.389999389648438</v>
      </c>
      <c r="X268" s="26">
        <v>0</v>
      </c>
      <c r="Y268" s="26">
        <v>0</v>
      </c>
      <c r="Z268" s="26">
        <v>0</v>
      </c>
      <c r="AA268" s="26">
        <v>0</v>
      </c>
      <c r="AB268" s="26">
        <v>0</v>
      </c>
      <c r="AC268" s="26">
        <v>0</v>
      </c>
      <c r="AD268" s="26">
        <v>0</v>
      </c>
      <c r="AE268" s="26">
        <v>15.340000152587891</v>
      </c>
      <c r="AF268" s="26">
        <v>161.72000312805176</v>
      </c>
      <c r="AG268" s="26">
        <v>450.83335128140573</v>
      </c>
      <c r="AH268" s="26">
        <v>280.84440061793555</v>
      </c>
      <c r="AI268" s="30" t="str">
        <f t="shared" si="162"/>
        <v>G NEI DSR</v>
      </c>
      <c r="AJ268" s="25">
        <v>2034</v>
      </c>
      <c r="AK268" s="34">
        <f t="shared" si="163"/>
        <v>731.67775189934127</v>
      </c>
      <c r="AL268" s="34">
        <f t="shared" si="158"/>
        <v>0</v>
      </c>
      <c r="AM268" s="34">
        <f t="shared" si="164"/>
        <v>0</v>
      </c>
      <c r="AN268" s="34">
        <f t="shared" si="165"/>
        <v>161.72000312805176</v>
      </c>
      <c r="AO268" s="34">
        <f t="shared" si="166"/>
        <v>63.729999542236328</v>
      </c>
      <c r="AP268" s="34">
        <f t="shared" si="167"/>
        <v>0</v>
      </c>
      <c r="AQ268" s="34">
        <f t="shared" si="168"/>
        <v>798.60000610351563</v>
      </c>
      <c r="AR268" s="34">
        <f t="shared" si="159"/>
        <v>1700</v>
      </c>
      <c r="AS268" s="34">
        <f t="shared" si="169"/>
        <v>0</v>
      </c>
      <c r="AT268" s="34">
        <f t="shared" si="170"/>
        <v>0</v>
      </c>
      <c r="AU268" s="34">
        <f t="shared" si="160"/>
        <v>474</v>
      </c>
      <c r="AV268" s="34">
        <f t="shared" si="161"/>
        <v>3929.727760673145</v>
      </c>
      <c r="AX268" s="25">
        <v>2034</v>
      </c>
      <c r="AY268" s="34"/>
      <c r="AZ268" s="34"/>
      <c r="BA268" s="34"/>
      <c r="BB268" s="34"/>
      <c r="BC268" s="34"/>
      <c r="BD268" s="34"/>
      <c r="BE268" s="34"/>
      <c r="BF268" s="34"/>
      <c r="BG268" s="34"/>
      <c r="BH268" s="34"/>
      <c r="BI268" s="34"/>
      <c r="BJ268" s="34"/>
    </row>
    <row r="269" spans="2:65" x14ac:dyDescent="0.25">
      <c r="B269" s="27">
        <v>2035</v>
      </c>
      <c r="C269" s="28">
        <v>0</v>
      </c>
      <c r="D269" s="28">
        <v>711</v>
      </c>
      <c r="E269" s="28">
        <v>0</v>
      </c>
      <c r="F269" s="28">
        <v>1100</v>
      </c>
      <c r="G269" s="28">
        <v>200</v>
      </c>
      <c r="H269" s="28">
        <v>200</v>
      </c>
      <c r="I269" s="28">
        <v>0</v>
      </c>
      <c r="J269" s="28">
        <v>400</v>
      </c>
      <c r="K269" s="28">
        <v>0</v>
      </c>
      <c r="L269" s="28">
        <v>0</v>
      </c>
      <c r="M269" s="28">
        <v>798.19999694824219</v>
      </c>
      <c r="N269" s="28">
        <v>0</v>
      </c>
      <c r="O269" s="28">
        <v>0</v>
      </c>
      <c r="P269" s="28">
        <v>0</v>
      </c>
      <c r="Q269" s="28">
        <v>0</v>
      </c>
      <c r="R269" s="28">
        <v>25</v>
      </c>
      <c r="S269" s="28">
        <v>0</v>
      </c>
      <c r="T269" s="28">
        <v>0</v>
      </c>
      <c r="U269" s="28">
        <v>0</v>
      </c>
      <c r="V269" s="28">
        <v>0</v>
      </c>
      <c r="W269" s="28">
        <v>51.919998168945313</v>
      </c>
      <c r="X269" s="28">
        <v>0</v>
      </c>
      <c r="Y269" s="28">
        <v>0</v>
      </c>
      <c r="Z269" s="28">
        <v>0</v>
      </c>
      <c r="AA269" s="28">
        <v>0</v>
      </c>
      <c r="AB269" s="28">
        <v>0</v>
      </c>
      <c r="AC269" s="28">
        <v>0</v>
      </c>
      <c r="AD269" s="28">
        <v>0</v>
      </c>
      <c r="AE269" s="28">
        <v>16.469999313354489</v>
      </c>
      <c r="AF269" s="28">
        <v>167.52999979257584</v>
      </c>
      <c r="AG269" s="28">
        <v>469.14278534088515</v>
      </c>
      <c r="AH269" s="28">
        <v>309.19430249073082</v>
      </c>
      <c r="AI269" s="30" t="str">
        <f t="shared" si="162"/>
        <v>G NEI DSR</v>
      </c>
      <c r="AJ269" s="27">
        <v>2035</v>
      </c>
      <c r="AK269" s="35">
        <f t="shared" si="163"/>
        <v>778.33708783161592</v>
      </c>
      <c r="AL269" s="35">
        <f t="shared" si="158"/>
        <v>25</v>
      </c>
      <c r="AM269" s="35">
        <f t="shared" si="164"/>
        <v>0</v>
      </c>
      <c r="AN269" s="35">
        <f t="shared" si="165"/>
        <v>167.52999979257584</v>
      </c>
      <c r="AO269" s="35">
        <f t="shared" si="166"/>
        <v>68.389997482299805</v>
      </c>
      <c r="AP269" s="35">
        <f t="shared" si="167"/>
        <v>0</v>
      </c>
      <c r="AQ269" s="35">
        <f t="shared" si="168"/>
        <v>798.19999694824219</v>
      </c>
      <c r="AR269" s="35">
        <f t="shared" si="159"/>
        <v>1900</v>
      </c>
      <c r="AS269" s="35">
        <f t="shared" si="169"/>
        <v>0</v>
      </c>
      <c r="AT269" s="35">
        <f t="shared" si="170"/>
        <v>0</v>
      </c>
      <c r="AU269" s="35">
        <f t="shared" si="160"/>
        <v>711</v>
      </c>
      <c r="AV269" s="35">
        <f t="shared" si="161"/>
        <v>4448.4570820547342</v>
      </c>
      <c r="AX269" s="27">
        <v>2035</v>
      </c>
      <c r="AY269" s="35"/>
      <c r="AZ269" s="35"/>
      <c r="BA269" s="35"/>
      <c r="BB269" s="35"/>
      <c r="BC269" s="35"/>
      <c r="BD269" s="35"/>
      <c r="BE269" s="35"/>
      <c r="BF269" s="35"/>
      <c r="BG269" s="35"/>
      <c r="BH269" s="35"/>
      <c r="BI269" s="35"/>
      <c r="BJ269" s="35"/>
    </row>
    <row r="270" spans="2:65" x14ac:dyDescent="0.25">
      <c r="B270" s="25">
        <v>2036</v>
      </c>
      <c r="C270" s="26">
        <v>0</v>
      </c>
      <c r="D270" s="26">
        <v>711</v>
      </c>
      <c r="E270" s="26">
        <v>0</v>
      </c>
      <c r="F270" s="26">
        <v>1300</v>
      </c>
      <c r="G270" s="26">
        <v>200</v>
      </c>
      <c r="H270" s="26">
        <v>200</v>
      </c>
      <c r="I270" s="26">
        <v>0</v>
      </c>
      <c r="J270" s="26">
        <v>400</v>
      </c>
      <c r="K270" s="26">
        <v>0</v>
      </c>
      <c r="L270" s="26">
        <v>0</v>
      </c>
      <c r="M270" s="26">
        <v>797.79999542236328</v>
      </c>
      <c r="N270" s="26">
        <v>0</v>
      </c>
      <c r="O270" s="26">
        <v>0</v>
      </c>
      <c r="P270" s="26">
        <v>0</v>
      </c>
      <c r="Q270" s="26">
        <v>0</v>
      </c>
      <c r="R270" s="26">
        <v>50</v>
      </c>
      <c r="S270" s="26">
        <v>0</v>
      </c>
      <c r="T270" s="26">
        <v>0</v>
      </c>
      <c r="U270" s="26">
        <v>0</v>
      </c>
      <c r="V270" s="26">
        <v>0</v>
      </c>
      <c r="W270" s="26">
        <v>55.459999084472663</v>
      </c>
      <c r="X270" s="26">
        <v>0</v>
      </c>
      <c r="Y270" s="26">
        <v>0</v>
      </c>
      <c r="Z270" s="26">
        <v>0</v>
      </c>
      <c r="AA270" s="26">
        <v>0</v>
      </c>
      <c r="AB270" s="26">
        <v>0</v>
      </c>
      <c r="AC270" s="26">
        <v>0</v>
      </c>
      <c r="AD270" s="26">
        <v>0</v>
      </c>
      <c r="AE270" s="26">
        <v>17.590000152587891</v>
      </c>
      <c r="AF270" s="26">
        <v>170.81000190973282</v>
      </c>
      <c r="AG270" s="26">
        <v>488.02270389330516</v>
      </c>
      <c r="AH270" s="26">
        <v>312.4177018948738</v>
      </c>
      <c r="AI270" s="30" t="str">
        <f t="shared" si="162"/>
        <v>G NEI DSR</v>
      </c>
      <c r="AJ270" s="25">
        <v>2036</v>
      </c>
      <c r="AK270" s="34">
        <f t="shared" si="163"/>
        <v>800.44040578817896</v>
      </c>
      <c r="AL270" s="34">
        <f t="shared" si="158"/>
        <v>50</v>
      </c>
      <c r="AM270" s="34">
        <f t="shared" si="164"/>
        <v>0</v>
      </c>
      <c r="AN270" s="34">
        <f t="shared" si="165"/>
        <v>170.81000190973282</v>
      </c>
      <c r="AO270" s="34">
        <f t="shared" si="166"/>
        <v>73.049999237060547</v>
      </c>
      <c r="AP270" s="34">
        <f t="shared" si="167"/>
        <v>0</v>
      </c>
      <c r="AQ270" s="34">
        <f t="shared" si="168"/>
        <v>797.79999542236328</v>
      </c>
      <c r="AR270" s="34">
        <f t="shared" si="159"/>
        <v>2100</v>
      </c>
      <c r="AS270" s="34">
        <f t="shared" si="169"/>
        <v>0</v>
      </c>
      <c r="AT270" s="34">
        <f t="shared" si="170"/>
        <v>0</v>
      </c>
      <c r="AU270" s="34">
        <f t="shared" si="160"/>
        <v>711</v>
      </c>
      <c r="AV270" s="34">
        <f t="shared" si="161"/>
        <v>4703.100402357335</v>
      </c>
      <c r="AX270" s="25">
        <v>2036</v>
      </c>
      <c r="AY270" s="34"/>
      <c r="AZ270" s="34"/>
      <c r="BA270" s="34"/>
      <c r="BB270" s="34"/>
      <c r="BC270" s="34"/>
      <c r="BD270" s="34"/>
      <c r="BE270" s="34"/>
      <c r="BF270" s="34"/>
      <c r="BG270" s="34"/>
      <c r="BH270" s="34"/>
      <c r="BI270" s="34"/>
      <c r="BJ270" s="34"/>
    </row>
    <row r="271" spans="2:65" x14ac:dyDescent="0.25">
      <c r="B271" s="27">
        <v>2037</v>
      </c>
      <c r="C271" s="28">
        <v>0</v>
      </c>
      <c r="D271" s="28">
        <v>711</v>
      </c>
      <c r="E271" s="28">
        <v>0</v>
      </c>
      <c r="F271" s="28">
        <v>1500</v>
      </c>
      <c r="G271" s="28">
        <v>200</v>
      </c>
      <c r="H271" s="28">
        <v>200</v>
      </c>
      <c r="I271" s="28">
        <v>0</v>
      </c>
      <c r="J271" s="28">
        <v>400</v>
      </c>
      <c r="K271" s="28">
        <v>0</v>
      </c>
      <c r="L271" s="28">
        <v>0</v>
      </c>
      <c r="M271" s="28">
        <v>797.40000152587891</v>
      </c>
      <c r="N271" s="28">
        <v>0</v>
      </c>
      <c r="O271" s="28">
        <v>0</v>
      </c>
      <c r="P271" s="28">
        <v>0</v>
      </c>
      <c r="Q271" s="28">
        <v>0</v>
      </c>
      <c r="R271" s="28">
        <v>75</v>
      </c>
      <c r="S271" s="28">
        <v>0</v>
      </c>
      <c r="T271" s="28">
        <v>0</v>
      </c>
      <c r="U271" s="28">
        <v>0</v>
      </c>
      <c r="V271" s="28">
        <v>0</v>
      </c>
      <c r="W271" s="28">
        <v>58.759998321533203</v>
      </c>
      <c r="X271" s="28">
        <v>0</v>
      </c>
      <c r="Y271" s="28">
        <v>0</v>
      </c>
      <c r="Z271" s="28">
        <v>0</v>
      </c>
      <c r="AA271" s="28">
        <v>0</v>
      </c>
      <c r="AB271" s="28">
        <v>0</v>
      </c>
      <c r="AC271" s="28">
        <v>0</v>
      </c>
      <c r="AD271" s="28">
        <v>0</v>
      </c>
      <c r="AE271" s="28">
        <v>18.629999160766602</v>
      </c>
      <c r="AF271" s="28">
        <v>172.85000115633011</v>
      </c>
      <c r="AG271" s="28">
        <v>506.04839519337185</v>
      </c>
      <c r="AH271" s="28">
        <v>341.97115193805143</v>
      </c>
      <c r="AI271" s="30" t="str">
        <f t="shared" si="162"/>
        <v>G NEI DSR</v>
      </c>
      <c r="AJ271" s="27">
        <v>2037</v>
      </c>
      <c r="AK271" s="35">
        <f t="shared" si="163"/>
        <v>848.01954713142322</v>
      </c>
      <c r="AL271" s="35">
        <f t="shared" si="158"/>
        <v>75</v>
      </c>
      <c r="AM271" s="35">
        <f t="shared" si="164"/>
        <v>0</v>
      </c>
      <c r="AN271" s="35">
        <f t="shared" si="165"/>
        <v>172.85000115633011</v>
      </c>
      <c r="AO271" s="35">
        <f t="shared" si="166"/>
        <v>77.389997482299805</v>
      </c>
      <c r="AP271" s="35">
        <f t="shared" si="167"/>
        <v>0</v>
      </c>
      <c r="AQ271" s="35">
        <f t="shared" si="168"/>
        <v>797.40000152587891</v>
      </c>
      <c r="AR271" s="35">
        <f t="shared" si="159"/>
        <v>2300</v>
      </c>
      <c r="AS271" s="35">
        <f t="shared" si="169"/>
        <v>0</v>
      </c>
      <c r="AT271" s="35">
        <f t="shared" si="170"/>
        <v>0</v>
      </c>
      <c r="AU271" s="35">
        <f t="shared" si="160"/>
        <v>711</v>
      </c>
      <c r="AV271" s="35">
        <f t="shared" si="161"/>
        <v>4981.6595472959325</v>
      </c>
      <c r="AX271" s="27">
        <v>2037</v>
      </c>
      <c r="AY271" s="35"/>
      <c r="AZ271" s="35"/>
      <c r="BA271" s="35"/>
      <c r="BB271" s="35"/>
      <c r="BC271" s="35"/>
      <c r="BD271" s="35"/>
      <c r="BE271" s="35"/>
      <c r="BF271" s="35"/>
      <c r="BG271" s="35"/>
      <c r="BH271" s="35"/>
      <c r="BI271" s="35"/>
      <c r="BJ271" s="35"/>
    </row>
    <row r="272" spans="2:65" x14ac:dyDescent="0.25">
      <c r="B272" s="25">
        <v>2038</v>
      </c>
      <c r="C272" s="26">
        <v>0</v>
      </c>
      <c r="D272" s="26">
        <v>711</v>
      </c>
      <c r="E272" s="26">
        <v>0</v>
      </c>
      <c r="F272" s="26">
        <v>1600</v>
      </c>
      <c r="G272" s="26">
        <v>200</v>
      </c>
      <c r="H272" s="26">
        <v>200</v>
      </c>
      <c r="I272" s="26">
        <v>0</v>
      </c>
      <c r="J272" s="26">
        <v>400</v>
      </c>
      <c r="K272" s="26">
        <v>0</v>
      </c>
      <c r="L272" s="26">
        <v>0</v>
      </c>
      <c r="M272" s="26">
        <v>897</v>
      </c>
      <c r="N272" s="26">
        <v>0</v>
      </c>
      <c r="O272" s="26">
        <v>0</v>
      </c>
      <c r="P272" s="26">
        <v>0</v>
      </c>
      <c r="Q272" s="26">
        <v>0</v>
      </c>
      <c r="R272" s="26">
        <v>100</v>
      </c>
      <c r="S272" s="26">
        <v>0</v>
      </c>
      <c r="T272" s="26">
        <v>0</v>
      </c>
      <c r="U272" s="26">
        <v>0</v>
      </c>
      <c r="V272" s="26">
        <v>0</v>
      </c>
      <c r="W272" s="26">
        <v>62.220001220703118</v>
      </c>
      <c r="X272" s="26">
        <v>0</v>
      </c>
      <c r="Y272" s="26">
        <v>0</v>
      </c>
      <c r="Z272" s="26">
        <v>0</v>
      </c>
      <c r="AA272" s="26">
        <v>15</v>
      </c>
      <c r="AB272" s="26">
        <v>0</v>
      </c>
      <c r="AC272" s="26">
        <v>0</v>
      </c>
      <c r="AD272" s="26">
        <v>0</v>
      </c>
      <c r="AE272" s="26">
        <v>19.729999542236332</v>
      </c>
      <c r="AF272" s="26">
        <v>174.81999903917313</v>
      </c>
      <c r="AG272" s="26">
        <v>524.03369558838995</v>
      </c>
      <c r="AH272" s="26">
        <v>372.95409578863388</v>
      </c>
      <c r="AI272" s="30" t="str">
        <f t="shared" si="162"/>
        <v>G NEI DSR</v>
      </c>
      <c r="AJ272" s="25">
        <v>2038</v>
      </c>
      <c r="AK272" s="34">
        <f t="shared" si="163"/>
        <v>896.98779137702377</v>
      </c>
      <c r="AL272" s="34">
        <f t="shared" si="158"/>
        <v>100</v>
      </c>
      <c r="AM272" s="34">
        <f t="shared" si="164"/>
        <v>0</v>
      </c>
      <c r="AN272" s="34">
        <f t="shared" si="165"/>
        <v>174.81999903917313</v>
      </c>
      <c r="AO272" s="34">
        <f t="shared" si="166"/>
        <v>81.950000762939453</v>
      </c>
      <c r="AP272" s="34">
        <f t="shared" si="167"/>
        <v>15</v>
      </c>
      <c r="AQ272" s="34">
        <f t="shared" si="168"/>
        <v>897</v>
      </c>
      <c r="AR272" s="34">
        <f t="shared" si="159"/>
        <v>2400</v>
      </c>
      <c r="AS272" s="34">
        <f t="shared" si="169"/>
        <v>0</v>
      </c>
      <c r="AT272" s="34">
        <f t="shared" si="170"/>
        <v>0</v>
      </c>
      <c r="AU272" s="34">
        <f t="shared" si="160"/>
        <v>711</v>
      </c>
      <c r="AV272" s="34">
        <f t="shared" si="161"/>
        <v>5276.7577911791359</v>
      </c>
      <c r="AX272" s="25">
        <v>2038</v>
      </c>
      <c r="AY272" s="34"/>
      <c r="AZ272" s="34"/>
      <c r="BA272" s="34"/>
      <c r="BB272" s="34"/>
      <c r="BC272" s="34"/>
      <c r="BD272" s="34"/>
      <c r="BE272" s="34"/>
      <c r="BF272" s="34"/>
      <c r="BG272" s="34"/>
      <c r="BH272" s="34"/>
      <c r="BI272" s="34"/>
      <c r="BJ272" s="34"/>
    </row>
    <row r="273" spans="2:65" x14ac:dyDescent="0.25">
      <c r="B273" s="27">
        <v>2039</v>
      </c>
      <c r="C273" s="28">
        <v>0</v>
      </c>
      <c r="D273" s="28">
        <v>711</v>
      </c>
      <c r="E273" s="28">
        <v>0</v>
      </c>
      <c r="F273" s="28">
        <v>1700</v>
      </c>
      <c r="G273" s="28">
        <v>200</v>
      </c>
      <c r="H273" s="28">
        <v>200</v>
      </c>
      <c r="I273" s="28">
        <v>0</v>
      </c>
      <c r="J273" s="28">
        <v>400</v>
      </c>
      <c r="K273" s="28">
        <v>0</v>
      </c>
      <c r="L273" s="28">
        <v>0</v>
      </c>
      <c r="M273" s="28">
        <v>896.55000305175781</v>
      </c>
      <c r="N273" s="28">
        <v>0</v>
      </c>
      <c r="O273" s="28">
        <v>0</v>
      </c>
      <c r="P273" s="28">
        <v>0</v>
      </c>
      <c r="Q273" s="28">
        <v>0</v>
      </c>
      <c r="R273" s="28">
        <v>100</v>
      </c>
      <c r="S273" s="28">
        <v>0</v>
      </c>
      <c r="T273" s="28">
        <v>75</v>
      </c>
      <c r="U273" s="28">
        <v>0</v>
      </c>
      <c r="V273" s="28">
        <v>0</v>
      </c>
      <c r="W273" s="28">
        <v>65.650001525878906</v>
      </c>
      <c r="X273" s="28">
        <v>0</v>
      </c>
      <c r="Y273" s="28">
        <v>0</v>
      </c>
      <c r="Z273" s="28">
        <v>0</v>
      </c>
      <c r="AA273" s="28">
        <v>30</v>
      </c>
      <c r="AB273" s="28">
        <v>0</v>
      </c>
      <c r="AC273" s="28">
        <v>0</v>
      </c>
      <c r="AD273" s="28">
        <v>0</v>
      </c>
      <c r="AE273" s="28">
        <v>20.819999694824219</v>
      </c>
      <c r="AF273" s="28">
        <v>176.7900031208992</v>
      </c>
      <c r="AG273" s="28">
        <v>541.95807168093154</v>
      </c>
      <c r="AH273" s="28">
        <v>417.70254871129873</v>
      </c>
      <c r="AI273" s="30" t="str">
        <f t="shared" si="162"/>
        <v>G NEI DSR</v>
      </c>
      <c r="AJ273" s="27">
        <v>2039</v>
      </c>
      <c r="AK273" s="35">
        <f t="shared" si="163"/>
        <v>959.66062039223027</v>
      </c>
      <c r="AL273" s="35">
        <f t="shared" si="158"/>
        <v>175</v>
      </c>
      <c r="AM273" s="35">
        <f t="shared" si="164"/>
        <v>0</v>
      </c>
      <c r="AN273" s="35">
        <f t="shared" si="165"/>
        <v>176.7900031208992</v>
      </c>
      <c r="AO273" s="35">
        <f t="shared" si="166"/>
        <v>86.470001220703125</v>
      </c>
      <c r="AP273" s="35">
        <f t="shared" si="167"/>
        <v>30</v>
      </c>
      <c r="AQ273" s="35">
        <f t="shared" si="168"/>
        <v>896.55000305175781</v>
      </c>
      <c r="AR273" s="35">
        <f t="shared" si="159"/>
        <v>2500</v>
      </c>
      <c r="AS273" s="35">
        <f t="shared" si="169"/>
        <v>0</v>
      </c>
      <c r="AT273" s="35">
        <f t="shared" si="170"/>
        <v>0</v>
      </c>
      <c r="AU273" s="35">
        <f t="shared" si="160"/>
        <v>711</v>
      </c>
      <c r="AV273" s="35">
        <f t="shared" si="161"/>
        <v>5535.4706277855903</v>
      </c>
      <c r="AX273" s="27">
        <v>2039</v>
      </c>
      <c r="AY273" s="35"/>
      <c r="AZ273" s="35"/>
      <c r="BA273" s="35"/>
      <c r="BB273" s="35"/>
      <c r="BC273" s="35"/>
      <c r="BD273" s="35"/>
      <c r="BE273" s="35"/>
      <c r="BF273" s="35"/>
      <c r="BG273" s="35"/>
      <c r="BH273" s="35"/>
      <c r="BI273" s="35"/>
      <c r="BJ273" s="35"/>
    </row>
    <row r="274" spans="2:65" x14ac:dyDescent="0.25">
      <c r="B274" s="25">
        <v>2040</v>
      </c>
      <c r="C274" s="26">
        <v>0</v>
      </c>
      <c r="D274" s="26">
        <v>948</v>
      </c>
      <c r="E274" s="26">
        <v>0</v>
      </c>
      <c r="F274" s="26">
        <v>1700</v>
      </c>
      <c r="G274" s="26">
        <v>200</v>
      </c>
      <c r="H274" s="26">
        <v>200</v>
      </c>
      <c r="I274" s="26">
        <v>0</v>
      </c>
      <c r="J274" s="26">
        <v>400</v>
      </c>
      <c r="K274" s="26">
        <v>0</v>
      </c>
      <c r="L274" s="26">
        <v>0</v>
      </c>
      <c r="M274" s="26">
        <v>996.09999847412109</v>
      </c>
      <c r="N274" s="26">
        <v>0</v>
      </c>
      <c r="O274" s="26">
        <v>0</v>
      </c>
      <c r="P274" s="26">
        <v>0</v>
      </c>
      <c r="Q274" s="26">
        <v>0</v>
      </c>
      <c r="R274" s="26">
        <v>100</v>
      </c>
      <c r="S274" s="26">
        <v>0</v>
      </c>
      <c r="T274" s="26">
        <v>75</v>
      </c>
      <c r="U274" s="26">
        <v>0</v>
      </c>
      <c r="V274" s="26">
        <v>0</v>
      </c>
      <c r="W274" s="26">
        <v>69.120002746582031</v>
      </c>
      <c r="X274" s="26">
        <v>0</v>
      </c>
      <c r="Y274" s="26">
        <v>0</v>
      </c>
      <c r="Z274" s="26">
        <v>0</v>
      </c>
      <c r="AA274" s="26">
        <v>60</v>
      </c>
      <c r="AB274" s="26">
        <v>0</v>
      </c>
      <c r="AC274" s="26">
        <v>0</v>
      </c>
      <c r="AD274" s="26">
        <v>0</v>
      </c>
      <c r="AE274" s="26">
        <v>21.920000076293949</v>
      </c>
      <c r="AF274" s="26">
        <v>178.71000039577484</v>
      </c>
      <c r="AG274" s="26">
        <v>557.24493054192203</v>
      </c>
      <c r="AH274" s="26">
        <v>466.93941385101141</v>
      </c>
      <c r="AI274" s="30" t="str">
        <f t="shared" si="162"/>
        <v>G NEI DSR</v>
      </c>
      <c r="AJ274" s="25">
        <v>2040</v>
      </c>
      <c r="AK274" s="34">
        <f t="shared" si="163"/>
        <v>1024.1843443929333</v>
      </c>
      <c r="AL274" s="34">
        <f t="shared" si="158"/>
        <v>175</v>
      </c>
      <c r="AM274" s="34">
        <f t="shared" si="164"/>
        <v>0</v>
      </c>
      <c r="AN274" s="34">
        <f t="shared" si="165"/>
        <v>178.71000039577484</v>
      </c>
      <c r="AO274" s="34">
        <f t="shared" si="166"/>
        <v>91.040002822875977</v>
      </c>
      <c r="AP274" s="34">
        <f t="shared" si="167"/>
        <v>60</v>
      </c>
      <c r="AQ274" s="34">
        <f t="shared" si="168"/>
        <v>996.09999847412109</v>
      </c>
      <c r="AR274" s="34">
        <f t="shared" si="159"/>
        <v>2500</v>
      </c>
      <c r="AS274" s="34">
        <f t="shared" si="169"/>
        <v>0</v>
      </c>
      <c r="AT274" s="34">
        <f t="shared" si="170"/>
        <v>0</v>
      </c>
      <c r="AU274" s="34">
        <f t="shared" si="160"/>
        <v>948</v>
      </c>
      <c r="AV274" s="34">
        <f t="shared" si="161"/>
        <v>5973.0343460857057</v>
      </c>
      <c r="AX274" s="25">
        <v>2040</v>
      </c>
      <c r="AY274" s="34"/>
      <c r="AZ274" s="34"/>
      <c r="BA274" s="34"/>
      <c r="BB274" s="34"/>
      <c r="BC274" s="34"/>
      <c r="BD274" s="34"/>
      <c r="BE274" s="34"/>
      <c r="BF274" s="34"/>
      <c r="BG274" s="34"/>
      <c r="BH274" s="34"/>
      <c r="BI274" s="34"/>
      <c r="BJ274" s="34"/>
    </row>
    <row r="275" spans="2:65" x14ac:dyDescent="0.25">
      <c r="B275" s="27">
        <v>2041</v>
      </c>
      <c r="C275" s="28">
        <v>0</v>
      </c>
      <c r="D275" s="28">
        <v>948</v>
      </c>
      <c r="E275" s="28">
        <v>0</v>
      </c>
      <c r="F275" s="28">
        <v>1800</v>
      </c>
      <c r="G275" s="28">
        <v>200</v>
      </c>
      <c r="H275" s="28">
        <v>200</v>
      </c>
      <c r="I275" s="28">
        <v>0</v>
      </c>
      <c r="J275" s="28">
        <v>400</v>
      </c>
      <c r="K275" s="28">
        <v>0</v>
      </c>
      <c r="L275" s="28">
        <v>0</v>
      </c>
      <c r="M275" s="28">
        <v>1095.5999908447266</v>
      </c>
      <c r="N275" s="28">
        <v>0</v>
      </c>
      <c r="O275" s="28">
        <v>0</v>
      </c>
      <c r="P275" s="28">
        <v>0</v>
      </c>
      <c r="Q275" s="28">
        <v>0</v>
      </c>
      <c r="R275" s="28">
        <v>100</v>
      </c>
      <c r="S275" s="28">
        <v>25</v>
      </c>
      <c r="T275" s="28">
        <v>150</v>
      </c>
      <c r="U275" s="28">
        <v>0</v>
      </c>
      <c r="V275" s="28">
        <v>0</v>
      </c>
      <c r="W275" s="28">
        <v>72.769996643066406</v>
      </c>
      <c r="X275" s="28">
        <v>0</v>
      </c>
      <c r="Y275" s="28">
        <v>0</v>
      </c>
      <c r="Z275" s="28">
        <v>0</v>
      </c>
      <c r="AA275" s="28">
        <v>90</v>
      </c>
      <c r="AB275" s="28">
        <v>0</v>
      </c>
      <c r="AC275" s="28">
        <v>0</v>
      </c>
      <c r="AD275" s="28">
        <v>0</v>
      </c>
      <c r="AE275" s="28">
        <v>23.079999923706051</v>
      </c>
      <c r="AF275" s="28">
        <v>180.71999704837799</v>
      </c>
      <c r="AG275" s="28">
        <v>569.08839280180803</v>
      </c>
      <c r="AH275" s="28">
        <v>490.49237784781337</v>
      </c>
      <c r="AI275" s="30" t="str">
        <f t="shared" si="162"/>
        <v>G NEI DSR</v>
      </c>
      <c r="AJ275" s="27">
        <v>2041</v>
      </c>
      <c r="AK275" s="35">
        <f t="shared" si="163"/>
        <v>1059.5807706496214</v>
      </c>
      <c r="AL275" s="35">
        <f t="shared" si="158"/>
        <v>275</v>
      </c>
      <c r="AM275" s="35">
        <f t="shared" si="164"/>
        <v>0</v>
      </c>
      <c r="AN275" s="35">
        <f t="shared" si="165"/>
        <v>180.71999704837799</v>
      </c>
      <c r="AO275" s="35">
        <f t="shared" si="166"/>
        <v>95.849996566772461</v>
      </c>
      <c r="AP275" s="35">
        <f t="shared" si="167"/>
        <v>90</v>
      </c>
      <c r="AQ275" s="35">
        <f t="shared" si="168"/>
        <v>1095.5999908447266</v>
      </c>
      <c r="AR275" s="35">
        <f t="shared" si="159"/>
        <v>2600</v>
      </c>
      <c r="AS275" s="35">
        <f t="shared" si="169"/>
        <v>0</v>
      </c>
      <c r="AT275" s="35">
        <f t="shared" si="170"/>
        <v>0</v>
      </c>
      <c r="AU275" s="35">
        <f t="shared" si="160"/>
        <v>948</v>
      </c>
      <c r="AV275" s="35">
        <f t="shared" si="161"/>
        <v>6344.7507551094986</v>
      </c>
      <c r="AX275" s="27">
        <v>2041</v>
      </c>
      <c r="AY275" s="35"/>
      <c r="AZ275" s="35"/>
      <c r="BA275" s="35"/>
      <c r="BB275" s="35"/>
      <c r="BC275" s="35"/>
      <c r="BD275" s="35"/>
      <c r="BE275" s="35"/>
      <c r="BF275" s="35"/>
      <c r="BG275" s="35"/>
      <c r="BH275" s="35"/>
      <c r="BI275" s="35"/>
      <c r="BJ275" s="35"/>
    </row>
    <row r="276" spans="2:65" x14ac:dyDescent="0.25">
      <c r="B276" s="25">
        <v>2042</v>
      </c>
      <c r="C276" s="26">
        <v>0</v>
      </c>
      <c r="D276" s="26">
        <v>948</v>
      </c>
      <c r="E276" s="26">
        <v>0</v>
      </c>
      <c r="F276" s="26">
        <v>1800</v>
      </c>
      <c r="G276" s="26">
        <v>200</v>
      </c>
      <c r="H276" s="26">
        <v>200</v>
      </c>
      <c r="I276" s="26">
        <v>0</v>
      </c>
      <c r="J276" s="26">
        <v>400</v>
      </c>
      <c r="K276" s="26">
        <v>0</v>
      </c>
      <c r="L276" s="26">
        <v>100</v>
      </c>
      <c r="M276" s="26">
        <v>1195.0500030517578</v>
      </c>
      <c r="N276" s="26">
        <v>0</v>
      </c>
      <c r="O276" s="26">
        <v>0</v>
      </c>
      <c r="P276" s="26">
        <v>0</v>
      </c>
      <c r="Q276" s="26">
        <v>0</v>
      </c>
      <c r="R276" s="26">
        <v>100</v>
      </c>
      <c r="S276" s="26">
        <v>25</v>
      </c>
      <c r="T276" s="26">
        <v>200</v>
      </c>
      <c r="U276" s="26">
        <v>0</v>
      </c>
      <c r="V276" s="26">
        <v>0</v>
      </c>
      <c r="W276" s="26">
        <v>76.620002746582031</v>
      </c>
      <c r="X276" s="26">
        <v>0</v>
      </c>
      <c r="Y276" s="26">
        <v>0</v>
      </c>
      <c r="Z276" s="26">
        <v>0</v>
      </c>
      <c r="AA276" s="26">
        <v>120</v>
      </c>
      <c r="AB276" s="26">
        <v>0</v>
      </c>
      <c r="AC276" s="26">
        <v>0</v>
      </c>
      <c r="AD276" s="26">
        <v>0</v>
      </c>
      <c r="AE276" s="26">
        <v>24.29999923706055</v>
      </c>
      <c r="AF276" s="26">
        <v>182.63999783992767</v>
      </c>
      <c r="AG276" s="26">
        <v>580.46743940323006</v>
      </c>
      <c r="AH276" s="26">
        <v>517.74793944462169</v>
      </c>
      <c r="AI276" s="30" t="str">
        <f t="shared" si="162"/>
        <v>G NEI DSR</v>
      </c>
      <c r="AJ276" s="25">
        <v>2042</v>
      </c>
      <c r="AK276" s="34">
        <f t="shared" si="163"/>
        <v>1098.2153788478518</v>
      </c>
      <c r="AL276" s="34">
        <f t="shared" si="158"/>
        <v>325</v>
      </c>
      <c r="AM276" s="34">
        <f t="shared" si="164"/>
        <v>0</v>
      </c>
      <c r="AN276" s="34">
        <f t="shared" si="165"/>
        <v>182.63999783992767</v>
      </c>
      <c r="AO276" s="34">
        <f t="shared" si="166"/>
        <v>100.92000198364258</v>
      </c>
      <c r="AP276" s="34">
        <f t="shared" si="167"/>
        <v>120</v>
      </c>
      <c r="AQ276" s="34">
        <f t="shared" si="168"/>
        <v>1195.0500030517578</v>
      </c>
      <c r="AR276" s="34">
        <f t="shared" si="159"/>
        <v>2700</v>
      </c>
      <c r="AS276" s="34">
        <f t="shared" si="169"/>
        <v>0</v>
      </c>
      <c r="AT276" s="34">
        <f t="shared" si="170"/>
        <v>0</v>
      </c>
      <c r="AU276" s="34">
        <f t="shared" si="160"/>
        <v>948</v>
      </c>
      <c r="AV276" s="34">
        <f t="shared" si="161"/>
        <v>6669.8253817231798</v>
      </c>
      <c r="AX276" s="25">
        <v>2042</v>
      </c>
      <c r="AY276" s="34"/>
      <c r="AZ276" s="34"/>
      <c r="BA276" s="34"/>
      <c r="BB276" s="34"/>
      <c r="BC276" s="34"/>
      <c r="BD276" s="34"/>
      <c r="BE276" s="34"/>
      <c r="BF276" s="34"/>
      <c r="BG276" s="34"/>
      <c r="BH276" s="34"/>
      <c r="BI276" s="34"/>
      <c r="BJ276" s="34"/>
    </row>
    <row r="277" spans="2:65" x14ac:dyDescent="0.25">
      <c r="B277" s="27">
        <v>2043</v>
      </c>
      <c r="C277" s="28">
        <v>0</v>
      </c>
      <c r="D277" s="28">
        <v>1185</v>
      </c>
      <c r="E277" s="28">
        <v>0</v>
      </c>
      <c r="F277" s="28">
        <v>1900</v>
      </c>
      <c r="G277" s="28">
        <v>200</v>
      </c>
      <c r="H277" s="28">
        <v>200</v>
      </c>
      <c r="I277" s="28">
        <v>0</v>
      </c>
      <c r="J277" s="28">
        <v>400</v>
      </c>
      <c r="K277" s="28">
        <v>0</v>
      </c>
      <c r="L277" s="28">
        <v>300</v>
      </c>
      <c r="M277" s="28">
        <v>1294.4499969482422</v>
      </c>
      <c r="N277" s="28">
        <v>0</v>
      </c>
      <c r="O277" s="28">
        <v>0</v>
      </c>
      <c r="P277" s="28">
        <v>0</v>
      </c>
      <c r="Q277" s="28">
        <v>0</v>
      </c>
      <c r="R277" s="28">
        <v>100</v>
      </c>
      <c r="S277" s="28">
        <v>25</v>
      </c>
      <c r="T277" s="28">
        <v>200</v>
      </c>
      <c r="U277" s="28">
        <v>0</v>
      </c>
      <c r="V277" s="28">
        <v>0</v>
      </c>
      <c r="W277" s="28">
        <v>80.669998168945313</v>
      </c>
      <c r="X277" s="28">
        <v>0</v>
      </c>
      <c r="Y277" s="28">
        <v>0</v>
      </c>
      <c r="Z277" s="28">
        <v>0</v>
      </c>
      <c r="AA277" s="28">
        <v>120</v>
      </c>
      <c r="AB277" s="28">
        <v>0</v>
      </c>
      <c r="AC277" s="28">
        <v>0</v>
      </c>
      <c r="AD277" s="28">
        <v>0</v>
      </c>
      <c r="AE277" s="28">
        <v>25.579999923706051</v>
      </c>
      <c r="AF277" s="28">
        <v>184.55000221729279</v>
      </c>
      <c r="AG277" s="28">
        <v>591.17126982366256</v>
      </c>
      <c r="AH277" s="28">
        <v>562.34133320822002</v>
      </c>
      <c r="AI277" s="30" t="str">
        <f t="shared" si="162"/>
        <v>G NEI DSR</v>
      </c>
      <c r="AJ277" s="27">
        <v>2043</v>
      </c>
      <c r="AK277" s="35">
        <f t="shared" si="163"/>
        <v>1153.5126030318825</v>
      </c>
      <c r="AL277" s="35">
        <f t="shared" si="158"/>
        <v>325</v>
      </c>
      <c r="AM277" s="35">
        <f t="shared" si="164"/>
        <v>0</v>
      </c>
      <c r="AN277" s="35">
        <f t="shared" si="165"/>
        <v>184.55000221729279</v>
      </c>
      <c r="AO277" s="35">
        <f t="shared" si="166"/>
        <v>106.24999809265137</v>
      </c>
      <c r="AP277" s="35">
        <f t="shared" si="167"/>
        <v>120</v>
      </c>
      <c r="AQ277" s="35">
        <f t="shared" si="168"/>
        <v>1294.4499969482422</v>
      </c>
      <c r="AR277" s="35">
        <f t="shared" si="159"/>
        <v>3000</v>
      </c>
      <c r="AS277" s="35">
        <f t="shared" si="169"/>
        <v>0</v>
      </c>
      <c r="AT277" s="35">
        <f t="shared" si="170"/>
        <v>0</v>
      </c>
      <c r="AU277" s="35">
        <f t="shared" si="160"/>
        <v>1185</v>
      </c>
      <c r="AV277" s="35">
        <f t="shared" si="161"/>
        <v>7368.7626002900688</v>
      </c>
      <c r="AX277" s="27">
        <v>2043</v>
      </c>
      <c r="AY277" s="35"/>
      <c r="AZ277" s="35"/>
      <c r="BA277" s="35"/>
      <c r="BB277" s="35"/>
      <c r="BC277" s="35"/>
      <c r="BD277" s="35"/>
      <c r="BE277" s="35"/>
      <c r="BF277" s="35"/>
      <c r="BG277" s="35"/>
      <c r="BH277" s="35"/>
      <c r="BI277" s="35"/>
      <c r="BJ277" s="35"/>
    </row>
    <row r="278" spans="2:65" x14ac:dyDescent="0.25">
      <c r="B278" s="25">
        <v>2044</v>
      </c>
      <c r="C278" s="26">
        <v>0</v>
      </c>
      <c r="D278" s="26">
        <v>1185</v>
      </c>
      <c r="E278" s="26">
        <v>0</v>
      </c>
      <c r="F278" s="26">
        <v>1900</v>
      </c>
      <c r="G278" s="26">
        <v>550</v>
      </c>
      <c r="H278" s="26">
        <v>200</v>
      </c>
      <c r="I278" s="26">
        <v>0</v>
      </c>
      <c r="J278" s="26">
        <v>400</v>
      </c>
      <c r="K278" s="26">
        <v>0</v>
      </c>
      <c r="L278" s="26">
        <v>300</v>
      </c>
      <c r="M278" s="26">
        <v>1393.8000030517578</v>
      </c>
      <c r="N278" s="26">
        <v>0</v>
      </c>
      <c r="O278" s="26">
        <v>0</v>
      </c>
      <c r="P278" s="26">
        <v>0</v>
      </c>
      <c r="Q278" s="26">
        <v>0</v>
      </c>
      <c r="R278" s="26">
        <v>100</v>
      </c>
      <c r="S278" s="26">
        <v>25</v>
      </c>
      <c r="T278" s="26">
        <v>200</v>
      </c>
      <c r="U278" s="26">
        <v>100</v>
      </c>
      <c r="V278" s="26">
        <v>0</v>
      </c>
      <c r="W278" s="26">
        <v>84.930000305175781</v>
      </c>
      <c r="X278" s="26">
        <v>0</v>
      </c>
      <c r="Y278" s="26">
        <v>0</v>
      </c>
      <c r="Z278" s="26">
        <v>0</v>
      </c>
      <c r="AA278" s="26">
        <v>150</v>
      </c>
      <c r="AB278" s="26">
        <v>0</v>
      </c>
      <c r="AC278" s="26">
        <v>0</v>
      </c>
      <c r="AD278" s="26">
        <v>0</v>
      </c>
      <c r="AE278" s="26">
        <v>26.930000305175781</v>
      </c>
      <c r="AF278" s="26">
        <v>186.33000004291534</v>
      </c>
      <c r="AG278" s="26">
        <v>603.15225999148856</v>
      </c>
      <c r="AH278" s="26">
        <v>622.09565656516793</v>
      </c>
      <c r="AI278" s="30" t="str">
        <f t="shared" si="162"/>
        <v>G NEI DSR</v>
      </c>
      <c r="AJ278" s="25">
        <v>2044</v>
      </c>
      <c r="AK278" s="34">
        <f t="shared" si="163"/>
        <v>1225.2479165566565</v>
      </c>
      <c r="AL278" s="34">
        <f t="shared" si="158"/>
        <v>425</v>
      </c>
      <c r="AM278" s="34">
        <f t="shared" si="164"/>
        <v>0</v>
      </c>
      <c r="AN278" s="34">
        <f t="shared" si="165"/>
        <v>186.33000004291534</v>
      </c>
      <c r="AO278" s="34">
        <f t="shared" si="166"/>
        <v>111.86000061035156</v>
      </c>
      <c r="AP278" s="34">
        <f t="shared" si="167"/>
        <v>150</v>
      </c>
      <c r="AQ278" s="34">
        <f t="shared" si="168"/>
        <v>1393.8000030517578</v>
      </c>
      <c r="AR278" s="34">
        <f t="shared" si="159"/>
        <v>3350</v>
      </c>
      <c r="AS278" s="34">
        <f t="shared" si="169"/>
        <v>0</v>
      </c>
      <c r="AT278" s="34">
        <f t="shared" si="170"/>
        <v>0</v>
      </c>
      <c r="AU278" s="34">
        <f t="shared" si="160"/>
        <v>1185</v>
      </c>
      <c r="AV278" s="34">
        <f t="shared" si="161"/>
        <v>8027.2379202616812</v>
      </c>
      <c r="AX278" s="25">
        <v>2044</v>
      </c>
      <c r="AY278" s="34"/>
      <c r="AZ278" s="34"/>
      <c r="BA278" s="34"/>
      <c r="BB278" s="34"/>
      <c r="BC278" s="34"/>
      <c r="BD278" s="34"/>
      <c r="BE278" s="34"/>
      <c r="BF278" s="34"/>
      <c r="BG278" s="34"/>
      <c r="BH278" s="34"/>
      <c r="BI278" s="34"/>
      <c r="BJ278" s="34"/>
    </row>
    <row r="279" spans="2:65" x14ac:dyDescent="0.25">
      <c r="B279" s="27">
        <v>2045</v>
      </c>
      <c r="C279" s="28">
        <v>0</v>
      </c>
      <c r="D279" s="28">
        <v>1185</v>
      </c>
      <c r="E279" s="28">
        <v>0</v>
      </c>
      <c r="F279" s="28">
        <v>2000</v>
      </c>
      <c r="G279" s="28">
        <v>550</v>
      </c>
      <c r="H279" s="28">
        <v>200</v>
      </c>
      <c r="I279" s="28">
        <v>0</v>
      </c>
      <c r="J279" s="28">
        <v>400</v>
      </c>
      <c r="K279" s="28">
        <v>0</v>
      </c>
      <c r="L279" s="28">
        <v>300</v>
      </c>
      <c r="M279" s="28">
        <v>1393.0999984741211</v>
      </c>
      <c r="N279" s="28">
        <v>0</v>
      </c>
      <c r="O279" s="28">
        <v>0</v>
      </c>
      <c r="P279" s="28">
        <v>0</v>
      </c>
      <c r="Q279" s="28">
        <v>0</v>
      </c>
      <c r="R279" s="28">
        <v>100</v>
      </c>
      <c r="S279" s="28">
        <v>25</v>
      </c>
      <c r="T279" s="28">
        <v>225</v>
      </c>
      <c r="U279" s="28">
        <v>100</v>
      </c>
      <c r="V279" s="28">
        <v>0</v>
      </c>
      <c r="W279" s="28">
        <v>89.410003662109375</v>
      </c>
      <c r="X279" s="28">
        <v>125</v>
      </c>
      <c r="Y279" s="28">
        <v>0</v>
      </c>
      <c r="Z279" s="28">
        <v>0</v>
      </c>
      <c r="AA279" s="28">
        <v>150</v>
      </c>
      <c r="AB279" s="28">
        <v>0</v>
      </c>
      <c r="AC279" s="28">
        <v>0</v>
      </c>
      <c r="AD279" s="28">
        <v>0</v>
      </c>
      <c r="AE279" s="28">
        <v>28.360000610351559</v>
      </c>
      <c r="AF279" s="28">
        <v>188.20000183582306</v>
      </c>
      <c r="AG279" s="28">
        <v>613.80383863421639</v>
      </c>
      <c r="AH279" s="28">
        <v>689.82409491570616</v>
      </c>
      <c r="AI279" s="30" t="str">
        <f t="shared" si="162"/>
        <v>G NEI DSR</v>
      </c>
      <c r="AJ279" s="27">
        <v>2045</v>
      </c>
      <c r="AK279" s="35">
        <f t="shared" si="163"/>
        <v>1303.6279335499225</v>
      </c>
      <c r="AL279" s="35">
        <f t="shared" si="158"/>
        <v>450</v>
      </c>
      <c r="AM279" s="35">
        <f t="shared" si="164"/>
        <v>0</v>
      </c>
      <c r="AN279" s="35">
        <f t="shared" si="165"/>
        <v>188.20000183582306</v>
      </c>
      <c r="AO279" s="35">
        <f t="shared" si="166"/>
        <v>117.77000427246094</v>
      </c>
      <c r="AP279" s="35">
        <f t="shared" si="167"/>
        <v>150</v>
      </c>
      <c r="AQ279" s="35">
        <f t="shared" si="168"/>
        <v>1393.0999984741211</v>
      </c>
      <c r="AR279" s="35">
        <f t="shared" si="159"/>
        <v>3450</v>
      </c>
      <c r="AS279" s="35">
        <f t="shared" si="169"/>
        <v>125</v>
      </c>
      <c r="AT279" s="35">
        <f t="shared" si="170"/>
        <v>0</v>
      </c>
      <c r="AU279" s="35">
        <f t="shared" si="160"/>
        <v>1185</v>
      </c>
      <c r="AV279" s="35">
        <f t="shared" si="161"/>
        <v>8362.6979381323272</v>
      </c>
      <c r="AX279" s="27">
        <v>2045</v>
      </c>
      <c r="AY279" s="35">
        <f t="shared" ref="AY279:BJ279" si="173">AK279-AK264</f>
        <v>775.81737455548682</v>
      </c>
      <c r="AZ279" s="35">
        <f t="shared" si="173"/>
        <v>450</v>
      </c>
      <c r="BA279" s="35">
        <f t="shared" si="173"/>
        <v>0</v>
      </c>
      <c r="BB279" s="35">
        <f t="shared" si="173"/>
        <v>48.880003839731216</v>
      </c>
      <c r="BC279" s="35">
        <f t="shared" si="173"/>
        <v>72.080005645751953</v>
      </c>
      <c r="BD279" s="35">
        <f t="shared" si="173"/>
        <v>150</v>
      </c>
      <c r="BE279" s="35">
        <f t="shared" si="173"/>
        <v>893.25</v>
      </c>
      <c r="BF279" s="35">
        <f t="shared" si="173"/>
        <v>2050</v>
      </c>
      <c r="BG279" s="35">
        <f t="shared" si="173"/>
        <v>125</v>
      </c>
      <c r="BH279" s="35">
        <f t="shared" si="173"/>
        <v>0</v>
      </c>
      <c r="BI279" s="35">
        <f t="shared" si="173"/>
        <v>948</v>
      </c>
      <c r="BJ279" s="35">
        <f t="shared" si="173"/>
        <v>5513.02738404097</v>
      </c>
    </row>
    <row r="280" spans="2:65" x14ac:dyDescent="0.25">
      <c r="AX280" s="27" t="s">
        <v>45</v>
      </c>
      <c r="AY280" s="35">
        <f>SUM(AY279,AY264,AY259)</f>
        <v>1303.6279335499225</v>
      </c>
      <c r="AZ280" s="35">
        <f t="shared" ref="AZ280:BJ280" si="174">SUM(AZ279,AZ264,AZ259)</f>
        <v>450</v>
      </c>
      <c r="BA280" s="35">
        <f t="shared" si="174"/>
        <v>0</v>
      </c>
      <c r="BB280" s="35">
        <f t="shared" si="174"/>
        <v>188.20000183582306</v>
      </c>
      <c r="BC280" s="35">
        <f t="shared" si="174"/>
        <v>117.77000427246094</v>
      </c>
      <c r="BD280" s="35">
        <f t="shared" si="174"/>
        <v>150</v>
      </c>
      <c r="BE280" s="35">
        <f t="shared" si="174"/>
        <v>1393.0999984741211</v>
      </c>
      <c r="BF280" s="35">
        <f t="shared" si="174"/>
        <v>3450</v>
      </c>
      <c r="BG280" s="35">
        <f t="shared" si="174"/>
        <v>125</v>
      </c>
      <c r="BH280" s="35">
        <f t="shared" si="174"/>
        <v>0</v>
      </c>
      <c r="BI280" s="35">
        <f t="shared" si="174"/>
        <v>1185</v>
      </c>
      <c r="BJ280" s="35">
        <f t="shared" si="174"/>
        <v>8362.6979381323272</v>
      </c>
    </row>
    <row r="281" spans="2:65" x14ac:dyDescent="0.25">
      <c r="E281" s="246"/>
    </row>
    <row r="282" spans="2:65" x14ac:dyDescent="0.25">
      <c r="B282" s="1" t="str">
        <f>'RAW DATA INPUTS &gt;&gt;&gt;'!D13</f>
        <v>H Social Discount DSR</v>
      </c>
    </row>
    <row r="283" spans="2:65" ht="75" x14ac:dyDescent="0.25">
      <c r="B283" s="16" t="s">
        <v>13</v>
      </c>
      <c r="C283" s="17" t="s">
        <v>14</v>
      </c>
      <c r="D283" s="17" t="s">
        <v>15</v>
      </c>
      <c r="E283" s="17" t="s">
        <v>16</v>
      </c>
      <c r="F283" s="18" t="s">
        <v>17</v>
      </c>
      <c r="G283" s="18" t="s">
        <v>18</v>
      </c>
      <c r="H283" s="18" t="s">
        <v>19</v>
      </c>
      <c r="I283" s="18" t="s">
        <v>20</v>
      </c>
      <c r="J283" s="18" t="s">
        <v>21</v>
      </c>
      <c r="K283" s="18" t="s">
        <v>22</v>
      </c>
      <c r="L283" s="18" t="s">
        <v>23</v>
      </c>
      <c r="M283" s="19" t="s">
        <v>24</v>
      </c>
      <c r="N283" s="19" t="s">
        <v>25</v>
      </c>
      <c r="O283" s="19" t="s">
        <v>26</v>
      </c>
      <c r="P283" s="19" t="s">
        <v>27</v>
      </c>
      <c r="Q283" s="19" t="s">
        <v>28</v>
      </c>
      <c r="R283" s="20" t="s">
        <v>29</v>
      </c>
      <c r="S283" s="20" t="s">
        <v>30</v>
      </c>
      <c r="T283" s="20" t="s">
        <v>31</v>
      </c>
      <c r="U283" s="20" t="s">
        <v>32</v>
      </c>
      <c r="V283" s="20" t="s">
        <v>33</v>
      </c>
      <c r="W283" s="20" t="s">
        <v>34</v>
      </c>
      <c r="X283" s="21" t="s">
        <v>35</v>
      </c>
      <c r="Y283" s="21" t="s">
        <v>36</v>
      </c>
      <c r="Z283" s="21" t="s">
        <v>37</v>
      </c>
      <c r="AA283" s="16" t="s">
        <v>38</v>
      </c>
      <c r="AB283" s="16" t="s">
        <v>39</v>
      </c>
      <c r="AC283" s="16" t="s">
        <v>52</v>
      </c>
      <c r="AD283" s="16" t="s">
        <v>41</v>
      </c>
      <c r="AE283" s="16" t="s">
        <v>42</v>
      </c>
      <c r="AF283" s="22" t="s">
        <v>1</v>
      </c>
      <c r="AG283" s="22" t="s">
        <v>43</v>
      </c>
      <c r="AH283" s="22" t="s">
        <v>44</v>
      </c>
      <c r="AI283" s="36" t="str">
        <f>B282</f>
        <v>H Social Discount DSR</v>
      </c>
      <c r="AJ283" s="23" t="s">
        <v>13</v>
      </c>
      <c r="AK283" s="23" t="s">
        <v>58</v>
      </c>
      <c r="AL283" s="23" t="s">
        <v>59</v>
      </c>
      <c r="AM283" s="23" t="s">
        <v>60</v>
      </c>
      <c r="AN283" s="23" t="s">
        <v>61</v>
      </c>
      <c r="AO283" s="23" t="s">
        <v>62</v>
      </c>
      <c r="AP283" s="24" t="s">
        <v>38</v>
      </c>
      <c r="AQ283" s="24" t="s">
        <v>47</v>
      </c>
      <c r="AR283" s="24" t="s">
        <v>53</v>
      </c>
      <c r="AS283" s="24" t="s">
        <v>63</v>
      </c>
      <c r="AT283" s="24" t="s">
        <v>64</v>
      </c>
      <c r="AU283" s="24" t="s">
        <v>50</v>
      </c>
      <c r="AV283" s="24" t="s">
        <v>45</v>
      </c>
      <c r="AX283" s="23" t="s">
        <v>273</v>
      </c>
      <c r="AY283" s="23" t="s">
        <v>58</v>
      </c>
      <c r="AZ283" s="23" t="s">
        <v>59</v>
      </c>
      <c r="BA283" s="23" t="s">
        <v>60</v>
      </c>
      <c r="BB283" s="23" t="s">
        <v>61</v>
      </c>
      <c r="BC283" s="23" t="s">
        <v>62</v>
      </c>
      <c r="BD283" s="24" t="s">
        <v>38</v>
      </c>
      <c r="BE283" s="24" t="s">
        <v>47</v>
      </c>
      <c r="BF283" s="24" t="s">
        <v>53</v>
      </c>
      <c r="BG283" s="24" t="s">
        <v>63</v>
      </c>
      <c r="BH283" s="24" t="s">
        <v>64</v>
      </c>
      <c r="BI283" s="24" t="s">
        <v>50</v>
      </c>
      <c r="BJ283" s="24" t="s">
        <v>45</v>
      </c>
    </row>
    <row r="284" spans="2:65" x14ac:dyDescent="0.25">
      <c r="B284" s="25">
        <v>2022</v>
      </c>
      <c r="C284" s="26">
        <v>0</v>
      </c>
      <c r="D284" s="26">
        <v>0</v>
      </c>
      <c r="E284" s="26">
        <v>0</v>
      </c>
      <c r="F284" s="26">
        <v>0</v>
      </c>
      <c r="G284" s="26">
        <v>0</v>
      </c>
      <c r="H284" s="26">
        <v>0</v>
      </c>
      <c r="I284" s="26">
        <v>0</v>
      </c>
      <c r="J284" s="26">
        <v>0</v>
      </c>
      <c r="K284" s="26">
        <v>0</v>
      </c>
      <c r="L284" s="26">
        <v>0</v>
      </c>
      <c r="M284" s="26">
        <v>0</v>
      </c>
      <c r="N284" s="26">
        <v>0</v>
      </c>
      <c r="O284" s="26">
        <v>0</v>
      </c>
      <c r="P284" s="26">
        <v>0</v>
      </c>
      <c r="Q284" s="26">
        <v>0</v>
      </c>
      <c r="R284" s="26">
        <v>0</v>
      </c>
      <c r="S284" s="26">
        <v>0</v>
      </c>
      <c r="T284" s="26">
        <v>0</v>
      </c>
      <c r="U284" s="26">
        <v>0</v>
      </c>
      <c r="V284" s="26">
        <v>0</v>
      </c>
      <c r="W284" s="26">
        <v>3.2999999523162842</v>
      </c>
      <c r="X284" s="26">
        <v>0</v>
      </c>
      <c r="Y284" s="26">
        <v>0</v>
      </c>
      <c r="Z284" s="26">
        <v>0</v>
      </c>
      <c r="AA284" s="26">
        <v>0</v>
      </c>
      <c r="AB284" s="26">
        <v>0</v>
      </c>
      <c r="AC284" s="26">
        <v>0</v>
      </c>
      <c r="AD284" s="26">
        <v>0</v>
      </c>
      <c r="AE284" s="26">
        <v>0</v>
      </c>
      <c r="AF284" s="26">
        <v>0</v>
      </c>
      <c r="AG284" s="26">
        <v>28.295398929238786</v>
      </c>
      <c r="AH284" s="26">
        <v>37.1379291002768</v>
      </c>
      <c r="AI284" s="30" t="str">
        <f>AI283</f>
        <v>H Social Discount DSR</v>
      </c>
      <c r="AJ284" s="25">
        <v>2022</v>
      </c>
      <c r="AK284" s="34">
        <f>SUM(AG284:AH284)</f>
        <v>65.433328029515593</v>
      </c>
      <c r="AL284" s="34">
        <f t="shared" ref="AL284:AL307" si="175">SUM(R284:U284)</f>
        <v>0</v>
      </c>
      <c r="AM284" s="34">
        <f>SUM(AC284:AD284)</f>
        <v>0</v>
      </c>
      <c r="AN284" s="34">
        <f>AF284</f>
        <v>0</v>
      </c>
      <c r="AO284" s="34">
        <f>W284+AE284</f>
        <v>3.2999999523162842</v>
      </c>
      <c r="AP284" s="34">
        <f>AA284</f>
        <v>0</v>
      </c>
      <c r="AQ284" s="34">
        <f>SUM(M284:Q284)</f>
        <v>0</v>
      </c>
      <c r="AR284" s="34">
        <f t="shared" ref="AR284:AR307" si="176">SUM(F284:L284)</f>
        <v>0</v>
      </c>
      <c r="AS284" s="34">
        <f>SUM(X284:Z284)</f>
        <v>0</v>
      </c>
      <c r="AT284" s="34">
        <f>V284</f>
        <v>0</v>
      </c>
      <c r="AU284" s="34">
        <f t="shared" ref="AU284:AU307" si="177">SUM(C284:E284)</f>
        <v>0</v>
      </c>
      <c r="AV284" s="34">
        <f t="shared" ref="AV284:AV307" si="178">SUM(AK284:AU284)</f>
        <v>68.733327981831877</v>
      </c>
      <c r="AX284" s="25">
        <v>2022</v>
      </c>
      <c r="AY284" s="34"/>
      <c r="AZ284" s="34"/>
      <c r="BA284" s="34"/>
      <c r="BB284" s="34"/>
      <c r="BC284" s="34"/>
      <c r="BD284" s="34"/>
      <c r="BE284" s="34"/>
      <c r="BF284" s="34"/>
      <c r="BG284" s="34"/>
      <c r="BH284" s="34"/>
      <c r="BI284" s="34"/>
      <c r="BJ284" s="34"/>
      <c r="BL284" s="74" t="s">
        <v>58</v>
      </c>
      <c r="BM284" s="75">
        <f>AY308</f>
        <v>1178.7650915586673</v>
      </c>
    </row>
    <row r="285" spans="2:65" x14ac:dyDescent="0.25">
      <c r="B285" s="27">
        <v>2023</v>
      </c>
      <c r="C285" s="28">
        <v>0</v>
      </c>
      <c r="D285" s="28">
        <v>0</v>
      </c>
      <c r="E285" s="28">
        <v>0</v>
      </c>
      <c r="F285" s="28">
        <v>0</v>
      </c>
      <c r="G285" s="28">
        <v>0</v>
      </c>
      <c r="H285" s="28">
        <v>0</v>
      </c>
      <c r="I285" s="28">
        <v>0</v>
      </c>
      <c r="J285" s="28">
        <v>0</v>
      </c>
      <c r="K285" s="28">
        <v>0</v>
      </c>
      <c r="L285" s="28">
        <v>0</v>
      </c>
      <c r="M285" s="28">
        <v>0</v>
      </c>
      <c r="N285" s="28">
        <v>0</v>
      </c>
      <c r="O285" s="28">
        <v>0</v>
      </c>
      <c r="P285" s="28">
        <v>0</v>
      </c>
      <c r="Q285" s="28">
        <v>0</v>
      </c>
      <c r="R285" s="28">
        <v>0</v>
      </c>
      <c r="S285" s="28">
        <v>0</v>
      </c>
      <c r="T285" s="28">
        <v>0</v>
      </c>
      <c r="U285" s="28">
        <v>0</v>
      </c>
      <c r="V285" s="28">
        <v>0</v>
      </c>
      <c r="W285" s="28">
        <v>6.25</v>
      </c>
      <c r="X285" s="28">
        <v>0</v>
      </c>
      <c r="Y285" s="28">
        <v>0</v>
      </c>
      <c r="Z285" s="28">
        <v>0</v>
      </c>
      <c r="AA285" s="28">
        <v>0</v>
      </c>
      <c r="AB285" s="28">
        <v>0</v>
      </c>
      <c r="AC285" s="28">
        <v>0</v>
      </c>
      <c r="AD285" s="28">
        <v>0</v>
      </c>
      <c r="AE285" s="28">
        <v>3</v>
      </c>
      <c r="AF285" s="28">
        <v>1.0300000105053186</v>
      </c>
      <c r="AG285" s="28">
        <v>56.92915515063487</v>
      </c>
      <c r="AH285" s="28">
        <v>61.868254649550458</v>
      </c>
      <c r="AI285" s="30" t="str">
        <f t="shared" ref="AI285:AI307" si="179">AI284</f>
        <v>H Social Discount DSR</v>
      </c>
      <c r="AJ285" s="27">
        <v>2023</v>
      </c>
      <c r="AK285" s="35">
        <f t="shared" ref="AK285:AK307" si="180">SUM(AG285:AH285)</f>
        <v>118.79740980018533</v>
      </c>
      <c r="AL285" s="35">
        <f t="shared" si="175"/>
        <v>0</v>
      </c>
      <c r="AM285" s="35">
        <f t="shared" ref="AM285:AM307" si="181">SUM(AC285:AD285)</f>
        <v>0</v>
      </c>
      <c r="AN285" s="35">
        <f t="shared" ref="AN285:AN307" si="182">AF285</f>
        <v>1.0300000105053186</v>
      </c>
      <c r="AO285" s="35">
        <f t="shared" ref="AO285:AO307" si="183">W285+AE285</f>
        <v>9.25</v>
      </c>
      <c r="AP285" s="35">
        <f t="shared" ref="AP285:AP307" si="184">AA285</f>
        <v>0</v>
      </c>
      <c r="AQ285" s="35">
        <f t="shared" ref="AQ285:AQ307" si="185">SUM(M285:Q285)</f>
        <v>0</v>
      </c>
      <c r="AR285" s="35">
        <f t="shared" si="176"/>
        <v>0</v>
      </c>
      <c r="AS285" s="35">
        <f t="shared" ref="AS285:AS307" si="186">SUM(X285:Z285)</f>
        <v>0</v>
      </c>
      <c r="AT285" s="35">
        <f t="shared" ref="AT285:AT307" si="187">V285</f>
        <v>0</v>
      </c>
      <c r="AU285" s="35">
        <f t="shared" si="177"/>
        <v>0</v>
      </c>
      <c r="AV285" s="35">
        <f t="shared" si="178"/>
        <v>129.07740981069065</v>
      </c>
      <c r="AX285" s="27">
        <v>2023</v>
      </c>
      <c r="AY285" s="35"/>
      <c r="AZ285" s="35"/>
      <c r="BA285" s="35"/>
      <c r="BB285" s="35"/>
      <c r="BC285" s="35"/>
      <c r="BD285" s="35"/>
      <c r="BE285" s="35"/>
      <c r="BF285" s="35"/>
      <c r="BG285" s="35"/>
      <c r="BH285" s="35"/>
      <c r="BI285" s="35"/>
      <c r="BJ285" s="35"/>
      <c r="BL285" s="74" t="s">
        <v>59</v>
      </c>
      <c r="BM285" s="75">
        <f>AZ308</f>
        <v>675</v>
      </c>
    </row>
    <row r="286" spans="2:65" x14ac:dyDescent="0.25">
      <c r="B286" s="25">
        <v>2024</v>
      </c>
      <c r="C286" s="26">
        <v>0</v>
      </c>
      <c r="D286" s="26">
        <v>0</v>
      </c>
      <c r="E286" s="26">
        <v>0</v>
      </c>
      <c r="F286" s="26">
        <v>100</v>
      </c>
      <c r="G286" s="26">
        <v>0</v>
      </c>
      <c r="H286" s="26">
        <v>0</v>
      </c>
      <c r="I286" s="26">
        <v>0</v>
      </c>
      <c r="J286" s="26">
        <v>0</v>
      </c>
      <c r="K286" s="26">
        <v>0</v>
      </c>
      <c r="L286" s="26">
        <v>0</v>
      </c>
      <c r="M286" s="26">
        <v>0</v>
      </c>
      <c r="N286" s="26">
        <v>0</v>
      </c>
      <c r="O286" s="26">
        <v>0</v>
      </c>
      <c r="P286" s="26">
        <v>0</v>
      </c>
      <c r="Q286" s="26">
        <v>0</v>
      </c>
      <c r="R286" s="26">
        <v>0</v>
      </c>
      <c r="S286" s="26">
        <v>0</v>
      </c>
      <c r="T286" s="26">
        <v>0</v>
      </c>
      <c r="U286" s="26">
        <v>0</v>
      </c>
      <c r="V286" s="26">
        <v>0</v>
      </c>
      <c r="W286" s="26">
        <v>11.89000034332275</v>
      </c>
      <c r="X286" s="26">
        <v>0</v>
      </c>
      <c r="Y286" s="26">
        <v>0</v>
      </c>
      <c r="Z286" s="26">
        <v>0</v>
      </c>
      <c r="AA286" s="26">
        <v>0</v>
      </c>
      <c r="AB286" s="26">
        <v>0</v>
      </c>
      <c r="AC286" s="26">
        <v>0</v>
      </c>
      <c r="AD286" s="26">
        <v>0</v>
      </c>
      <c r="AE286" s="26">
        <v>6</v>
      </c>
      <c r="AF286" s="26">
        <v>2.7799999881535769</v>
      </c>
      <c r="AG286" s="26">
        <v>87.002994241387952</v>
      </c>
      <c r="AH286" s="26">
        <v>81.077305541015448</v>
      </c>
      <c r="AI286" s="30" t="str">
        <f t="shared" si="179"/>
        <v>H Social Discount DSR</v>
      </c>
      <c r="AJ286" s="25">
        <v>2024</v>
      </c>
      <c r="AK286" s="34">
        <f t="shared" si="180"/>
        <v>168.08029978240342</v>
      </c>
      <c r="AL286" s="34">
        <f t="shared" si="175"/>
        <v>0</v>
      </c>
      <c r="AM286" s="34">
        <f t="shared" si="181"/>
        <v>0</v>
      </c>
      <c r="AN286" s="34">
        <f t="shared" si="182"/>
        <v>2.7799999881535769</v>
      </c>
      <c r="AO286" s="34">
        <f t="shared" si="183"/>
        <v>17.89000034332275</v>
      </c>
      <c r="AP286" s="34">
        <f t="shared" si="184"/>
        <v>0</v>
      </c>
      <c r="AQ286" s="34">
        <f t="shared" si="185"/>
        <v>0</v>
      </c>
      <c r="AR286" s="34">
        <f t="shared" si="176"/>
        <v>100</v>
      </c>
      <c r="AS286" s="34">
        <f t="shared" si="186"/>
        <v>0</v>
      </c>
      <c r="AT286" s="34">
        <f t="shared" si="187"/>
        <v>0</v>
      </c>
      <c r="AU286" s="34">
        <f t="shared" si="177"/>
        <v>0</v>
      </c>
      <c r="AV286" s="34">
        <f t="shared" si="178"/>
        <v>288.75030011387975</v>
      </c>
      <c r="AX286" s="25">
        <v>2024</v>
      </c>
      <c r="AY286" s="34"/>
      <c r="AZ286" s="34"/>
      <c r="BA286" s="34"/>
      <c r="BB286" s="34"/>
      <c r="BC286" s="34"/>
      <c r="BD286" s="34"/>
      <c r="BE286" s="34"/>
      <c r="BF286" s="34"/>
      <c r="BG286" s="34"/>
      <c r="BH286" s="34"/>
      <c r="BI286" s="34"/>
      <c r="BJ286" s="34"/>
      <c r="BL286" s="74" t="s">
        <v>60</v>
      </c>
      <c r="BM286" s="75">
        <f>BA308</f>
        <v>0</v>
      </c>
    </row>
    <row r="287" spans="2:65" x14ac:dyDescent="0.25">
      <c r="B287" s="27">
        <v>2025</v>
      </c>
      <c r="C287" s="28">
        <v>0</v>
      </c>
      <c r="D287" s="28">
        <v>0</v>
      </c>
      <c r="E287" s="28">
        <v>0</v>
      </c>
      <c r="F287" s="28">
        <v>500</v>
      </c>
      <c r="G287" s="28">
        <v>0</v>
      </c>
      <c r="H287" s="28">
        <v>0</v>
      </c>
      <c r="I287" s="28">
        <v>0</v>
      </c>
      <c r="J287" s="28">
        <v>0</v>
      </c>
      <c r="K287" s="28">
        <v>0</v>
      </c>
      <c r="L287" s="28">
        <v>0</v>
      </c>
      <c r="M287" s="28">
        <v>200</v>
      </c>
      <c r="N287" s="28">
        <v>0</v>
      </c>
      <c r="O287" s="28">
        <v>0</v>
      </c>
      <c r="P287" s="28">
        <v>0</v>
      </c>
      <c r="Q287" s="28">
        <v>0</v>
      </c>
      <c r="R287" s="28">
        <v>0</v>
      </c>
      <c r="S287" s="28">
        <v>0</v>
      </c>
      <c r="T287" s="28">
        <v>0</v>
      </c>
      <c r="U287" s="28">
        <v>0</v>
      </c>
      <c r="V287" s="28">
        <v>0</v>
      </c>
      <c r="W287" s="28">
        <v>16.090000152587891</v>
      </c>
      <c r="X287" s="28">
        <v>0</v>
      </c>
      <c r="Y287" s="28">
        <v>0</v>
      </c>
      <c r="Z287" s="28">
        <v>0</v>
      </c>
      <c r="AA287" s="28">
        <v>0</v>
      </c>
      <c r="AB287" s="28">
        <v>0</v>
      </c>
      <c r="AC287" s="28">
        <v>0</v>
      </c>
      <c r="AD287" s="28">
        <v>0</v>
      </c>
      <c r="AE287" s="28">
        <v>6</v>
      </c>
      <c r="AF287" s="28">
        <v>7.049999937415123</v>
      </c>
      <c r="AG287" s="28">
        <v>118.82792447225829</v>
      </c>
      <c r="AH287" s="28">
        <v>93.732976330442341</v>
      </c>
      <c r="AI287" s="30" t="str">
        <f t="shared" si="179"/>
        <v>H Social Discount DSR</v>
      </c>
      <c r="AJ287" s="27">
        <v>2025</v>
      </c>
      <c r="AK287" s="35">
        <f t="shared" si="180"/>
        <v>212.56090080270064</v>
      </c>
      <c r="AL287" s="35">
        <f t="shared" si="175"/>
        <v>0</v>
      </c>
      <c r="AM287" s="35">
        <f t="shared" si="181"/>
        <v>0</v>
      </c>
      <c r="AN287" s="35">
        <f t="shared" si="182"/>
        <v>7.049999937415123</v>
      </c>
      <c r="AO287" s="35">
        <f t="shared" si="183"/>
        <v>22.090000152587891</v>
      </c>
      <c r="AP287" s="35">
        <f t="shared" si="184"/>
        <v>0</v>
      </c>
      <c r="AQ287" s="35">
        <f t="shared" si="185"/>
        <v>200</v>
      </c>
      <c r="AR287" s="35">
        <f t="shared" si="176"/>
        <v>500</v>
      </c>
      <c r="AS287" s="35">
        <f t="shared" si="186"/>
        <v>0</v>
      </c>
      <c r="AT287" s="35">
        <f t="shared" si="187"/>
        <v>0</v>
      </c>
      <c r="AU287" s="35">
        <f t="shared" si="177"/>
        <v>0</v>
      </c>
      <c r="AV287" s="35">
        <f t="shared" si="178"/>
        <v>941.70090089270366</v>
      </c>
      <c r="AX287" s="27">
        <v>2025</v>
      </c>
      <c r="AY287" s="35">
        <f t="shared" ref="AY287:BJ287" si="188">AK287</f>
        <v>212.56090080270064</v>
      </c>
      <c r="AZ287" s="35">
        <f t="shared" si="188"/>
        <v>0</v>
      </c>
      <c r="BA287" s="35">
        <f t="shared" si="188"/>
        <v>0</v>
      </c>
      <c r="BB287" s="35">
        <f t="shared" si="188"/>
        <v>7.049999937415123</v>
      </c>
      <c r="BC287" s="35">
        <f t="shared" si="188"/>
        <v>22.090000152587891</v>
      </c>
      <c r="BD287" s="35">
        <f t="shared" si="188"/>
        <v>0</v>
      </c>
      <c r="BE287" s="35">
        <f t="shared" si="188"/>
        <v>200</v>
      </c>
      <c r="BF287" s="35">
        <f t="shared" si="188"/>
        <v>500</v>
      </c>
      <c r="BG287" s="35">
        <f t="shared" si="188"/>
        <v>0</v>
      </c>
      <c r="BH287" s="35">
        <f t="shared" si="188"/>
        <v>0</v>
      </c>
      <c r="BI287" s="35">
        <f t="shared" si="188"/>
        <v>0</v>
      </c>
      <c r="BJ287" s="35">
        <f t="shared" si="188"/>
        <v>941.70090089270366</v>
      </c>
      <c r="BL287" s="74" t="s">
        <v>61</v>
      </c>
      <c r="BM287" s="75">
        <f>BB308</f>
        <v>195.34999871253967</v>
      </c>
    </row>
    <row r="288" spans="2:65" x14ac:dyDescent="0.25">
      <c r="B288" s="25">
        <v>2026</v>
      </c>
      <c r="C288" s="26">
        <v>0</v>
      </c>
      <c r="D288" s="26">
        <v>474</v>
      </c>
      <c r="E288" s="26">
        <v>0</v>
      </c>
      <c r="F288" s="26">
        <v>500</v>
      </c>
      <c r="G288" s="26">
        <v>0</v>
      </c>
      <c r="H288" s="26">
        <v>0</v>
      </c>
      <c r="I288" s="26">
        <v>0</v>
      </c>
      <c r="J288" s="26">
        <v>0</v>
      </c>
      <c r="K288" s="26">
        <v>0</v>
      </c>
      <c r="L288" s="26">
        <v>0</v>
      </c>
      <c r="M288" s="26">
        <v>199.89999389648438</v>
      </c>
      <c r="N288" s="26">
        <v>0</v>
      </c>
      <c r="O288" s="26">
        <v>0</v>
      </c>
      <c r="P288" s="26">
        <v>0</v>
      </c>
      <c r="Q288" s="26">
        <v>0</v>
      </c>
      <c r="R288" s="26">
        <v>0</v>
      </c>
      <c r="S288" s="26">
        <v>0</v>
      </c>
      <c r="T288" s="26">
        <v>0</v>
      </c>
      <c r="U288" s="26">
        <v>0</v>
      </c>
      <c r="V288" s="26">
        <v>0</v>
      </c>
      <c r="W288" s="26">
        <v>19.389999389648441</v>
      </c>
      <c r="X288" s="26">
        <v>0</v>
      </c>
      <c r="Y288" s="26">
        <v>0</v>
      </c>
      <c r="Z288" s="26">
        <v>0</v>
      </c>
      <c r="AA288" s="26">
        <v>0</v>
      </c>
      <c r="AB288" s="26">
        <v>0</v>
      </c>
      <c r="AC288" s="26">
        <v>0</v>
      </c>
      <c r="AD288" s="26">
        <v>0</v>
      </c>
      <c r="AE288" s="26">
        <v>6</v>
      </c>
      <c r="AF288" s="26">
        <v>18.089999824762344</v>
      </c>
      <c r="AG288" s="26">
        <v>151.1764441764214</v>
      </c>
      <c r="AH288" s="26">
        <v>109.79813701644319</v>
      </c>
      <c r="AI288" s="30" t="str">
        <f t="shared" si="179"/>
        <v>H Social Discount DSR</v>
      </c>
      <c r="AJ288" s="25">
        <v>2026</v>
      </c>
      <c r="AK288" s="34">
        <f t="shared" si="180"/>
        <v>260.9745811928646</v>
      </c>
      <c r="AL288" s="34">
        <f t="shared" si="175"/>
        <v>0</v>
      </c>
      <c r="AM288" s="34">
        <f t="shared" si="181"/>
        <v>0</v>
      </c>
      <c r="AN288" s="34">
        <f t="shared" si="182"/>
        <v>18.089999824762344</v>
      </c>
      <c r="AO288" s="34">
        <f t="shared" si="183"/>
        <v>25.389999389648441</v>
      </c>
      <c r="AP288" s="34">
        <f t="shared" si="184"/>
        <v>0</v>
      </c>
      <c r="AQ288" s="34">
        <f t="shared" si="185"/>
        <v>199.89999389648438</v>
      </c>
      <c r="AR288" s="34">
        <f t="shared" si="176"/>
        <v>500</v>
      </c>
      <c r="AS288" s="34">
        <f t="shared" si="186"/>
        <v>0</v>
      </c>
      <c r="AT288" s="34">
        <f t="shared" si="187"/>
        <v>0</v>
      </c>
      <c r="AU288" s="34">
        <f t="shared" si="177"/>
        <v>474</v>
      </c>
      <c r="AV288" s="34">
        <f t="shared" si="178"/>
        <v>1478.3545743037598</v>
      </c>
      <c r="AX288" s="25">
        <v>2026</v>
      </c>
      <c r="AY288" s="34"/>
      <c r="AZ288" s="34"/>
      <c r="BA288" s="34"/>
      <c r="BB288" s="34"/>
      <c r="BC288" s="34"/>
      <c r="BD288" s="34"/>
      <c r="BE288" s="34"/>
      <c r="BF288" s="34"/>
      <c r="BG288" s="34"/>
      <c r="BH288" s="34"/>
      <c r="BI288" s="34"/>
      <c r="BJ288" s="34"/>
      <c r="BL288" s="74" t="s">
        <v>62</v>
      </c>
      <c r="BM288" s="75">
        <f>BC308</f>
        <v>117.77000427246094</v>
      </c>
    </row>
    <row r="289" spans="2:65" x14ac:dyDescent="0.25">
      <c r="B289" s="27">
        <v>2027</v>
      </c>
      <c r="C289" s="28">
        <v>0</v>
      </c>
      <c r="D289" s="28">
        <v>474</v>
      </c>
      <c r="E289" s="28">
        <v>0</v>
      </c>
      <c r="F289" s="28">
        <v>500</v>
      </c>
      <c r="G289" s="28">
        <v>0</v>
      </c>
      <c r="H289" s="28">
        <v>0</v>
      </c>
      <c r="I289" s="28">
        <v>0</v>
      </c>
      <c r="J289" s="28">
        <v>400</v>
      </c>
      <c r="K289" s="28">
        <v>0</v>
      </c>
      <c r="L289" s="28">
        <v>0</v>
      </c>
      <c r="M289" s="28">
        <v>199.80000305175781</v>
      </c>
      <c r="N289" s="28">
        <v>0</v>
      </c>
      <c r="O289" s="28">
        <v>0</v>
      </c>
      <c r="P289" s="28">
        <v>0</v>
      </c>
      <c r="Q289" s="28">
        <v>0</v>
      </c>
      <c r="R289" s="28">
        <v>25</v>
      </c>
      <c r="S289" s="28">
        <v>0</v>
      </c>
      <c r="T289" s="28">
        <v>0</v>
      </c>
      <c r="U289" s="28">
        <v>0</v>
      </c>
      <c r="V289" s="28">
        <v>0</v>
      </c>
      <c r="W289" s="28">
        <v>24.79000091552734</v>
      </c>
      <c r="X289" s="28">
        <v>0</v>
      </c>
      <c r="Y289" s="28">
        <v>0</v>
      </c>
      <c r="Z289" s="28">
        <v>0</v>
      </c>
      <c r="AA289" s="28">
        <v>0</v>
      </c>
      <c r="AB289" s="28">
        <v>0</v>
      </c>
      <c r="AC289" s="28">
        <v>0</v>
      </c>
      <c r="AD289" s="28">
        <v>0</v>
      </c>
      <c r="AE289" s="28">
        <v>6</v>
      </c>
      <c r="AF289" s="28">
        <v>30.88999979197979</v>
      </c>
      <c r="AG289" s="28">
        <v>184.96018412325532</v>
      </c>
      <c r="AH289" s="28">
        <v>125.52563835366325</v>
      </c>
      <c r="AI289" s="30" t="str">
        <f t="shared" si="179"/>
        <v>H Social Discount DSR</v>
      </c>
      <c r="AJ289" s="27">
        <v>2027</v>
      </c>
      <c r="AK289" s="35">
        <f t="shared" si="180"/>
        <v>310.48582247691854</v>
      </c>
      <c r="AL289" s="35">
        <f t="shared" si="175"/>
        <v>25</v>
      </c>
      <c r="AM289" s="35">
        <f t="shared" si="181"/>
        <v>0</v>
      </c>
      <c r="AN289" s="35">
        <f t="shared" si="182"/>
        <v>30.88999979197979</v>
      </c>
      <c r="AO289" s="35">
        <f t="shared" si="183"/>
        <v>30.79000091552734</v>
      </c>
      <c r="AP289" s="35">
        <f t="shared" si="184"/>
        <v>0</v>
      </c>
      <c r="AQ289" s="35">
        <f t="shared" si="185"/>
        <v>199.80000305175781</v>
      </c>
      <c r="AR289" s="35">
        <f t="shared" si="176"/>
        <v>900</v>
      </c>
      <c r="AS289" s="35">
        <f t="shared" si="186"/>
        <v>0</v>
      </c>
      <c r="AT289" s="35">
        <f t="shared" si="187"/>
        <v>0</v>
      </c>
      <c r="AU289" s="35">
        <f t="shared" si="177"/>
        <v>474</v>
      </c>
      <c r="AV289" s="35">
        <f t="shared" si="178"/>
        <v>1970.9658262361836</v>
      </c>
      <c r="AX289" s="27">
        <v>2027</v>
      </c>
      <c r="AY289" s="35"/>
      <c r="AZ289" s="35"/>
      <c r="BA289" s="35"/>
      <c r="BB289" s="35"/>
      <c r="BC289" s="35"/>
      <c r="BD289" s="35"/>
      <c r="BE289" s="35"/>
      <c r="BF289" s="35"/>
      <c r="BG289" s="35"/>
      <c r="BH289" s="35"/>
      <c r="BI289" s="35"/>
      <c r="BJ289" s="35"/>
      <c r="BL289" s="74" t="s">
        <v>38</v>
      </c>
      <c r="BM289" s="75">
        <f>BD308</f>
        <v>150</v>
      </c>
    </row>
    <row r="290" spans="2:65" x14ac:dyDescent="0.25">
      <c r="B290" s="25">
        <v>2028</v>
      </c>
      <c r="C290" s="26">
        <v>0</v>
      </c>
      <c r="D290" s="26">
        <v>474</v>
      </c>
      <c r="E290" s="26">
        <v>0</v>
      </c>
      <c r="F290" s="26">
        <v>500</v>
      </c>
      <c r="G290" s="26">
        <v>0</v>
      </c>
      <c r="H290" s="26">
        <v>200</v>
      </c>
      <c r="I290" s="26">
        <v>0</v>
      </c>
      <c r="J290" s="26">
        <v>400</v>
      </c>
      <c r="K290" s="26">
        <v>0</v>
      </c>
      <c r="L290" s="26">
        <v>0</v>
      </c>
      <c r="M290" s="26">
        <v>199.69999694824219</v>
      </c>
      <c r="N290" s="26">
        <v>0</v>
      </c>
      <c r="O290" s="26">
        <v>0</v>
      </c>
      <c r="P290" s="26">
        <v>0</v>
      </c>
      <c r="Q290" s="26">
        <v>0</v>
      </c>
      <c r="R290" s="26">
        <v>25</v>
      </c>
      <c r="S290" s="26">
        <v>0</v>
      </c>
      <c r="T290" s="26">
        <v>0</v>
      </c>
      <c r="U290" s="26">
        <v>0</v>
      </c>
      <c r="V290" s="26">
        <v>0</v>
      </c>
      <c r="W290" s="26">
        <v>27.79000091552734</v>
      </c>
      <c r="X290" s="26">
        <v>0</v>
      </c>
      <c r="Y290" s="26">
        <v>0</v>
      </c>
      <c r="Z290" s="26">
        <v>0</v>
      </c>
      <c r="AA290" s="26">
        <v>0</v>
      </c>
      <c r="AB290" s="26">
        <v>0</v>
      </c>
      <c r="AC290" s="26">
        <v>0</v>
      </c>
      <c r="AD290" s="26">
        <v>0</v>
      </c>
      <c r="AE290" s="26">
        <v>9</v>
      </c>
      <c r="AF290" s="26">
        <v>50.910000324249275</v>
      </c>
      <c r="AG290" s="26">
        <v>219.9291070094898</v>
      </c>
      <c r="AH290" s="26">
        <v>153.20263471007479</v>
      </c>
      <c r="AI290" s="30" t="str">
        <f t="shared" si="179"/>
        <v>H Social Discount DSR</v>
      </c>
      <c r="AJ290" s="25">
        <v>2028</v>
      </c>
      <c r="AK290" s="34">
        <f t="shared" si="180"/>
        <v>373.13174171956462</v>
      </c>
      <c r="AL290" s="34">
        <f t="shared" si="175"/>
        <v>25</v>
      </c>
      <c r="AM290" s="34">
        <f t="shared" si="181"/>
        <v>0</v>
      </c>
      <c r="AN290" s="34">
        <f t="shared" si="182"/>
        <v>50.910000324249275</v>
      </c>
      <c r="AO290" s="34">
        <f t="shared" si="183"/>
        <v>36.790000915527344</v>
      </c>
      <c r="AP290" s="34">
        <f t="shared" si="184"/>
        <v>0</v>
      </c>
      <c r="AQ290" s="34">
        <f t="shared" si="185"/>
        <v>199.69999694824219</v>
      </c>
      <c r="AR290" s="34">
        <f t="shared" si="176"/>
        <v>1100</v>
      </c>
      <c r="AS290" s="34">
        <f t="shared" si="186"/>
        <v>0</v>
      </c>
      <c r="AT290" s="34">
        <f t="shared" si="187"/>
        <v>0</v>
      </c>
      <c r="AU290" s="34">
        <f t="shared" si="177"/>
        <v>474</v>
      </c>
      <c r="AV290" s="34">
        <f t="shared" si="178"/>
        <v>2259.5317399075834</v>
      </c>
      <c r="AX290" s="25">
        <v>2028</v>
      </c>
      <c r="AY290" s="34"/>
      <c r="AZ290" s="34"/>
      <c r="BA290" s="34"/>
      <c r="BB290" s="34"/>
      <c r="BC290" s="34"/>
      <c r="BD290" s="34"/>
      <c r="BE290" s="34"/>
      <c r="BF290" s="34"/>
      <c r="BG290" s="34"/>
      <c r="BH290" s="34"/>
      <c r="BI290" s="34"/>
      <c r="BJ290" s="34"/>
      <c r="BL290" s="74" t="s">
        <v>47</v>
      </c>
      <c r="BM290" s="75">
        <f>BE308</f>
        <v>1391.4499893188477</v>
      </c>
    </row>
    <row r="291" spans="2:65" x14ac:dyDescent="0.25">
      <c r="B291" s="27">
        <v>2029</v>
      </c>
      <c r="C291" s="28">
        <v>0</v>
      </c>
      <c r="D291" s="28">
        <v>474</v>
      </c>
      <c r="E291" s="28">
        <v>0</v>
      </c>
      <c r="F291" s="28">
        <v>500</v>
      </c>
      <c r="G291" s="28">
        <v>0</v>
      </c>
      <c r="H291" s="28">
        <v>200</v>
      </c>
      <c r="I291" s="28">
        <v>0</v>
      </c>
      <c r="J291" s="28">
        <v>400</v>
      </c>
      <c r="K291" s="28">
        <v>0</v>
      </c>
      <c r="L291" s="28">
        <v>0</v>
      </c>
      <c r="M291" s="28">
        <v>599.60000610351563</v>
      </c>
      <c r="N291" s="28">
        <v>0</v>
      </c>
      <c r="O291" s="28">
        <v>0</v>
      </c>
      <c r="P291" s="28">
        <v>0</v>
      </c>
      <c r="Q291" s="28">
        <v>0</v>
      </c>
      <c r="R291" s="28">
        <v>25</v>
      </c>
      <c r="S291" s="28">
        <v>0</v>
      </c>
      <c r="T291" s="28">
        <v>0</v>
      </c>
      <c r="U291" s="28">
        <v>0</v>
      </c>
      <c r="V291" s="28">
        <v>0</v>
      </c>
      <c r="W291" s="28">
        <v>30.489999771118161</v>
      </c>
      <c r="X291" s="28">
        <v>0</v>
      </c>
      <c r="Y291" s="28">
        <v>0</v>
      </c>
      <c r="Z291" s="28">
        <v>0</v>
      </c>
      <c r="AA291" s="28">
        <v>0</v>
      </c>
      <c r="AB291" s="28">
        <v>0</v>
      </c>
      <c r="AC291" s="28">
        <v>0</v>
      </c>
      <c r="AD291" s="28">
        <v>0</v>
      </c>
      <c r="AE291" s="28">
        <v>11</v>
      </c>
      <c r="AF291" s="28">
        <v>66.799999922513962</v>
      </c>
      <c r="AG291" s="28">
        <v>255.0317557465147</v>
      </c>
      <c r="AH291" s="28">
        <v>171.01173674933818</v>
      </c>
      <c r="AI291" s="30" t="str">
        <f t="shared" si="179"/>
        <v>H Social Discount DSR</v>
      </c>
      <c r="AJ291" s="27">
        <v>2029</v>
      </c>
      <c r="AK291" s="35">
        <f t="shared" si="180"/>
        <v>426.04349249585289</v>
      </c>
      <c r="AL291" s="35">
        <f t="shared" si="175"/>
        <v>25</v>
      </c>
      <c r="AM291" s="35">
        <f t="shared" si="181"/>
        <v>0</v>
      </c>
      <c r="AN291" s="35">
        <f t="shared" si="182"/>
        <v>66.799999922513962</v>
      </c>
      <c r="AO291" s="35">
        <f t="shared" si="183"/>
        <v>41.489999771118164</v>
      </c>
      <c r="AP291" s="35">
        <f t="shared" si="184"/>
        <v>0</v>
      </c>
      <c r="AQ291" s="35">
        <f t="shared" si="185"/>
        <v>599.60000610351563</v>
      </c>
      <c r="AR291" s="35">
        <f t="shared" si="176"/>
        <v>1100</v>
      </c>
      <c r="AS291" s="35">
        <f t="shared" si="186"/>
        <v>0</v>
      </c>
      <c r="AT291" s="35">
        <f t="shared" si="187"/>
        <v>0</v>
      </c>
      <c r="AU291" s="35">
        <f t="shared" si="177"/>
        <v>474</v>
      </c>
      <c r="AV291" s="35">
        <f t="shared" si="178"/>
        <v>2732.9334982930004</v>
      </c>
      <c r="AX291" s="27">
        <v>2029</v>
      </c>
      <c r="AY291" s="35"/>
      <c r="AZ291" s="35"/>
      <c r="BA291" s="35"/>
      <c r="BB291" s="35"/>
      <c r="BC291" s="35"/>
      <c r="BD291" s="35"/>
      <c r="BE291" s="35"/>
      <c r="BF291" s="35"/>
      <c r="BG291" s="35"/>
      <c r="BH291" s="35"/>
      <c r="BI291" s="35"/>
      <c r="BJ291" s="35"/>
      <c r="BL291" s="74" t="s">
        <v>53</v>
      </c>
      <c r="BM291" s="75">
        <f>BF308</f>
        <v>3150</v>
      </c>
    </row>
    <row r="292" spans="2:65" x14ac:dyDescent="0.25">
      <c r="B292" s="25">
        <v>2030</v>
      </c>
      <c r="C292" s="26">
        <v>0</v>
      </c>
      <c r="D292" s="26">
        <v>474</v>
      </c>
      <c r="E292" s="26">
        <v>0</v>
      </c>
      <c r="F292" s="26">
        <v>500</v>
      </c>
      <c r="G292" s="26">
        <v>200</v>
      </c>
      <c r="H292" s="26">
        <v>200</v>
      </c>
      <c r="I292" s="26">
        <v>0</v>
      </c>
      <c r="J292" s="26">
        <v>400</v>
      </c>
      <c r="K292" s="26">
        <v>0</v>
      </c>
      <c r="L292" s="26">
        <v>0</v>
      </c>
      <c r="M292" s="26">
        <v>799.29998779296875</v>
      </c>
      <c r="N292" s="26"/>
      <c r="O292" s="26">
        <v>0</v>
      </c>
      <c r="P292" s="26">
        <v>0</v>
      </c>
      <c r="Q292" s="26">
        <v>0</v>
      </c>
      <c r="R292" s="26">
        <v>25</v>
      </c>
      <c r="S292" s="26">
        <v>0</v>
      </c>
      <c r="T292" s="26">
        <v>0</v>
      </c>
      <c r="U292" s="26">
        <v>0</v>
      </c>
      <c r="V292" s="26">
        <v>0</v>
      </c>
      <c r="W292" s="26">
        <v>34.689998626708977</v>
      </c>
      <c r="X292" s="26">
        <v>0</v>
      </c>
      <c r="Y292" s="26">
        <v>0</v>
      </c>
      <c r="Z292" s="26">
        <v>0</v>
      </c>
      <c r="AA292" s="26">
        <v>0</v>
      </c>
      <c r="AB292" s="26">
        <v>0</v>
      </c>
      <c r="AC292" s="26">
        <v>0</v>
      </c>
      <c r="AD292" s="26">
        <v>0</v>
      </c>
      <c r="AE292" s="26">
        <v>11</v>
      </c>
      <c r="AF292" s="26">
        <v>87.230000682175159</v>
      </c>
      <c r="AG292" s="26">
        <v>291.75140256457797</v>
      </c>
      <c r="AH292" s="26">
        <v>181.88492737120654</v>
      </c>
      <c r="AI292" s="30" t="str">
        <f t="shared" si="179"/>
        <v>H Social Discount DSR</v>
      </c>
      <c r="AJ292" s="25">
        <v>2030</v>
      </c>
      <c r="AK292" s="34">
        <f t="shared" si="180"/>
        <v>473.63632993578449</v>
      </c>
      <c r="AL292" s="34">
        <f t="shared" si="175"/>
        <v>25</v>
      </c>
      <c r="AM292" s="34">
        <f t="shared" si="181"/>
        <v>0</v>
      </c>
      <c r="AN292" s="34">
        <f t="shared" si="182"/>
        <v>87.230000682175159</v>
      </c>
      <c r="AO292" s="34">
        <f t="shared" si="183"/>
        <v>45.689998626708977</v>
      </c>
      <c r="AP292" s="34">
        <f t="shared" si="184"/>
        <v>0</v>
      </c>
      <c r="AQ292" s="34">
        <f t="shared" si="185"/>
        <v>799.29998779296875</v>
      </c>
      <c r="AR292" s="34">
        <f t="shared" si="176"/>
        <v>1300</v>
      </c>
      <c r="AS292" s="34">
        <f t="shared" si="186"/>
        <v>0</v>
      </c>
      <c r="AT292" s="34">
        <f t="shared" si="187"/>
        <v>0</v>
      </c>
      <c r="AU292" s="34">
        <f t="shared" si="177"/>
        <v>474</v>
      </c>
      <c r="AV292" s="34">
        <f t="shared" si="178"/>
        <v>3204.8563170376374</v>
      </c>
      <c r="AX292" s="25">
        <v>2030</v>
      </c>
      <c r="AY292" s="34">
        <f t="shared" ref="AY292:BJ292" si="189">AK292-AY287</f>
        <v>261.07542913308384</v>
      </c>
      <c r="AZ292" s="34">
        <f t="shared" si="189"/>
        <v>25</v>
      </c>
      <c r="BA292" s="34">
        <f t="shared" si="189"/>
        <v>0</v>
      </c>
      <c r="BB292" s="34">
        <f t="shared" si="189"/>
        <v>80.180000744760036</v>
      </c>
      <c r="BC292" s="34">
        <f t="shared" si="189"/>
        <v>23.599998474121087</v>
      </c>
      <c r="BD292" s="34">
        <f t="shared" si="189"/>
        <v>0</v>
      </c>
      <c r="BE292" s="34">
        <f t="shared" si="189"/>
        <v>599.29998779296875</v>
      </c>
      <c r="BF292" s="34">
        <f t="shared" si="189"/>
        <v>800</v>
      </c>
      <c r="BG292" s="34">
        <f t="shared" si="189"/>
        <v>0</v>
      </c>
      <c r="BH292" s="34">
        <f t="shared" si="189"/>
        <v>0</v>
      </c>
      <c r="BI292" s="34">
        <f t="shared" si="189"/>
        <v>474</v>
      </c>
      <c r="BJ292" s="34">
        <f t="shared" si="189"/>
        <v>2263.155416144934</v>
      </c>
      <c r="BL292" s="74" t="s">
        <v>63</v>
      </c>
      <c r="BM292" s="75">
        <f>BG308</f>
        <v>625</v>
      </c>
    </row>
    <row r="293" spans="2:65" x14ac:dyDescent="0.25">
      <c r="B293" s="27">
        <v>2031</v>
      </c>
      <c r="C293" s="28">
        <v>0</v>
      </c>
      <c r="D293" s="28">
        <v>474</v>
      </c>
      <c r="E293" s="28">
        <v>0</v>
      </c>
      <c r="F293" s="28">
        <v>500</v>
      </c>
      <c r="G293" s="28">
        <v>200</v>
      </c>
      <c r="H293" s="28">
        <v>200</v>
      </c>
      <c r="I293" s="28">
        <v>0</v>
      </c>
      <c r="J293" s="28">
        <v>400</v>
      </c>
      <c r="K293" s="28">
        <v>0</v>
      </c>
      <c r="L293" s="28">
        <v>0</v>
      </c>
      <c r="M293" s="28">
        <v>898.89999389648438</v>
      </c>
      <c r="N293" s="28">
        <v>0</v>
      </c>
      <c r="O293" s="28">
        <v>0</v>
      </c>
      <c r="P293" s="28">
        <v>0</v>
      </c>
      <c r="Q293" s="28">
        <v>0</v>
      </c>
      <c r="R293" s="28">
        <v>25</v>
      </c>
      <c r="S293" s="28">
        <v>0</v>
      </c>
      <c r="T293" s="28">
        <v>0</v>
      </c>
      <c r="U293" s="28">
        <v>0</v>
      </c>
      <c r="V293" s="28">
        <v>0</v>
      </c>
      <c r="W293" s="28">
        <v>38.060001373291023</v>
      </c>
      <c r="X293" s="28">
        <v>0</v>
      </c>
      <c r="Y293" s="28">
        <v>0</v>
      </c>
      <c r="Z293" s="28">
        <v>0</v>
      </c>
      <c r="AA293" s="28">
        <v>0</v>
      </c>
      <c r="AB293" s="28">
        <v>0</v>
      </c>
      <c r="AC293" s="28">
        <v>0</v>
      </c>
      <c r="AD293" s="28">
        <v>0</v>
      </c>
      <c r="AE293" s="28">
        <v>12.069999694824221</v>
      </c>
      <c r="AF293" s="28">
        <v>108.64999724924564</v>
      </c>
      <c r="AG293" s="28">
        <v>329.26676299373065</v>
      </c>
      <c r="AH293" s="28">
        <v>195.61529208824882</v>
      </c>
      <c r="AI293" s="30" t="str">
        <f t="shared" si="179"/>
        <v>H Social Discount DSR</v>
      </c>
      <c r="AJ293" s="27">
        <v>2031</v>
      </c>
      <c r="AK293" s="35">
        <f t="shared" si="180"/>
        <v>524.8820550819795</v>
      </c>
      <c r="AL293" s="35">
        <f t="shared" si="175"/>
        <v>25</v>
      </c>
      <c r="AM293" s="35">
        <f t="shared" si="181"/>
        <v>0</v>
      </c>
      <c r="AN293" s="35">
        <f t="shared" si="182"/>
        <v>108.64999724924564</v>
      </c>
      <c r="AO293" s="35">
        <f t="shared" si="183"/>
        <v>50.130001068115241</v>
      </c>
      <c r="AP293" s="35">
        <f t="shared" si="184"/>
        <v>0</v>
      </c>
      <c r="AQ293" s="35">
        <f t="shared" si="185"/>
        <v>898.89999389648438</v>
      </c>
      <c r="AR293" s="35">
        <f t="shared" si="176"/>
        <v>1300</v>
      </c>
      <c r="AS293" s="35">
        <f t="shared" si="186"/>
        <v>0</v>
      </c>
      <c r="AT293" s="35">
        <f t="shared" si="187"/>
        <v>0</v>
      </c>
      <c r="AU293" s="35">
        <f t="shared" si="177"/>
        <v>474</v>
      </c>
      <c r="AV293" s="35">
        <f t="shared" si="178"/>
        <v>3381.5620472958249</v>
      </c>
      <c r="AX293" s="27">
        <v>2031</v>
      </c>
      <c r="AY293" s="35"/>
      <c r="AZ293" s="35"/>
      <c r="BA293" s="35"/>
      <c r="BB293" s="35"/>
      <c r="BC293" s="35"/>
      <c r="BD293" s="35"/>
      <c r="BE293" s="35"/>
      <c r="BF293" s="35"/>
      <c r="BG293" s="35"/>
      <c r="BH293" s="35"/>
      <c r="BI293" s="35"/>
      <c r="BJ293" s="35"/>
      <c r="BL293" s="74" t="s">
        <v>64</v>
      </c>
      <c r="BM293" s="75">
        <f>BH308</f>
        <v>0</v>
      </c>
    </row>
    <row r="294" spans="2:65" x14ac:dyDescent="0.25">
      <c r="B294" s="25">
        <v>2032</v>
      </c>
      <c r="C294" s="26">
        <v>0</v>
      </c>
      <c r="D294" s="26">
        <v>474</v>
      </c>
      <c r="E294" s="26">
        <v>0</v>
      </c>
      <c r="F294" s="26">
        <v>800</v>
      </c>
      <c r="G294" s="26">
        <v>200</v>
      </c>
      <c r="H294" s="26">
        <v>200</v>
      </c>
      <c r="I294" s="26">
        <v>0</v>
      </c>
      <c r="J294" s="26">
        <v>400</v>
      </c>
      <c r="K294" s="26">
        <v>0</v>
      </c>
      <c r="L294" s="26">
        <v>0</v>
      </c>
      <c r="M294" s="26">
        <v>898.44999694824219</v>
      </c>
      <c r="N294" s="26">
        <v>0</v>
      </c>
      <c r="O294" s="26">
        <v>0</v>
      </c>
      <c r="P294" s="26">
        <v>0</v>
      </c>
      <c r="Q294" s="26">
        <v>0</v>
      </c>
      <c r="R294" s="26">
        <v>25</v>
      </c>
      <c r="S294" s="26">
        <v>0</v>
      </c>
      <c r="T294" s="26">
        <v>0</v>
      </c>
      <c r="U294" s="26">
        <v>0</v>
      </c>
      <c r="V294" s="26">
        <v>0</v>
      </c>
      <c r="W294" s="26">
        <v>41.630001068115227</v>
      </c>
      <c r="X294" s="26">
        <v>0</v>
      </c>
      <c r="Y294" s="26">
        <v>0</v>
      </c>
      <c r="Z294" s="26">
        <v>0</v>
      </c>
      <c r="AA294" s="26">
        <v>0</v>
      </c>
      <c r="AB294" s="26">
        <v>0</v>
      </c>
      <c r="AC294" s="26">
        <v>0</v>
      </c>
      <c r="AD294" s="26">
        <v>0</v>
      </c>
      <c r="AE294" s="26">
        <v>13.19999980926514</v>
      </c>
      <c r="AF294" s="26">
        <v>123.56999734044075</v>
      </c>
      <c r="AG294" s="26">
        <v>343.06081053269509</v>
      </c>
      <c r="AH294" s="26">
        <v>216.67182357825993</v>
      </c>
      <c r="AI294" s="30" t="str">
        <f t="shared" si="179"/>
        <v>H Social Discount DSR</v>
      </c>
      <c r="AJ294" s="25">
        <v>2032</v>
      </c>
      <c r="AK294" s="34">
        <f t="shared" si="180"/>
        <v>559.73263411095502</v>
      </c>
      <c r="AL294" s="34">
        <f t="shared" si="175"/>
        <v>25</v>
      </c>
      <c r="AM294" s="34">
        <f t="shared" si="181"/>
        <v>0</v>
      </c>
      <c r="AN294" s="34">
        <f t="shared" si="182"/>
        <v>123.56999734044075</v>
      </c>
      <c r="AO294" s="34">
        <f t="shared" si="183"/>
        <v>54.830000877380371</v>
      </c>
      <c r="AP294" s="34">
        <f t="shared" si="184"/>
        <v>0</v>
      </c>
      <c r="AQ294" s="34">
        <f t="shared" si="185"/>
        <v>898.44999694824219</v>
      </c>
      <c r="AR294" s="34">
        <f t="shared" si="176"/>
        <v>1600</v>
      </c>
      <c r="AS294" s="34">
        <f t="shared" si="186"/>
        <v>0</v>
      </c>
      <c r="AT294" s="34">
        <f t="shared" si="187"/>
        <v>0</v>
      </c>
      <c r="AU294" s="34">
        <f t="shared" si="177"/>
        <v>474</v>
      </c>
      <c r="AV294" s="34">
        <f t="shared" si="178"/>
        <v>3735.5826292770184</v>
      </c>
      <c r="AX294" s="25">
        <v>2032</v>
      </c>
      <c r="AY294" s="34"/>
      <c r="AZ294" s="34"/>
      <c r="BA294" s="34"/>
      <c r="BB294" s="34"/>
      <c r="BC294" s="34"/>
      <c r="BD294" s="34"/>
      <c r="BE294" s="34"/>
      <c r="BF294" s="34"/>
      <c r="BG294" s="34"/>
      <c r="BH294" s="34"/>
      <c r="BI294" s="34"/>
      <c r="BJ294" s="34"/>
      <c r="BL294" s="74" t="s">
        <v>50</v>
      </c>
      <c r="BM294" s="75">
        <f>BI308</f>
        <v>948</v>
      </c>
    </row>
    <row r="295" spans="2:65" x14ac:dyDescent="0.25">
      <c r="B295" s="27">
        <v>2033</v>
      </c>
      <c r="C295" s="28">
        <v>0</v>
      </c>
      <c r="D295" s="28">
        <v>474</v>
      </c>
      <c r="E295" s="28">
        <v>0</v>
      </c>
      <c r="F295" s="28">
        <v>800</v>
      </c>
      <c r="G295" s="28">
        <v>200</v>
      </c>
      <c r="H295" s="28">
        <v>200</v>
      </c>
      <c r="I295" s="28">
        <v>0</v>
      </c>
      <c r="J295" s="28">
        <v>400</v>
      </c>
      <c r="K295" s="28">
        <v>0</v>
      </c>
      <c r="L295" s="28">
        <v>0</v>
      </c>
      <c r="M295" s="28">
        <v>998.00000762939453</v>
      </c>
      <c r="N295" s="28">
        <v>0</v>
      </c>
      <c r="O295" s="28">
        <v>0</v>
      </c>
      <c r="P295" s="28">
        <v>0</v>
      </c>
      <c r="Q295" s="28">
        <v>0</v>
      </c>
      <c r="R295" s="28">
        <v>25</v>
      </c>
      <c r="S295" s="28">
        <v>0</v>
      </c>
      <c r="T295" s="28">
        <v>0</v>
      </c>
      <c r="U295" s="28">
        <v>0</v>
      </c>
      <c r="V295" s="28">
        <v>0</v>
      </c>
      <c r="W295" s="28">
        <v>44.919998168945313</v>
      </c>
      <c r="X295" s="28">
        <v>0</v>
      </c>
      <c r="Y295" s="28">
        <v>0</v>
      </c>
      <c r="Z295" s="28">
        <v>0</v>
      </c>
      <c r="AA295" s="28">
        <v>0</v>
      </c>
      <c r="AB295" s="28">
        <v>0</v>
      </c>
      <c r="AC295" s="28">
        <v>0</v>
      </c>
      <c r="AD295" s="28">
        <v>0</v>
      </c>
      <c r="AE295" s="28">
        <v>14.25</v>
      </c>
      <c r="AF295" s="28">
        <v>138.64000111818314</v>
      </c>
      <c r="AG295" s="28">
        <v>357.11475868427323</v>
      </c>
      <c r="AH295" s="28">
        <v>245.58423121177603</v>
      </c>
      <c r="AI295" s="30" t="str">
        <f t="shared" si="179"/>
        <v>H Social Discount DSR</v>
      </c>
      <c r="AJ295" s="27">
        <v>2033</v>
      </c>
      <c r="AK295" s="35">
        <f t="shared" si="180"/>
        <v>602.69898989604928</v>
      </c>
      <c r="AL295" s="35">
        <f t="shared" si="175"/>
        <v>25</v>
      </c>
      <c r="AM295" s="35">
        <f t="shared" si="181"/>
        <v>0</v>
      </c>
      <c r="AN295" s="35">
        <f t="shared" si="182"/>
        <v>138.64000111818314</v>
      </c>
      <c r="AO295" s="35">
        <f t="shared" si="183"/>
        <v>59.169998168945313</v>
      </c>
      <c r="AP295" s="35">
        <f t="shared" si="184"/>
        <v>0</v>
      </c>
      <c r="AQ295" s="35">
        <f t="shared" si="185"/>
        <v>998.00000762939453</v>
      </c>
      <c r="AR295" s="35">
        <f t="shared" si="176"/>
        <v>1600</v>
      </c>
      <c r="AS295" s="35">
        <f t="shared" si="186"/>
        <v>0</v>
      </c>
      <c r="AT295" s="35">
        <f t="shared" si="187"/>
        <v>0</v>
      </c>
      <c r="AU295" s="35">
        <f t="shared" si="177"/>
        <v>474</v>
      </c>
      <c r="AV295" s="35">
        <f t="shared" si="178"/>
        <v>3897.5089968125721</v>
      </c>
      <c r="AX295" s="27">
        <v>2033</v>
      </c>
      <c r="AY295" s="35"/>
      <c r="AZ295" s="35"/>
      <c r="BA295" s="35"/>
      <c r="BB295" s="35"/>
      <c r="BC295" s="35"/>
      <c r="BD295" s="35"/>
      <c r="BE295" s="35"/>
      <c r="BF295" s="35"/>
      <c r="BG295" s="35"/>
      <c r="BH295" s="35"/>
      <c r="BI295" s="35"/>
      <c r="BJ295" s="35"/>
    </row>
    <row r="296" spans="2:65" x14ac:dyDescent="0.25">
      <c r="B296" s="25">
        <v>2034</v>
      </c>
      <c r="C296" s="26">
        <v>0</v>
      </c>
      <c r="D296" s="26">
        <v>474</v>
      </c>
      <c r="E296" s="26">
        <v>0</v>
      </c>
      <c r="F296" s="26">
        <v>900</v>
      </c>
      <c r="G296" s="26">
        <v>200</v>
      </c>
      <c r="H296" s="26">
        <v>200</v>
      </c>
      <c r="I296" s="26">
        <v>0</v>
      </c>
      <c r="J296" s="26">
        <v>400</v>
      </c>
      <c r="K296" s="26">
        <v>0</v>
      </c>
      <c r="L296" s="26">
        <v>0</v>
      </c>
      <c r="M296" s="26">
        <v>997.50000762939453</v>
      </c>
      <c r="N296" s="26">
        <v>0</v>
      </c>
      <c r="O296" s="26">
        <v>0</v>
      </c>
      <c r="P296" s="26">
        <v>0</v>
      </c>
      <c r="Q296" s="26">
        <v>0</v>
      </c>
      <c r="R296" s="26">
        <v>25</v>
      </c>
      <c r="S296" s="26">
        <v>0</v>
      </c>
      <c r="T296" s="26">
        <v>0</v>
      </c>
      <c r="U296" s="26">
        <v>0</v>
      </c>
      <c r="V296" s="26">
        <v>0</v>
      </c>
      <c r="W296" s="26">
        <v>48.389999389648438</v>
      </c>
      <c r="X296" s="26">
        <v>0</v>
      </c>
      <c r="Y296" s="26">
        <v>0</v>
      </c>
      <c r="Z296" s="26">
        <v>0</v>
      </c>
      <c r="AA296" s="26">
        <v>0</v>
      </c>
      <c r="AB296" s="26">
        <v>0</v>
      </c>
      <c r="AC296" s="26">
        <v>0</v>
      </c>
      <c r="AD296" s="26">
        <v>0</v>
      </c>
      <c r="AE296" s="26">
        <v>15.340000152587891</v>
      </c>
      <c r="AF296" s="26">
        <v>153.86000227928162</v>
      </c>
      <c r="AG296" s="26">
        <v>372.34447177795727</v>
      </c>
      <c r="AH296" s="26">
        <v>280.84440061793555</v>
      </c>
      <c r="AI296" s="30" t="str">
        <f t="shared" si="179"/>
        <v>H Social Discount DSR</v>
      </c>
      <c r="AJ296" s="25">
        <v>2034</v>
      </c>
      <c r="AK296" s="34">
        <f t="shared" si="180"/>
        <v>653.18887239589276</v>
      </c>
      <c r="AL296" s="34">
        <f t="shared" si="175"/>
        <v>25</v>
      </c>
      <c r="AM296" s="34">
        <f t="shared" si="181"/>
        <v>0</v>
      </c>
      <c r="AN296" s="34">
        <f t="shared" si="182"/>
        <v>153.86000227928162</v>
      </c>
      <c r="AO296" s="34">
        <f t="shared" si="183"/>
        <v>63.729999542236328</v>
      </c>
      <c r="AP296" s="34">
        <f t="shared" si="184"/>
        <v>0</v>
      </c>
      <c r="AQ296" s="34">
        <f t="shared" si="185"/>
        <v>997.50000762939453</v>
      </c>
      <c r="AR296" s="34">
        <f t="shared" si="176"/>
        <v>1700</v>
      </c>
      <c r="AS296" s="34">
        <f t="shared" si="186"/>
        <v>0</v>
      </c>
      <c r="AT296" s="34">
        <f t="shared" si="187"/>
        <v>0</v>
      </c>
      <c r="AU296" s="34">
        <f t="shared" si="177"/>
        <v>474</v>
      </c>
      <c r="AV296" s="34">
        <f t="shared" si="178"/>
        <v>4067.2788818468052</v>
      </c>
      <c r="AX296" s="25">
        <v>2034</v>
      </c>
      <c r="AY296" s="34"/>
      <c r="AZ296" s="34"/>
      <c r="BA296" s="34"/>
      <c r="BB296" s="34"/>
      <c r="BC296" s="34"/>
      <c r="BD296" s="34"/>
      <c r="BE296" s="34"/>
      <c r="BF296" s="34"/>
      <c r="BG296" s="34"/>
      <c r="BH296" s="34"/>
      <c r="BI296" s="34"/>
      <c r="BJ296" s="34"/>
    </row>
    <row r="297" spans="2:65" x14ac:dyDescent="0.25">
      <c r="B297" s="27">
        <v>2035</v>
      </c>
      <c r="C297" s="28">
        <v>0</v>
      </c>
      <c r="D297" s="28">
        <v>711</v>
      </c>
      <c r="E297" s="28">
        <v>0</v>
      </c>
      <c r="F297" s="28">
        <v>1100</v>
      </c>
      <c r="G297" s="28">
        <v>200</v>
      </c>
      <c r="H297" s="28">
        <v>200</v>
      </c>
      <c r="I297" s="28">
        <v>0</v>
      </c>
      <c r="J297" s="28">
        <v>400</v>
      </c>
      <c r="K297" s="28">
        <v>0</v>
      </c>
      <c r="L297" s="28">
        <v>0</v>
      </c>
      <c r="M297" s="28">
        <v>996.99999237060547</v>
      </c>
      <c r="N297" s="28">
        <v>0</v>
      </c>
      <c r="O297" s="28">
        <v>0</v>
      </c>
      <c r="P297" s="28">
        <v>0</v>
      </c>
      <c r="Q297" s="28">
        <v>0</v>
      </c>
      <c r="R297" s="28">
        <v>25</v>
      </c>
      <c r="S297" s="28">
        <v>0</v>
      </c>
      <c r="T297" s="28">
        <v>0</v>
      </c>
      <c r="U297" s="28">
        <v>0</v>
      </c>
      <c r="V297" s="28">
        <v>0</v>
      </c>
      <c r="W297" s="28">
        <v>51.919998168945313</v>
      </c>
      <c r="X297" s="28">
        <v>0</v>
      </c>
      <c r="Y297" s="28">
        <v>0</v>
      </c>
      <c r="Z297" s="28">
        <v>0</v>
      </c>
      <c r="AA297" s="28">
        <v>0</v>
      </c>
      <c r="AB297" s="28">
        <v>0</v>
      </c>
      <c r="AC297" s="28">
        <v>0</v>
      </c>
      <c r="AD297" s="28">
        <v>0</v>
      </c>
      <c r="AE297" s="28">
        <v>16.469999313354489</v>
      </c>
      <c r="AF297" s="28">
        <v>168.18000322580338</v>
      </c>
      <c r="AG297" s="28">
        <v>384.74080024586374</v>
      </c>
      <c r="AH297" s="28">
        <v>309.19430249073082</v>
      </c>
      <c r="AI297" s="30" t="str">
        <f t="shared" si="179"/>
        <v>H Social Discount DSR</v>
      </c>
      <c r="AJ297" s="27">
        <v>2035</v>
      </c>
      <c r="AK297" s="35">
        <f t="shared" si="180"/>
        <v>693.93510273659456</v>
      </c>
      <c r="AL297" s="35">
        <f t="shared" si="175"/>
        <v>25</v>
      </c>
      <c r="AM297" s="35">
        <f t="shared" si="181"/>
        <v>0</v>
      </c>
      <c r="AN297" s="35">
        <f t="shared" si="182"/>
        <v>168.18000322580338</v>
      </c>
      <c r="AO297" s="35">
        <f t="shared" si="183"/>
        <v>68.389997482299805</v>
      </c>
      <c r="AP297" s="35">
        <f t="shared" si="184"/>
        <v>0</v>
      </c>
      <c r="AQ297" s="35">
        <f t="shared" si="185"/>
        <v>996.99999237060547</v>
      </c>
      <c r="AR297" s="35">
        <f t="shared" si="176"/>
        <v>1900</v>
      </c>
      <c r="AS297" s="35">
        <f t="shared" si="186"/>
        <v>0</v>
      </c>
      <c r="AT297" s="35">
        <f t="shared" si="187"/>
        <v>0</v>
      </c>
      <c r="AU297" s="35">
        <f t="shared" si="177"/>
        <v>711</v>
      </c>
      <c r="AV297" s="35">
        <f t="shared" si="178"/>
        <v>4563.5050958153033</v>
      </c>
      <c r="AX297" s="27">
        <v>2035</v>
      </c>
      <c r="AY297" s="35"/>
      <c r="AZ297" s="35"/>
      <c r="BA297" s="35"/>
      <c r="BB297" s="35"/>
      <c r="BC297" s="35"/>
      <c r="BD297" s="35"/>
      <c r="BE297" s="35"/>
      <c r="BF297" s="35"/>
      <c r="BG297" s="35"/>
      <c r="BH297" s="35"/>
      <c r="BI297" s="35"/>
      <c r="BJ297" s="35"/>
    </row>
    <row r="298" spans="2:65" x14ac:dyDescent="0.25">
      <c r="B298" s="25">
        <v>2036</v>
      </c>
      <c r="C298" s="26">
        <v>0</v>
      </c>
      <c r="D298" s="26">
        <v>711</v>
      </c>
      <c r="E298" s="26">
        <v>0</v>
      </c>
      <c r="F298" s="26">
        <v>1300</v>
      </c>
      <c r="G298" s="26">
        <v>200</v>
      </c>
      <c r="H298" s="26">
        <v>200</v>
      </c>
      <c r="I298" s="26">
        <v>0</v>
      </c>
      <c r="J298" s="26">
        <v>400</v>
      </c>
      <c r="K298" s="26">
        <v>0</v>
      </c>
      <c r="L298" s="26">
        <v>0</v>
      </c>
      <c r="M298" s="26">
        <v>996.49999237060547</v>
      </c>
      <c r="N298" s="26">
        <v>0</v>
      </c>
      <c r="O298" s="26">
        <v>0</v>
      </c>
      <c r="P298" s="26">
        <v>0</v>
      </c>
      <c r="Q298" s="26">
        <v>0</v>
      </c>
      <c r="R298" s="26">
        <v>25</v>
      </c>
      <c r="S298" s="26">
        <v>0</v>
      </c>
      <c r="T298" s="26">
        <v>0</v>
      </c>
      <c r="U298" s="26">
        <v>0</v>
      </c>
      <c r="V298" s="26">
        <v>0</v>
      </c>
      <c r="W298" s="26">
        <v>55.459999084472663</v>
      </c>
      <c r="X298" s="26">
        <v>0</v>
      </c>
      <c r="Y298" s="26">
        <v>0</v>
      </c>
      <c r="Z298" s="26">
        <v>0</v>
      </c>
      <c r="AA298" s="26">
        <v>0</v>
      </c>
      <c r="AB298" s="26">
        <v>0</v>
      </c>
      <c r="AC298" s="26">
        <v>0</v>
      </c>
      <c r="AD298" s="26">
        <v>0</v>
      </c>
      <c r="AE298" s="26">
        <v>17.590000152587891</v>
      </c>
      <c r="AF298" s="26">
        <v>171.60000139474869</v>
      </c>
      <c r="AG298" s="26">
        <v>397.80842801539603</v>
      </c>
      <c r="AH298" s="26">
        <v>312.4177018948738</v>
      </c>
      <c r="AI298" s="30" t="str">
        <f t="shared" si="179"/>
        <v>H Social Discount DSR</v>
      </c>
      <c r="AJ298" s="25">
        <v>2036</v>
      </c>
      <c r="AK298" s="34">
        <f t="shared" si="180"/>
        <v>710.22612991026983</v>
      </c>
      <c r="AL298" s="34">
        <f t="shared" si="175"/>
        <v>25</v>
      </c>
      <c r="AM298" s="34">
        <f t="shared" si="181"/>
        <v>0</v>
      </c>
      <c r="AN298" s="34">
        <f t="shared" si="182"/>
        <v>171.60000139474869</v>
      </c>
      <c r="AO298" s="34">
        <f t="shared" si="183"/>
        <v>73.049999237060547</v>
      </c>
      <c r="AP298" s="34">
        <f t="shared" si="184"/>
        <v>0</v>
      </c>
      <c r="AQ298" s="34">
        <f t="shared" si="185"/>
        <v>996.49999237060547</v>
      </c>
      <c r="AR298" s="34">
        <f t="shared" si="176"/>
        <v>2100</v>
      </c>
      <c r="AS298" s="34">
        <f t="shared" si="186"/>
        <v>0</v>
      </c>
      <c r="AT298" s="34">
        <f t="shared" si="187"/>
        <v>0</v>
      </c>
      <c r="AU298" s="34">
        <f t="shared" si="177"/>
        <v>711</v>
      </c>
      <c r="AV298" s="34">
        <f t="shared" si="178"/>
        <v>4787.3761229126849</v>
      </c>
      <c r="AX298" s="25">
        <v>2036</v>
      </c>
      <c r="AY298" s="34"/>
      <c r="AZ298" s="34"/>
      <c r="BA298" s="34"/>
      <c r="BB298" s="34"/>
      <c r="BC298" s="34"/>
      <c r="BD298" s="34"/>
      <c r="BE298" s="34"/>
      <c r="BF298" s="34"/>
      <c r="BG298" s="34"/>
      <c r="BH298" s="34"/>
      <c r="BI298" s="34"/>
      <c r="BJ298" s="34"/>
    </row>
    <row r="299" spans="2:65" x14ac:dyDescent="0.25">
      <c r="B299" s="27">
        <v>2037</v>
      </c>
      <c r="C299" s="28">
        <v>0</v>
      </c>
      <c r="D299" s="28">
        <v>711</v>
      </c>
      <c r="E299" s="28">
        <v>0</v>
      </c>
      <c r="F299" s="28">
        <v>1500</v>
      </c>
      <c r="G299" s="28">
        <v>200</v>
      </c>
      <c r="H299" s="28">
        <v>200</v>
      </c>
      <c r="I299" s="28">
        <v>0</v>
      </c>
      <c r="J299" s="28">
        <v>400</v>
      </c>
      <c r="K299" s="28">
        <v>0</v>
      </c>
      <c r="L299" s="28">
        <v>0</v>
      </c>
      <c r="M299" s="28">
        <v>996</v>
      </c>
      <c r="N299" s="28">
        <v>0</v>
      </c>
      <c r="O299" s="28">
        <v>0</v>
      </c>
      <c r="P299" s="28">
        <v>0</v>
      </c>
      <c r="Q299" s="28">
        <v>0</v>
      </c>
      <c r="R299" s="28">
        <v>25</v>
      </c>
      <c r="S299" s="28">
        <v>0</v>
      </c>
      <c r="T299" s="28">
        <v>0</v>
      </c>
      <c r="U299" s="28">
        <v>0</v>
      </c>
      <c r="V299" s="28">
        <v>0</v>
      </c>
      <c r="W299" s="28">
        <v>58.759998321533203</v>
      </c>
      <c r="X299" s="28">
        <v>0</v>
      </c>
      <c r="Y299" s="28">
        <v>0</v>
      </c>
      <c r="Z299" s="28">
        <v>0</v>
      </c>
      <c r="AA299" s="28">
        <v>15</v>
      </c>
      <c r="AB299" s="28">
        <v>0</v>
      </c>
      <c r="AC299" s="28">
        <v>0</v>
      </c>
      <c r="AD299" s="28">
        <v>0</v>
      </c>
      <c r="AE299" s="28">
        <v>18.629999160766602</v>
      </c>
      <c r="AF299" s="28">
        <v>173.71000081300735</v>
      </c>
      <c r="AG299" s="28">
        <v>410.61059438530162</v>
      </c>
      <c r="AH299" s="28">
        <v>341.97115193805143</v>
      </c>
      <c r="AI299" s="30" t="str">
        <f t="shared" si="179"/>
        <v>H Social Discount DSR</v>
      </c>
      <c r="AJ299" s="27">
        <v>2037</v>
      </c>
      <c r="AK299" s="35">
        <f t="shared" si="180"/>
        <v>752.58174632335306</v>
      </c>
      <c r="AL299" s="35">
        <f t="shared" si="175"/>
        <v>25</v>
      </c>
      <c r="AM299" s="35">
        <f t="shared" si="181"/>
        <v>0</v>
      </c>
      <c r="AN299" s="35">
        <f t="shared" si="182"/>
        <v>173.71000081300735</v>
      </c>
      <c r="AO299" s="35">
        <f t="shared" si="183"/>
        <v>77.389997482299805</v>
      </c>
      <c r="AP299" s="35">
        <f t="shared" si="184"/>
        <v>15</v>
      </c>
      <c r="AQ299" s="35">
        <f t="shared" si="185"/>
        <v>996</v>
      </c>
      <c r="AR299" s="35">
        <f t="shared" si="176"/>
        <v>2300</v>
      </c>
      <c r="AS299" s="35">
        <f t="shared" si="186"/>
        <v>0</v>
      </c>
      <c r="AT299" s="35">
        <f t="shared" si="187"/>
        <v>0</v>
      </c>
      <c r="AU299" s="35">
        <f t="shared" si="177"/>
        <v>711</v>
      </c>
      <c r="AV299" s="35">
        <f t="shared" si="178"/>
        <v>5050.6817446186596</v>
      </c>
      <c r="AX299" s="27">
        <v>2037</v>
      </c>
      <c r="AY299" s="35"/>
      <c r="AZ299" s="35"/>
      <c r="BA299" s="35"/>
      <c r="BB299" s="35"/>
      <c r="BC299" s="35"/>
      <c r="BD299" s="35"/>
      <c r="BE299" s="35"/>
      <c r="BF299" s="35"/>
      <c r="BG299" s="35"/>
      <c r="BH299" s="35"/>
      <c r="BI299" s="35"/>
      <c r="BJ299" s="35"/>
    </row>
    <row r="300" spans="2:65" x14ac:dyDescent="0.25">
      <c r="B300" s="25">
        <v>2038</v>
      </c>
      <c r="C300" s="26">
        <v>0</v>
      </c>
      <c r="D300" s="26">
        <v>711</v>
      </c>
      <c r="E300" s="26">
        <v>0</v>
      </c>
      <c r="F300" s="26">
        <v>1500</v>
      </c>
      <c r="G300" s="26">
        <v>200</v>
      </c>
      <c r="H300" s="26">
        <v>200</v>
      </c>
      <c r="I300" s="26">
        <v>0</v>
      </c>
      <c r="J300" s="26">
        <v>400</v>
      </c>
      <c r="K300" s="26">
        <v>0</v>
      </c>
      <c r="L300" s="26">
        <v>0</v>
      </c>
      <c r="M300" s="26">
        <v>995.50000762939453</v>
      </c>
      <c r="N300" s="26">
        <v>0</v>
      </c>
      <c r="O300" s="26">
        <v>0</v>
      </c>
      <c r="P300" s="26">
        <v>0</v>
      </c>
      <c r="Q300" s="26">
        <v>0</v>
      </c>
      <c r="R300" s="26">
        <v>150</v>
      </c>
      <c r="S300" s="26">
        <v>0</v>
      </c>
      <c r="T300" s="26">
        <v>0</v>
      </c>
      <c r="U300" s="26">
        <v>0</v>
      </c>
      <c r="V300" s="26">
        <v>0</v>
      </c>
      <c r="W300" s="26">
        <v>62.220001220703118</v>
      </c>
      <c r="X300" s="26">
        <v>125</v>
      </c>
      <c r="Y300" s="26">
        <v>0</v>
      </c>
      <c r="Z300" s="26">
        <v>0</v>
      </c>
      <c r="AA300" s="26">
        <v>45</v>
      </c>
      <c r="AB300" s="26">
        <v>0</v>
      </c>
      <c r="AC300" s="26">
        <v>0</v>
      </c>
      <c r="AD300" s="26">
        <v>0</v>
      </c>
      <c r="AE300" s="26">
        <v>19.729999542236332</v>
      </c>
      <c r="AF300" s="26">
        <v>175.84000211954117</v>
      </c>
      <c r="AG300" s="26">
        <v>423.65152681916766</v>
      </c>
      <c r="AH300" s="26">
        <v>372.95409578863388</v>
      </c>
      <c r="AI300" s="30" t="str">
        <f t="shared" si="179"/>
        <v>H Social Discount DSR</v>
      </c>
      <c r="AJ300" s="25">
        <v>2038</v>
      </c>
      <c r="AK300" s="34">
        <f t="shared" si="180"/>
        <v>796.60562260780148</v>
      </c>
      <c r="AL300" s="34">
        <f t="shared" si="175"/>
        <v>150</v>
      </c>
      <c r="AM300" s="34">
        <f t="shared" si="181"/>
        <v>0</v>
      </c>
      <c r="AN300" s="34">
        <f t="shared" si="182"/>
        <v>175.84000211954117</v>
      </c>
      <c r="AO300" s="34">
        <f t="shared" si="183"/>
        <v>81.950000762939453</v>
      </c>
      <c r="AP300" s="34">
        <f t="shared" si="184"/>
        <v>45</v>
      </c>
      <c r="AQ300" s="34">
        <f t="shared" si="185"/>
        <v>995.50000762939453</v>
      </c>
      <c r="AR300" s="34">
        <f t="shared" si="176"/>
        <v>2300</v>
      </c>
      <c r="AS300" s="34">
        <f t="shared" si="186"/>
        <v>125</v>
      </c>
      <c r="AT300" s="34">
        <f t="shared" si="187"/>
        <v>0</v>
      </c>
      <c r="AU300" s="34">
        <f t="shared" si="177"/>
        <v>711</v>
      </c>
      <c r="AV300" s="34">
        <f t="shared" si="178"/>
        <v>5380.8956331196769</v>
      </c>
      <c r="AX300" s="25">
        <v>2038</v>
      </c>
      <c r="AY300" s="34"/>
      <c r="AZ300" s="34"/>
      <c r="BA300" s="34"/>
      <c r="BB300" s="34"/>
      <c r="BC300" s="34"/>
      <c r="BD300" s="34"/>
      <c r="BE300" s="34"/>
      <c r="BF300" s="34"/>
      <c r="BG300" s="34"/>
      <c r="BH300" s="34"/>
      <c r="BI300" s="34"/>
      <c r="BJ300" s="34"/>
    </row>
    <row r="301" spans="2:65" x14ac:dyDescent="0.25">
      <c r="B301" s="27">
        <v>2039</v>
      </c>
      <c r="C301" s="28">
        <v>0</v>
      </c>
      <c r="D301" s="28">
        <v>711</v>
      </c>
      <c r="E301" s="28">
        <v>0</v>
      </c>
      <c r="F301" s="28">
        <v>1500</v>
      </c>
      <c r="G301" s="28">
        <v>200</v>
      </c>
      <c r="H301" s="28">
        <v>200</v>
      </c>
      <c r="I301" s="28">
        <v>0</v>
      </c>
      <c r="J301" s="28">
        <v>400</v>
      </c>
      <c r="K301" s="28">
        <v>0</v>
      </c>
      <c r="L301" s="28">
        <v>0</v>
      </c>
      <c r="M301" s="28">
        <v>1095.0000076293945</v>
      </c>
      <c r="N301" s="28">
        <v>0</v>
      </c>
      <c r="O301" s="28">
        <v>0</v>
      </c>
      <c r="P301" s="28">
        <v>0</v>
      </c>
      <c r="Q301" s="28">
        <v>0</v>
      </c>
      <c r="R301" s="28">
        <v>150</v>
      </c>
      <c r="S301" s="28">
        <v>100</v>
      </c>
      <c r="T301" s="28">
        <v>0</v>
      </c>
      <c r="U301" s="28">
        <v>0</v>
      </c>
      <c r="V301" s="28">
        <v>0</v>
      </c>
      <c r="W301" s="28">
        <v>65.650001525878906</v>
      </c>
      <c r="X301" s="28">
        <v>125</v>
      </c>
      <c r="Y301" s="28">
        <v>0</v>
      </c>
      <c r="Z301" s="28">
        <v>0</v>
      </c>
      <c r="AA301" s="28">
        <v>75</v>
      </c>
      <c r="AB301" s="28">
        <v>0</v>
      </c>
      <c r="AC301" s="28">
        <v>0</v>
      </c>
      <c r="AD301" s="28">
        <v>0</v>
      </c>
      <c r="AE301" s="28">
        <v>20.819999694824219</v>
      </c>
      <c r="AF301" s="28">
        <v>177.90000051259995</v>
      </c>
      <c r="AG301" s="28">
        <v>436.71534442622925</v>
      </c>
      <c r="AH301" s="28">
        <v>417.70254871129873</v>
      </c>
      <c r="AI301" s="30" t="str">
        <f t="shared" si="179"/>
        <v>H Social Discount DSR</v>
      </c>
      <c r="AJ301" s="27">
        <v>2039</v>
      </c>
      <c r="AK301" s="35">
        <f t="shared" si="180"/>
        <v>854.41789313752793</v>
      </c>
      <c r="AL301" s="35">
        <f t="shared" si="175"/>
        <v>250</v>
      </c>
      <c r="AM301" s="35">
        <f t="shared" si="181"/>
        <v>0</v>
      </c>
      <c r="AN301" s="35">
        <f t="shared" si="182"/>
        <v>177.90000051259995</v>
      </c>
      <c r="AO301" s="35">
        <f t="shared" si="183"/>
        <v>86.470001220703125</v>
      </c>
      <c r="AP301" s="35">
        <f t="shared" si="184"/>
        <v>75</v>
      </c>
      <c r="AQ301" s="35">
        <f t="shared" si="185"/>
        <v>1095.0000076293945</v>
      </c>
      <c r="AR301" s="35">
        <f t="shared" si="176"/>
        <v>2300</v>
      </c>
      <c r="AS301" s="35">
        <f t="shared" si="186"/>
        <v>125</v>
      </c>
      <c r="AT301" s="35">
        <f t="shared" si="187"/>
        <v>0</v>
      </c>
      <c r="AU301" s="35">
        <f t="shared" si="177"/>
        <v>711</v>
      </c>
      <c r="AV301" s="35">
        <f t="shared" si="178"/>
        <v>5674.7879025002258</v>
      </c>
      <c r="AX301" s="27">
        <v>2039</v>
      </c>
      <c r="AY301" s="35"/>
      <c r="AZ301" s="35"/>
      <c r="BA301" s="35"/>
      <c r="BB301" s="35"/>
      <c r="BC301" s="35"/>
      <c r="BD301" s="35"/>
      <c r="BE301" s="35"/>
      <c r="BF301" s="35"/>
      <c r="BG301" s="35"/>
      <c r="BH301" s="35"/>
      <c r="BI301" s="35"/>
      <c r="BJ301" s="35"/>
    </row>
    <row r="302" spans="2:65" x14ac:dyDescent="0.25">
      <c r="B302" s="25">
        <v>2040</v>
      </c>
      <c r="C302" s="26">
        <v>0</v>
      </c>
      <c r="D302" s="26">
        <v>711</v>
      </c>
      <c r="E302" s="26">
        <v>0</v>
      </c>
      <c r="F302" s="26">
        <v>1500</v>
      </c>
      <c r="G302" s="26">
        <v>200</v>
      </c>
      <c r="H302" s="26">
        <v>200</v>
      </c>
      <c r="I302" s="26">
        <v>0</v>
      </c>
      <c r="J302" s="26">
        <v>400</v>
      </c>
      <c r="K302" s="26">
        <v>0</v>
      </c>
      <c r="L302" s="26">
        <v>0</v>
      </c>
      <c r="M302" s="26">
        <v>1094.4499893188477</v>
      </c>
      <c r="N302" s="26">
        <v>0</v>
      </c>
      <c r="O302" s="26">
        <v>0</v>
      </c>
      <c r="P302" s="26">
        <v>0</v>
      </c>
      <c r="Q302" s="26">
        <v>0</v>
      </c>
      <c r="R302" s="26">
        <v>175</v>
      </c>
      <c r="S302" s="26">
        <v>175</v>
      </c>
      <c r="T302" s="26">
        <v>0</v>
      </c>
      <c r="U302" s="26">
        <v>50</v>
      </c>
      <c r="V302" s="26">
        <v>0</v>
      </c>
      <c r="W302" s="26">
        <v>69.120002746582031</v>
      </c>
      <c r="X302" s="26">
        <v>250</v>
      </c>
      <c r="Y302" s="26">
        <v>0</v>
      </c>
      <c r="Z302" s="26">
        <v>0</v>
      </c>
      <c r="AA302" s="26">
        <v>90</v>
      </c>
      <c r="AB302" s="26">
        <v>0</v>
      </c>
      <c r="AC302" s="26">
        <v>0</v>
      </c>
      <c r="AD302" s="26">
        <v>0</v>
      </c>
      <c r="AE302" s="26">
        <v>21.920000076293949</v>
      </c>
      <c r="AF302" s="26">
        <v>179.94000291824341</v>
      </c>
      <c r="AG302" s="26">
        <v>447.58129631900459</v>
      </c>
      <c r="AH302" s="26">
        <v>466.93941385101141</v>
      </c>
      <c r="AI302" s="30" t="str">
        <f t="shared" si="179"/>
        <v>H Social Discount DSR</v>
      </c>
      <c r="AJ302" s="25">
        <v>2040</v>
      </c>
      <c r="AK302" s="34">
        <f t="shared" si="180"/>
        <v>914.52071017001595</v>
      </c>
      <c r="AL302" s="34">
        <f t="shared" si="175"/>
        <v>400</v>
      </c>
      <c r="AM302" s="34">
        <f t="shared" si="181"/>
        <v>0</v>
      </c>
      <c r="AN302" s="34">
        <f t="shared" si="182"/>
        <v>179.94000291824341</v>
      </c>
      <c r="AO302" s="34">
        <f t="shared" si="183"/>
        <v>91.040002822875977</v>
      </c>
      <c r="AP302" s="34">
        <f t="shared" si="184"/>
        <v>90</v>
      </c>
      <c r="AQ302" s="34">
        <f t="shared" si="185"/>
        <v>1094.4499893188477</v>
      </c>
      <c r="AR302" s="34">
        <f t="shared" si="176"/>
        <v>2300</v>
      </c>
      <c r="AS302" s="34">
        <f t="shared" si="186"/>
        <v>250</v>
      </c>
      <c r="AT302" s="34">
        <f t="shared" si="187"/>
        <v>0</v>
      </c>
      <c r="AU302" s="34">
        <f t="shared" si="177"/>
        <v>711</v>
      </c>
      <c r="AV302" s="34">
        <f t="shared" si="178"/>
        <v>6030.9507052299832</v>
      </c>
      <c r="AX302" s="25">
        <v>2040</v>
      </c>
      <c r="AY302" s="34"/>
      <c r="AZ302" s="34"/>
      <c r="BA302" s="34"/>
      <c r="BB302" s="34"/>
      <c r="BC302" s="34"/>
      <c r="BD302" s="34"/>
      <c r="BE302" s="34"/>
      <c r="BF302" s="34"/>
      <c r="BG302" s="34"/>
      <c r="BH302" s="34"/>
      <c r="BI302" s="34"/>
      <c r="BJ302" s="34"/>
    </row>
    <row r="303" spans="2:65" x14ac:dyDescent="0.25">
      <c r="B303" s="27">
        <v>2041</v>
      </c>
      <c r="C303" s="28">
        <v>0</v>
      </c>
      <c r="D303" s="28">
        <v>711</v>
      </c>
      <c r="E303" s="28">
        <v>0</v>
      </c>
      <c r="F303" s="28">
        <v>1700</v>
      </c>
      <c r="G303" s="28">
        <v>200</v>
      </c>
      <c r="H303" s="28">
        <v>200</v>
      </c>
      <c r="I303" s="28">
        <v>0</v>
      </c>
      <c r="J303" s="28">
        <v>400</v>
      </c>
      <c r="K303" s="28">
        <v>0</v>
      </c>
      <c r="L303" s="28">
        <v>0</v>
      </c>
      <c r="M303" s="28">
        <v>1093.8999938964844</v>
      </c>
      <c r="N303" s="28">
        <v>0</v>
      </c>
      <c r="O303" s="28">
        <v>0</v>
      </c>
      <c r="P303" s="28">
        <v>0</v>
      </c>
      <c r="Q303" s="28">
        <v>0</v>
      </c>
      <c r="R303" s="28">
        <v>200</v>
      </c>
      <c r="S303" s="28">
        <v>175</v>
      </c>
      <c r="T303" s="28">
        <v>0</v>
      </c>
      <c r="U303" s="28">
        <v>150</v>
      </c>
      <c r="V303" s="28">
        <v>0</v>
      </c>
      <c r="W303" s="28">
        <v>72.769996643066406</v>
      </c>
      <c r="X303" s="28">
        <v>250</v>
      </c>
      <c r="Y303" s="28">
        <v>0</v>
      </c>
      <c r="Z303" s="28">
        <v>0</v>
      </c>
      <c r="AA303" s="28">
        <v>90</v>
      </c>
      <c r="AB303" s="28">
        <v>0</v>
      </c>
      <c r="AC303" s="28">
        <v>0</v>
      </c>
      <c r="AD303" s="28">
        <v>0</v>
      </c>
      <c r="AE303" s="28">
        <v>23.079999923706051</v>
      </c>
      <c r="AF303" s="28">
        <v>181.96999859809875</v>
      </c>
      <c r="AG303" s="28">
        <v>456.12493643930037</v>
      </c>
      <c r="AH303" s="28">
        <v>490.49237784781337</v>
      </c>
      <c r="AI303" s="30" t="str">
        <f t="shared" si="179"/>
        <v>H Social Discount DSR</v>
      </c>
      <c r="AJ303" s="27">
        <v>2041</v>
      </c>
      <c r="AK303" s="35">
        <f t="shared" si="180"/>
        <v>946.61731428711369</v>
      </c>
      <c r="AL303" s="35">
        <f t="shared" si="175"/>
        <v>525</v>
      </c>
      <c r="AM303" s="35">
        <f t="shared" si="181"/>
        <v>0</v>
      </c>
      <c r="AN303" s="35">
        <f t="shared" si="182"/>
        <v>181.96999859809875</v>
      </c>
      <c r="AO303" s="35">
        <f t="shared" si="183"/>
        <v>95.849996566772461</v>
      </c>
      <c r="AP303" s="35">
        <f t="shared" si="184"/>
        <v>90</v>
      </c>
      <c r="AQ303" s="35">
        <f t="shared" si="185"/>
        <v>1093.8999938964844</v>
      </c>
      <c r="AR303" s="35">
        <f t="shared" si="176"/>
        <v>2500</v>
      </c>
      <c r="AS303" s="35">
        <f t="shared" si="186"/>
        <v>250</v>
      </c>
      <c r="AT303" s="35">
        <f t="shared" si="187"/>
        <v>0</v>
      </c>
      <c r="AU303" s="35">
        <f t="shared" si="177"/>
        <v>711</v>
      </c>
      <c r="AV303" s="35">
        <f t="shared" si="178"/>
        <v>6394.3373033484695</v>
      </c>
      <c r="AX303" s="27">
        <v>2041</v>
      </c>
      <c r="AY303" s="35"/>
      <c r="AZ303" s="35"/>
      <c r="BA303" s="35"/>
      <c r="BB303" s="35"/>
      <c r="BC303" s="35"/>
      <c r="BD303" s="35"/>
      <c r="BE303" s="35"/>
      <c r="BF303" s="35"/>
      <c r="BG303" s="35"/>
      <c r="BH303" s="35"/>
      <c r="BI303" s="35"/>
      <c r="BJ303" s="35"/>
    </row>
    <row r="304" spans="2:65" x14ac:dyDescent="0.25">
      <c r="B304" s="25">
        <v>2042</v>
      </c>
      <c r="C304" s="26">
        <v>0</v>
      </c>
      <c r="D304" s="26">
        <v>711</v>
      </c>
      <c r="E304" s="26">
        <v>0</v>
      </c>
      <c r="F304" s="26">
        <v>1700</v>
      </c>
      <c r="G304" s="26">
        <v>200</v>
      </c>
      <c r="H304" s="26">
        <v>200</v>
      </c>
      <c r="I304" s="26">
        <v>0</v>
      </c>
      <c r="J304" s="26">
        <v>400</v>
      </c>
      <c r="K304" s="26">
        <v>0</v>
      </c>
      <c r="L304" s="26">
        <v>100</v>
      </c>
      <c r="M304" s="26">
        <v>1193.3499984741211</v>
      </c>
      <c r="N304" s="26">
        <v>0</v>
      </c>
      <c r="O304" s="26">
        <v>0</v>
      </c>
      <c r="P304" s="26">
        <v>0</v>
      </c>
      <c r="Q304" s="26">
        <v>0</v>
      </c>
      <c r="R304" s="26">
        <v>325</v>
      </c>
      <c r="S304" s="26">
        <v>175</v>
      </c>
      <c r="T304" s="26">
        <v>0</v>
      </c>
      <c r="U304" s="26">
        <v>175</v>
      </c>
      <c r="V304" s="26">
        <v>0</v>
      </c>
      <c r="W304" s="26">
        <v>76.620002746582031</v>
      </c>
      <c r="X304" s="26">
        <v>375</v>
      </c>
      <c r="Y304" s="26">
        <v>0</v>
      </c>
      <c r="Z304" s="26">
        <v>0</v>
      </c>
      <c r="AA304" s="26">
        <v>90</v>
      </c>
      <c r="AB304" s="26">
        <v>0</v>
      </c>
      <c r="AC304" s="26">
        <v>0</v>
      </c>
      <c r="AD304" s="26">
        <v>0</v>
      </c>
      <c r="AE304" s="26">
        <v>24.29999923706055</v>
      </c>
      <c r="AF304" s="26">
        <v>185.35999751091003</v>
      </c>
      <c r="AG304" s="26">
        <v>464.36797480690848</v>
      </c>
      <c r="AH304" s="26">
        <v>517.74793944462169</v>
      </c>
      <c r="AI304" s="30" t="str">
        <f t="shared" si="179"/>
        <v>H Social Discount DSR</v>
      </c>
      <c r="AJ304" s="25">
        <v>2042</v>
      </c>
      <c r="AK304" s="34">
        <f t="shared" si="180"/>
        <v>982.11591425153017</v>
      </c>
      <c r="AL304" s="34">
        <f t="shared" si="175"/>
        <v>675</v>
      </c>
      <c r="AM304" s="34">
        <f t="shared" si="181"/>
        <v>0</v>
      </c>
      <c r="AN304" s="34">
        <f t="shared" si="182"/>
        <v>185.35999751091003</v>
      </c>
      <c r="AO304" s="34">
        <f t="shared" si="183"/>
        <v>100.92000198364258</v>
      </c>
      <c r="AP304" s="34">
        <f t="shared" si="184"/>
        <v>90</v>
      </c>
      <c r="AQ304" s="34">
        <f t="shared" si="185"/>
        <v>1193.3499984741211</v>
      </c>
      <c r="AR304" s="34">
        <f t="shared" si="176"/>
        <v>2600</v>
      </c>
      <c r="AS304" s="34">
        <f t="shared" si="186"/>
        <v>375</v>
      </c>
      <c r="AT304" s="34">
        <f t="shared" si="187"/>
        <v>0</v>
      </c>
      <c r="AU304" s="34">
        <f t="shared" si="177"/>
        <v>711</v>
      </c>
      <c r="AV304" s="34">
        <f t="shared" si="178"/>
        <v>6912.7459122202035</v>
      </c>
      <c r="AX304" s="25">
        <v>2042</v>
      </c>
      <c r="AY304" s="34"/>
      <c r="AZ304" s="34"/>
      <c r="BA304" s="34"/>
      <c r="BB304" s="34"/>
      <c r="BC304" s="34"/>
      <c r="BD304" s="34"/>
      <c r="BE304" s="34"/>
      <c r="BF304" s="34"/>
      <c r="BG304" s="34"/>
      <c r="BH304" s="34"/>
      <c r="BI304" s="34"/>
      <c r="BJ304" s="34"/>
    </row>
    <row r="305" spans="2:65" x14ac:dyDescent="0.25">
      <c r="B305" s="27">
        <v>2043</v>
      </c>
      <c r="C305" s="28">
        <v>0</v>
      </c>
      <c r="D305" s="28">
        <v>948</v>
      </c>
      <c r="E305" s="28">
        <v>0</v>
      </c>
      <c r="F305" s="28">
        <v>1700</v>
      </c>
      <c r="G305" s="28">
        <v>200</v>
      </c>
      <c r="H305" s="28">
        <v>200</v>
      </c>
      <c r="I305" s="28">
        <v>0</v>
      </c>
      <c r="J305" s="28">
        <v>400</v>
      </c>
      <c r="K305" s="28">
        <v>0</v>
      </c>
      <c r="L305" s="28">
        <v>300</v>
      </c>
      <c r="M305" s="28">
        <v>1292.7500076293945</v>
      </c>
      <c r="N305" s="28">
        <v>0</v>
      </c>
      <c r="O305" s="28">
        <v>0</v>
      </c>
      <c r="P305" s="28">
        <v>0</v>
      </c>
      <c r="Q305" s="28">
        <v>0</v>
      </c>
      <c r="R305" s="28">
        <v>325</v>
      </c>
      <c r="S305" s="28">
        <v>175</v>
      </c>
      <c r="T305" s="28">
        <v>0</v>
      </c>
      <c r="U305" s="28">
        <v>175</v>
      </c>
      <c r="V305" s="28">
        <v>0</v>
      </c>
      <c r="W305" s="28">
        <v>80.669998168945313</v>
      </c>
      <c r="X305" s="28">
        <v>375</v>
      </c>
      <c r="Y305" s="28">
        <v>0</v>
      </c>
      <c r="Z305" s="28">
        <v>0</v>
      </c>
      <c r="AA305" s="28">
        <v>105</v>
      </c>
      <c r="AB305" s="28">
        <v>0</v>
      </c>
      <c r="AC305" s="28">
        <v>0</v>
      </c>
      <c r="AD305" s="28">
        <v>0</v>
      </c>
      <c r="AE305" s="28">
        <v>25.579999923706051</v>
      </c>
      <c r="AF305" s="28">
        <v>188.70999920368195</v>
      </c>
      <c r="AG305" s="28">
        <v>472.26784390158275</v>
      </c>
      <c r="AH305" s="28">
        <v>562.34133320822002</v>
      </c>
      <c r="AI305" s="30" t="str">
        <f t="shared" si="179"/>
        <v>H Social Discount DSR</v>
      </c>
      <c r="AJ305" s="27">
        <v>2043</v>
      </c>
      <c r="AK305" s="35">
        <f t="shared" si="180"/>
        <v>1034.6091771098027</v>
      </c>
      <c r="AL305" s="35">
        <f t="shared" si="175"/>
        <v>675</v>
      </c>
      <c r="AM305" s="35">
        <f t="shared" si="181"/>
        <v>0</v>
      </c>
      <c r="AN305" s="35">
        <f t="shared" si="182"/>
        <v>188.70999920368195</v>
      </c>
      <c r="AO305" s="35">
        <f t="shared" si="183"/>
        <v>106.24999809265137</v>
      </c>
      <c r="AP305" s="35">
        <f t="shared" si="184"/>
        <v>105</v>
      </c>
      <c r="AQ305" s="35">
        <f t="shared" si="185"/>
        <v>1292.7500076293945</v>
      </c>
      <c r="AR305" s="35">
        <f t="shared" si="176"/>
        <v>2800</v>
      </c>
      <c r="AS305" s="35">
        <f t="shared" si="186"/>
        <v>375</v>
      </c>
      <c r="AT305" s="35">
        <f t="shared" si="187"/>
        <v>0</v>
      </c>
      <c r="AU305" s="35">
        <f t="shared" si="177"/>
        <v>948</v>
      </c>
      <c r="AV305" s="35">
        <f t="shared" si="178"/>
        <v>7525.3191820355305</v>
      </c>
      <c r="AX305" s="27">
        <v>2043</v>
      </c>
      <c r="AY305" s="35"/>
      <c r="AZ305" s="35"/>
      <c r="BA305" s="35"/>
      <c r="BB305" s="35"/>
      <c r="BC305" s="35"/>
      <c r="BD305" s="35"/>
      <c r="BE305" s="35"/>
      <c r="BF305" s="35"/>
      <c r="BG305" s="35"/>
      <c r="BH305" s="35"/>
      <c r="BI305" s="35"/>
      <c r="BJ305" s="35"/>
    </row>
    <row r="306" spans="2:65" x14ac:dyDescent="0.25">
      <c r="B306" s="25">
        <v>2044</v>
      </c>
      <c r="C306" s="26">
        <v>0</v>
      </c>
      <c r="D306" s="26">
        <v>948</v>
      </c>
      <c r="E306" s="26">
        <v>0</v>
      </c>
      <c r="F306" s="26">
        <v>1700</v>
      </c>
      <c r="G306" s="26">
        <v>550</v>
      </c>
      <c r="H306" s="26">
        <v>200</v>
      </c>
      <c r="I306" s="26">
        <v>0</v>
      </c>
      <c r="J306" s="26">
        <v>400</v>
      </c>
      <c r="K306" s="26">
        <v>0</v>
      </c>
      <c r="L306" s="26">
        <v>300</v>
      </c>
      <c r="M306" s="26">
        <v>1292.1000061035156</v>
      </c>
      <c r="N306" s="26">
        <v>0</v>
      </c>
      <c r="O306" s="26">
        <v>0</v>
      </c>
      <c r="P306" s="26">
        <v>0</v>
      </c>
      <c r="Q306" s="26">
        <v>0</v>
      </c>
      <c r="R306" s="26">
        <v>325</v>
      </c>
      <c r="S306" s="26">
        <v>175</v>
      </c>
      <c r="T306" s="26">
        <v>0</v>
      </c>
      <c r="U306" s="26">
        <v>175</v>
      </c>
      <c r="V306" s="26">
        <v>0</v>
      </c>
      <c r="W306" s="26">
        <v>84.930000305175781</v>
      </c>
      <c r="X306" s="26">
        <v>500</v>
      </c>
      <c r="Y306" s="26">
        <v>0</v>
      </c>
      <c r="Z306" s="26">
        <v>0</v>
      </c>
      <c r="AA306" s="26">
        <v>135</v>
      </c>
      <c r="AB306" s="26">
        <v>0</v>
      </c>
      <c r="AC306" s="26">
        <v>0</v>
      </c>
      <c r="AD306" s="26">
        <v>0</v>
      </c>
      <c r="AE306" s="26">
        <v>26.930000305175781</v>
      </c>
      <c r="AF306" s="26">
        <v>192.05000197887421</v>
      </c>
      <c r="AG306" s="26">
        <v>481.01819768483028</v>
      </c>
      <c r="AH306" s="26">
        <v>622.09565656516793</v>
      </c>
      <c r="AI306" s="30" t="str">
        <f t="shared" si="179"/>
        <v>H Social Discount DSR</v>
      </c>
      <c r="AJ306" s="25">
        <v>2044</v>
      </c>
      <c r="AK306" s="34">
        <f t="shared" si="180"/>
        <v>1103.1138542499982</v>
      </c>
      <c r="AL306" s="34">
        <f t="shared" si="175"/>
        <v>675</v>
      </c>
      <c r="AM306" s="34">
        <f t="shared" si="181"/>
        <v>0</v>
      </c>
      <c r="AN306" s="34">
        <f t="shared" si="182"/>
        <v>192.05000197887421</v>
      </c>
      <c r="AO306" s="34">
        <f t="shared" si="183"/>
        <v>111.86000061035156</v>
      </c>
      <c r="AP306" s="34">
        <f t="shared" si="184"/>
        <v>135</v>
      </c>
      <c r="AQ306" s="34">
        <f t="shared" si="185"/>
        <v>1292.1000061035156</v>
      </c>
      <c r="AR306" s="34">
        <f t="shared" si="176"/>
        <v>3150</v>
      </c>
      <c r="AS306" s="34">
        <f t="shared" si="186"/>
        <v>500</v>
      </c>
      <c r="AT306" s="34">
        <f t="shared" si="187"/>
        <v>0</v>
      </c>
      <c r="AU306" s="34">
        <f t="shared" si="177"/>
        <v>948</v>
      </c>
      <c r="AV306" s="34">
        <f t="shared" si="178"/>
        <v>8107.1238629427398</v>
      </c>
      <c r="AX306" s="25">
        <v>2044</v>
      </c>
      <c r="AY306" s="34"/>
      <c r="AZ306" s="34"/>
      <c r="BA306" s="34"/>
      <c r="BB306" s="34"/>
      <c r="BC306" s="34"/>
      <c r="BD306" s="34"/>
      <c r="BE306" s="34"/>
      <c r="BF306" s="34"/>
      <c r="BG306" s="34"/>
      <c r="BH306" s="34"/>
      <c r="BI306" s="34"/>
      <c r="BJ306" s="34"/>
    </row>
    <row r="307" spans="2:65" x14ac:dyDescent="0.25">
      <c r="B307" s="27">
        <v>2045</v>
      </c>
      <c r="C307" s="28">
        <v>0</v>
      </c>
      <c r="D307" s="28">
        <v>948</v>
      </c>
      <c r="E307" s="28">
        <v>0</v>
      </c>
      <c r="F307" s="28">
        <v>1700</v>
      </c>
      <c r="G307" s="28">
        <v>550</v>
      </c>
      <c r="H307" s="28">
        <v>200</v>
      </c>
      <c r="I307" s="28">
        <v>0</v>
      </c>
      <c r="J307" s="28">
        <v>400</v>
      </c>
      <c r="K307" s="28">
        <v>0</v>
      </c>
      <c r="L307" s="28">
        <v>300</v>
      </c>
      <c r="M307" s="28">
        <v>1391.4499893188477</v>
      </c>
      <c r="N307" s="28">
        <v>0</v>
      </c>
      <c r="O307" s="28">
        <v>0</v>
      </c>
      <c r="P307" s="28">
        <v>0</v>
      </c>
      <c r="Q307" s="28">
        <v>0</v>
      </c>
      <c r="R307" s="28">
        <v>325</v>
      </c>
      <c r="S307" s="28">
        <v>175</v>
      </c>
      <c r="T307" s="28">
        <v>0</v>
      </c>
      <c r="U307" s="28">
        <v>175</v>
      </c>
      <c r="V307" s="28">
        <v>0</v>
      </c>
      <c r="W307" s="28">
        <v>89.410003662109375</v>
      </c>
      <c r="X307" s="28">
        <v>625</v>
      </c>
      <c r="Y307" s="28">
        <v>0</v>
      </c>
      <c r="Z307" s="28">
        <v>0</v>
      </c>
      <c r="AA307" s="28">
        <v>150</v>
      </c>
      <c r="AB307" s="28">
        <v>0</v>
      </c>
      <c r="AC307" s="28">
        <v>0</v>
      </c>
      <c r="AD307" s="28">
        <v>0</v>
      </c>
      <c r="AE307" s="28">
        <v>28.360000610351559</v>
      </c>
      <c r="AF307" s="28">
        <v>195.34999871253967</v>
      </c>
      <c r="AG307" s="28">
        <v>488.9409966429613</v>
      </c>
      <c r="AH307" s="28">
        <v>689.82409491570616</v>
      </c>
      <c r="AI307" s="30" t="str">
        <f t="shared" si="179"/>
        <v>H Social Discount DSR</v>
      </c>
      <c r="AJ307" s="27">
        <v>2045</v>
      </c>
      <c r="AK307" s="35">
        <f t="shared" si="180"/>
        <v>1178.7650915586673</v>
      </c>
      <c r="AL307" s="35">
        <f t="shared" si="175"/>
        <v>675</v>
      </c>
      <c r="AM307" s="35">
        <f t="shared" si="181"/>
        <v>0</v>
      </c>
      <c r="AN307" s="35">
        <f t="shared" si="182"/>
        <v>195.34999871253967</v>
      </c>
      <c r="AO307" s="35">
        <f t="shared" si="183"/>
        <v>117.77000427246094</v>
      </c>
      <c r="AP307" s="35">
        <f t="shared" si="184"/>
        <v>150</v>
      </c>
      <c r="AQ307" s="35">
        <f t="shared" si="185"/>
        <v>1391.4499893188477</v>
      </c>
      <c r="AR307" s="35">
        <f t="shared" si="176"/>
        <v>3150</v>
      </c>
      <c r="AS307" s="35">
        <f t="shared" si="186"/>
        <v>625</v>
      </c>
      <c r="AT307" s="35">
        <f t="shared" si="187"/>
        <v>0</v>
      </c>
      <c r="AU307" s="35">
        <f t="shared" si="177"/>
        <v>948</v>
      </c>
      <c r="AV307" s="35">
        <f t="shared" si="178"/>
        <v>8431.3350838625156</v>
      </c>
      <c r="AX307" s="27">
        <v>2045</v>
      </c>
      <c r="AY307" s="35">
        <f t="shared" ref="AY307:BJ307" si="190">AK307-AK292</f>
        <v>705.12876162288285</v>
      </c>
      <c r="AZ307" s="35">
        <f t="shared" si="190"/>
        <v>650</v>
      </c>
      <c r="BA307" s="35">
        <f t="shared" si="190"/>
        <v>0</v>
      </c>
      <c r="BB307" s="35">
        <f t="shared" si="190"/>
        <v>108.11999803036451</v>
      </c>
      <c r="BC307" s="35">
        <f t="shared" si="190"/>
        <v>72.080005645751953</v>
      </c>
      <c r="BD307" s="35">
        <f t="shared" si="190"/>
        <v>150</v>
      </c>
      <c r="BE307" s="35">
        <f t="shared" si="190"/>
        <v>592.15000152587891</v>
      </c>
      <c r="BF307" s="35">
        <f t="shared" si="190"/>
        <v>1850</v>
      </c>
      <c r="BG307" s="35">
        <f t="shared" si="190"/>
        <v>625</v>
      </c>
      <c r="BH307" s="35">
        <f t="shared" si="190"/>
        <v>0</v>
      </c>
      <c r="BI307" s="35">
        <f t="shared" si="190"/>
        <v>474</v>
      </c>
      <c r="BJ307" s="35">
        <f t="shared" si="190"/>
        <v>5226.4787668248782</v>
      </c>
    </row>
    <row r="308" spans="2:65" x14ac:dyDescent="0.25">
      <c r="AX308" s="27" t="s">
        <v>45</v>
      </c>
      <c r="AY308" s="35">
        <f>SUM(AY307,AY292,AY287)</f>
        <v>1178.7650915586673</v>
      </c>
      <c r="AZ308" s="35">
        <f t="shared" ref="AZ308:BJ308" si="191">SUM(AZ307,AZ292,AZ287)</f>
        <v>675</v>
      </c>
      <c r="BA308" s="35">
        <f t="shared" si="191"/>
        <v>0</v>
      </c>
      <c r="BB308" s="35">
        <f t="shared" si="191"/>
        <v>195.34999871253967</v>
      </c>
      <c r="BC308" s="35">
        <f t="shared" si="191"/>
        <v>117.77000427246094</v>
      </c>
      <c r="BD308" s="35">
        <f t="shared" si="191"/>
        <v>150</v>
      </c>
      <c r="BE308" s="35">
        <f t="shared" si="191"/>
        <v>1391.4499893188477</v>
      </c>
      <c r="BF308" s="35">
        <f t="shared" si="191"/>
        <v>3150</v>
      </c>
      <c r="BG308" s="35">
        <f t="shared" si="191"/>
        <v>625</v>
      </c>
      <c r="BH308" s="35">
        <f t="shared" si="191"/>
        <v>0</v>
      </c>
      <c r="BI308" s="35">
        <f t="shared" si="191"/>
        <v>948</v>
      </c>
      <c r="BJ308" s="35">
        <f t="shared" si="191"/>
        <v>8431.3350838625156</v>
      </c>
    </row>
    <row r="310" spans="2:65" x14ac:dyDescent="0.25">
      <c r="B310" s="1" t="str">
        <f>'RAW DATA INPUTS &gt;&gt;&gt;'!D14</f>
        <v>I SCGHG Dispatch Cost - LTCE Model</v>
      </c>
    </row>
    <row r="311" spans="2:65" ht="75" x14ac:dyDescent="0.25">
      <c r="B311" s="16" t="s">
        <v>13</v>
      </c>
      <c r="C311" s="17" t="s">
        <v>14</v>
      </c>
      <c r="D311" s="17" t="s">
        <v>15</v>
      </c>
      <c r="E311" s="17" t="s">
        <v>16</v>
      </c>
      <c r="F311" s="18" t="s">
        <v>17</v>
      </c>
      <c r="G311" s="18" t="s">
        <v>18</v>
      </c>
      <c r="H311" s="18" t="s">
        <v>19</v>
      </c>
      <c r="I311" s="18" t="s">
        <v>20</v>
      </c>
      <c r="J311" s="18" t="s">
        <v>21</v>
      </c>
      <c r="K311" s="18" t="s">
        <v>22</v>
      </c>
      <c r="L311" s="18" t="s">
        <v>23</v>
      </c>
      <c r="M311" s="19" t="s">
        <v>24</v>
      </c>
      <c r="N311" s="19" t="s">
        <v>25</v>
      </c>
      <c r="O311" s="19" t="s">
        <v>26</v>
      </c>
      <c r="P311" s="19" t="s">
        <v>27</v>
      </c>
      <c r="Q311" s="19" t="s">
        <v>28</v>
      </c>
      <c r="R311" s="20" t="s">
        <v>29</v>
      </c>
      <c r="S311" s="20" t="s">
        <v>30</v>
      </c>
      <c r="T311" s="20" t="s">
        <v>31</v>
      </c>
      <c r="U311" s="20" t="s">
        <v>32</v>
      </c>
      <c r="V311" s="20" t="s">
        <v>33</v>
      </c>
      <c r="W311" s="20" t="s">
        <v>34</v>
      </c>
      <c r="X311" s="21" t="s">
        <v>35</v>
      </c>
      <c r="Y311" s="21" t="s">
        <v>36</v>
      </c>
      <c r="Z311" s="21" t="s">
        <v>37</v>
      </c>
      <c r="AA311" s="16" t="s">
        <v>38</v>
      </c>
      <c r="AB311" s="16" t="s">
        <v>39</v>
      </c>
      <c r="AC311" s="16" t="s">
        <v>52</v>
      </c>
      <c r="AD311" s="16" t="s">
        <v>41</v>
      </c>
      <c r="AE311" s="16" t="s">
        <v>42</v>
      </c>
      <c r="AF311" s="22" t="s">
        <v>1</v>
      </c>
      <c r="AG311" s="22" t="s">
        <v>43</v>
      </c>
      <c r="AH311" s="22" t="s">
        <v>44</v>
      </c>
      <c r="AI311" s="36" t="str">
        <f>B310</f>
        <v>I SCGHG Dispatch Cost - LTCE Model</v>
      </c>
      <c r="AJ311" s="23" t="s">
        <v>13</v>
      </c>
      <c r="AK311" s="23" t="s">
        <v>58</v>
      </c>
      <c r="AL311" s="23" t="s">
        <v>59</v>
      </c>
      <c r="AM311" s="23" t="s">
        <v>60</v>
      </c>
      <c r="AN311" s="23" t="s">
        <v>61</v>
      </c>
      <c r="AO311" s="23" t="s">
        <v>62</v>
      </c>
      <c r="AP311" s="24" t="s">
        <v>38</v>
      </c>
      <c r="AQ311" s="24" t="s">
        <v>47</v>
      </c>
      <c r="AR311" s="24" t="s">
        <v>53</v>
      </c>
      <c r="AS311" s="24" t="s">
        <v>63</v>
      </c>
      <c r="AT311" s="24" t="s">
        <v>64</v>
      </c>
      <c r="AU311" s="24" t="s">
        <v>50</v>
      </c>
      <c r="AV311" s="24" t="s">
        <v>45</v>
      </c>
      <c r="AX311" s="23" t="s">
        <v>273</v>
      </c>
      <c r="AY311" s="23" t="s">
        <v>58</v>
      </c>
      <c r="AZ311" s="23" t="s">
        <v>59</v>
      </c>
      <c r="BA311" s="23" t="s">
        <v>60</v>
      </c>
      <c r="BB311" s="23" t="s">
        <v>61</v>
      </c>
      <c r="BC311" s="23" t="s">
        <v>62</v>
      </c>
      <c r="BD311" s="24" t="s">
        <v>38</v>
      </c>
      <c r="BE311" s="24" t="s">
        <v>47</v>
      </c>
      <c r="BF311" s="24" t="s">
        <v>53</v>
      </c>
      <c r="BG311" s="24" t="s">
        <v>63</v>
      </c>
      <c r="BH311" s="24" t="s">
        <v>64</v>
      </c>
      <c r="BI311" s="24" t="s">
        <v>50</v>
      </c>
      <c r="BJ311" s="24" t="s">
        <v>45</v>
      </c>
    </row>
    <row r="312" spans="2:65" x14ac:dyDescent="0.25">
      <c r="B312" s="25">
        <v>2022</v>
      </c>
      <c r="C312" s="26">
        <v>0</v>
      </c>
      <c r="D312" s="26">
        <v>0</v>
      </c>
      <c r="E312" s="26">
        <v>0</v>
      </c>
      <c r="F312" s="26">
        <v>0</v>
      </c>
      <c r="G312" s="26">
        <v>0</v>
      </c>
      <c r="H312" s="26">
        <v>0</v>
      </c>
      <c r="I312" s="26">
        <v>0</v>
      </c>
      <c r="J312" s="26">
        <v>0</v>
      </c>
      <c r="K312" s="26">
        <v>0</v>
      </c>
      <c r="L312" s="26">
        <v>0</v>
      </c>
      <c r="M312" s="26">
        <v>0</v>
      </c>
      <c r="N312" s="26">
        <v>0</v>
      </c>
      <c r="O312" s="26">
        <v>0</v>
      </c>
      <c r="P312" s="26">
        <v>0</v>
      </c>
      <c r="Q312" s="26">
        <v>0</v>
      </c>
      <c r="R312" s="26">
        <v>0</v>
      </c>
      <c r="S312" s="26">
        <v>0</v>
      </c>
      <c r="T312" s="26">
        <v>0</v>
      </c>
      <c r="U312" s="26">
        <v>0</v>
      </c>
      <c r="V312" s="26">
        <v>0</v>
      </c>
      <c r="W312" s="26">
        <v>3.2999999523162842</v>
      </c>
      <c r="X312" s="26">
        <v>0</v>
      </c>
      <c r="Y312" s="26">
        <v>0</v>
      </c>
      <c r="Z312" s="26">
        <v>0</v>
      </c>
      <c r="AA312" s="26">
        <v>0</v>
      </c>
      <c r="AB312" s="26">
        <v>0</v>
      </c>
      <c r="AC312" s="26">
        <v>0</v>
      </c>
      <c r="AD312" s="26">
        <v>0</v>
      </c>
      <c r="AE312" s="26">
        <v>0</v>
      </c>
      <c r="AF312" s="26">
        <v>0</v>
      </c>
      <c r="AG312" s="26">
        <v>37.037656595099158</v>
      </c>
      <c r="AH312" s="26">
        <v>37.1379291002768</v>
      </c>
      <c r="AI312" s="30" t="str">
        <f>AI311</f>
        <v>I SCGHG Dispatch Cost - LTCE Model</v>
      </c>
      <c r="AJ312" s="25">
        <v>2022</v>
      </c>
      <c r="AK312" s="34">
        <f>SUM(AG312:AH312)</f>
        <v>74.175585695375958</v>
      </c>
      <c r="AL312" s="34">
        <f t="shared" ref="AL312:AL335" si="192">SUM(R312:U312)</f>
        <v>0</v>
      </c>
      <c r="AM312" s="34">
        <f>SUM(AC312:AD312)</f>
        <v>0</v>
      </c>
      <c r="AN312" s="34">
        <f>AF312</f>
        <v>0</v>
      </c>
      <c r="AO312" s="34">
        <f>W312+AE312</f>
        <v>3.2999999523162842</v>
      </c>
      <c r="AP312" s="34">
        <f>AA312</f>
        <v>0</v>
      </c>
      <c r="AQ312" s="34">
        <f>SUM(M312:Q312)</f>
        <v>0</v>
      </c>
      <c r="AR312" s="34">
        <f t="shared" ref="AR312:AR335" si="193">SUM(F312:L312)</f>
        <v>0</v>
      </c>
      <c r="AS312" s="34">
        <f>SUM(X312:Z312)</f>
        <v>0</v>
      </c>
      <c r="AT312" s="34">
        <f>V312</f>
        <v>0</v>
      </c>
      <c r="AU312" s="34">
        <f t="shared" ref="AU312:AU335" si="194">SUM(C312:E312)</f>
        <v>0</v>
      </c>
      <c r="AV312" s="34">
        <f t="shared" ref="AV312:AV335" si="195">SUM(AK312:AU312)</f>
        <v>77.475585647692242</v>
      </c>
      <c r="AX312" s="25">
        <v>2022</v>
      </c>
      <c r="AY312" s="34"/>
      <c r="AZ312" s="34"/>
      <c r="BA312" s="34"/>
      <c r="BB312" s="34"/>
      <c r="BC312" s="34"/>
      <c r="BD312" s="34"/>
      <c r="BE312" s="34"/>
      <c r="BF312" s="34"/>
      <c r="BG312" s="34"/>
      <c r="BH312" s="34"/>
      <c r="BI312" s="34"/>
      <c r="BJ312" s="34"/>
      <c r="BL312" s="74" t="s">
        <v>58</v>
      </c>
      <c r="BM312" s="75">
        <f>AY336</f>
        <v>1497.2776051012056</v>
      </c>
    </row>
    <row r="313" spans="2:65" x14ac:dyDescent="0.25">
      <c r="B313" s="27">
        <v>2023</v>
      </c>
      <c r="C313" s="28">
        <v>0</v>
      </c>
      <c r="D313" s="28">
        <v>0</v>
      </c>
      <c r="E313" s="28">
        <v>0</v>
      </c>
      <c r="F313" s="28">
        <v>0</v>
      </c>
      <c r="G313" s="28">
        <v>0</v>
      </c>
      <c r="H313" s="28">
        <v>0</v>
      </c>
      <c r="I313" s="28">
        <v>0</v>
      </c>
      <c r="J313" s="28">
        <v>0</v>
      </c>
      <c r="K313" s="28">
        <v>0</v>
      </c>
      <c r="L313" s="28">
        <v>0</v>
      </c>
      <c r="M313" s="28">
        <v>0</v>
      </c>
      <c r="N313" s="28">
        <v>0</v>
      </c>
      <c r="O313" s="28">
        <v>0</v>
      </c>
      <c r="P313" s="28">
        <v>0</v>
      </c>
      <c r="Q313" s="28">
        <v>0</v>
      </c>
      <c r="R313" s="28">
        <v>0</v>
      </c>
      <c r="S313" s="28">
        <v>0</v>
      </c>
      <c r="T313" s="28">
        <v>0</v>
      </c>
      <c r="U313" s="28">
        <v>0</v>
      </c>
      <c r="V313" s="28">
        <v>0</v>
      </c>
      <c r="W313" s="28">
        <v>6.25</v>
      </c>
      <c r="X313" s="28">
        <v>0</v>
      </c>
      <c r="Y313" s="28">
        <v>0</v>
      </c>
      <c r="Z313" s="28">
        <v>0</v>
      </c>
      <c r="AA313" s="28">
        <v>0</v>
      </c>
      <c r="AB313" s="28">
        <v>0</v>
      </c>
      <c r="AC313" s="28">
        <v>0</v>
      </c>
      <c r="AD313" s="28">
        <v>0</v>
      </c>
      <c r="AE313" s="28">
        <v>3</v>
      </c>
      <c r="AF313" s="28">
        <v>1.0300000105053186</v>
      </c>
      <c r="AG313" s="28">
        <v>75.875604863269388</v>
      </c>
      <c r="AH313" s="28">
        <v>61.868254649550458</v>
      </c>
      <c r="AI313" s="30" t="str">
        <f t="shared" ref="AI313:AI335" si="196">AI312</f>
        <v>I SCGHG Dispatch Cost - LTCE Model</v>
      </c>
      <c r="AJ313" s="27">
        <v>2023</v>
      </c>
      <c r="AK313" s="35">
        <f t="shared" ref="AK313:AK334" si="197">SUM(AG313:AH313)</f>
        <v>137.74385951281985</v>
      </c>
      <c r="AL313" s="35">
        <f t="shared" si="192"/>
        <v>0</v>
      </c>
      <c r="AM313" s="35">
        <f t="shared" ref="AM313:AM335" si="198">SUM(AC313:AD313)</f>
        <v>0</v>
      </c>
      <c r="AN313" s="35">
        <f t="shared" ref="AN313:AN335" si="199">AF313</f>
        <v>1.0300000105053186</v>
      </c>
      <c r="AO313" s="35">
        <f t="shared" ref="AO313:AO335" si="200">W313+AE313</f>
        <v>9.25</v>
      </c>
      <c r="AP313" s="35">
        <f t="shared" ref="AP313:AP335" si="201">AA313</f>
        <v>0</v>
      </c>
      <c r="AQ313" s="35">
        <f t="shared" ref="AQ313:AQ335" si="202">SUM(M313:Q313)</f>
        <v>0</v>
      </c>
      <c r="AR313" s="35">
        <f t="shared" si="193"/>
        <v>0</v>
      </c>
      <c r="AS313" s="35">
        <f t="shared" ref="AS313:AS335" si="203">SUM(X313:Z313)</f>
        <v>0</v>
      </c>
      <c r="AT313" s="35">
        <f t="shared" ref="AT313:AT335" si="204">V313</f>
        <v>0</v>
      </c>
      <c r="AU313" s="35">
        <f t="shared" si="194"/>
        <v>0</v>
      </c>
      <c r="AV313" s="35">
        <f t="shared" si="195"/>
        <v>148.02385952332517</v>
      </c>
      <c r="AX313" s="27">
        <v>2023</v>
      </c>
      <c r="AY313" s="35"/>
      <c r="AZ313" s="35"/>
      <c r="BA313" s="35"/>
      <c r="BB313" s="35"/>
      <c r="BC313" s="35"/>
      <c r="BD313" s="35"/>
      <c r="BE313" s="35"/>
      <c r="BF313" s="35"/>
      <c r="BG313" s="35"/>
      <c r="BH313" s="35"/>
      <c r="BI313" s="35"/>
      <c r="BJ313" s="35"/>
      <c r="BL313" s="74" t="s">
        <v>59</v>
      </c>
      <c r="BM313" s="75">
        <f>AZ336</f>
        <v>875</v>
      </c>
    </row>
    <row r="314" spans="2:65" x14ac:dyDescent="0.25">
      <c r="B314" s="25">
        <v>2024</v>
      </c>
      <c r="C314" s="26">
        <v>0</v>
      </c>
      <c r="D314" s="26">
        <v>0</v>
      </c>
      <c r="E314" s="26">
        <v>0</v>
      </c>
      <c r="F314" s="26">
        <v>0</v>
      </c>
      <c r="G314" s="26">
        <v>0</v>
      </c>
      <c r="H314" s="26">
        <v>0</v>
      </c>
      <c r="I314" s="26">
        <v>0</v>
      </c>
      <c r="J314" s="26">
        <v>0</v>
      </c>
      <c r="K314" s="26">
        <v>0</v>
      </c>
      <c r="L314" s="26">
        <v>0</v>
      </c>
      <c r="M314" s="26">
        <v>0</v>
      </c>
      <c r="N314" s="26">
        <v>0</v>
      </c>
      <c r="O314" s="26">
        <v>0</v>
      </c>
      <c r="P314" s="26">
        <v>0</v>
      </c>
      <c r="Q314" s="26">
        <v>0</v>
      </c>
      <c r="R314" s="26">
        <v>0</v>
      </c>
      <c r="S314" s="26">
        <v>0</v>
      </c>
      <c r="T314" s="26">
        <v>0</v>
      </c>
      <c r="U314" s="26">
        <v>0</v>
      </c>
      <c r="V314" s="26">
        <v>0</v>
      </c>
      <c r="W314" s="26">
        <v>11.89000034332275</v>
      </c>
      <c r="X314" s="26">
        <v>0</v>
      </c>
      <c r="Y314" s="26">
        <v>0</v>
      </c>
      <c r="Z314" s="26">
        <v>0</v>
      </c>
      <c r="AA314" s="26">
        <v>0</v>
      </c>
      <c r="AB314" s="26">
        <v>0</v>
      </c>
      <c r="AC314" s="26">
        <v>0</v>
      </c>
      <c r="AD314" s="26">
        <v>0</v>
      </c>
      <c r="AE314" s="26">
        <v>6</v>
      </c>
      <c r="AF314" s="26">
        <v>2.7299999874085188</v>
      </c>
      <c r="AG314" s="26">
        <v>117.26766565003942</v>
      </c>
      <c r="AH314" s="26">
        <v>81.077305541015448</v>
      </c>
      <c r="AI314" s="30" t="str">
        <f t="shared" si="196"/>
        <v>I SCGHG Dispatch Cost - LTCE Model</v>
      </c>
      <c r="AJ314" s="25">
        <v>2024</v>
      </c>
      <c r="AK314" s="34">
        <f t="shared" si="197"/>
        <v>198.34497119105487</v>
      </c>
      <c r="AL314" s="34">
        <f t="shared" si="192"/>
        <v>0</v>
      </c>
      <c r="AM314" s="34">
        <f t="shared" si="198"/>
        <v>0</v>
      </c>
      <c r="AN314" s="34">
        <f t="shared" si="199"/>
        <v>2.7299999874085188</v>
      </c>
      <c r="AO314" s="34">
        <f t="shared" si="200"/>
        <v>17.89000034332275</v>
      </c>
      <c r="AP314" s="34">
        <f t="shared" si="201"/>
        <v>0</v>
      </c>
      <c r="AQ314" s="34">
        <f t="shared" si="202"/>
        <v>0</v>
      </c>
      <c r="AR314" s="34">
        <f t="shared" si="193"/>
        <v>0</v>
      </c>
      <c r="AS314" s="34">
        <f t="shared" si="203"/>
        <v>0</v>
      </c>
      <c r="AT314" s="34">
        <f t="shared" si="204"/>
        <v>0</v>
      </c>
      <c r="AU314" s="34">
        <f t="shared" si="194"/>
        <v>0</v>
      </c>
      <c r="AV314" s="34">
        <f t="shared" si="195"/>
        <v>218.96497152178614</v>
      </c>
      <c r="AX314" s="25">
        <v>2024</v>
      </c>
      <c r="AY314" s="34"/>
      <c r="AZ314" s="34"/>
      <c r="BA314" s="34"/>
      <c r="BB314" s="34"/>
      <c r="BC314" s="34"/>
      <c r="BD314" s="34"/>
      <c r="BE314" s="34"/>
      <c r="BF314" s="34"/>
      <c r="BG314" s="34"/>
      <c r="BH314" s="34"/>
      <c r="BI314" s="34"/>
      <c r="BJ314" s="34"/>
      <c r="BL314" s="74" t="s">
        <v>60</v>
      </c>
      <c r="BM314" s="75">
        <f>BA336</f>
        <v>0</v>
      </c>
    </row>
    <row r="315" spans="2:65" x14ac:dyDescent="0.25">
      <c r="B315" s="27">
        <v>2025</v>
      </c>
      <c r="C315" s="28">
        <v>0</v>
      </c>
      <c r="D315" s="28">
        <v>0</v>
      </c>
      <c r="E315" s="28">
        <v>0</v>
      </c>
      <c r="F315" s="28">
        <v>800</v>
      </c>
      <c r="G315" s="28">
        <v>0</v>
      </c>
      <c r="H315" s="28">
        <v>0</v>
      </c>
      <c r="I315" s="28">
        <v>0</v>
      </c>
      <c r="J315" s="28">
        <v>0</v>
      </c>
      <c r="K315" s="28">
        <v>0</v>
      </c>
      <c r="L315" s="28">
        <v>0</v>
      </c>
      <c r="M315" s="28">
        <v>0</v>
      </c>
      <c r="N315" s="28">
        <v>0</v>
      </c>
      <c r="O315" s="28">
        <v>0</v>
      </c>
      <c r="P315" s="28">
        <v>0</v>
      </c>
      <c r="Q315" s="28">
        <v>0</v>
      </c>
      <c r="R315" s="28">
        <v>0</v>
      </c>
      <c r="S315" s="28">
        <v>0</v>
      </c>
      <c r="T315" s="28">
        <v>0</v>
      </c>
      <c r="U315" s="28">
        <v>0</v>
      </c>
      <c r="V315" s="28">
        <v>0</v>
      </c>
      <c r="W315" s="28">
        <v>16.090000152587891</v>
      </c>
      <c r="X315" s="28">
        <v>0</v>
      </c>
      <c r="Y315" s="28">
        <v>0</v>
      </c>
      <c r="Z315" s="28">
        <v>0</v>
      </c>
      <c r="AA315" s="28">
        <v>0</v>
      </c>
      <c r="AB315" s="28">
        <v>0</v>
      </c>
      <c r="AC315" s="28">
        <v>0</v>
      </c>
      <c r="AD315" s="28">
        <v>0</v>
      </c>
      <c r="AE315" s="28">
        <v>6</v>
      </c>
      <c r="AF315" s="28">
        <v>11.040000170469284</v>
      </c>
      <c r="AG315" s="28">
        <v>161.28095332862327</v>
      </c>
      <c r="AH315" s="28">
        <v>93.732976330442341</v>
      </c>
      <c r="AI315" s="30" t="str">
        <f t="shared" si="196"/>
        <v>I SCGHG Dispatch Cost - LTCE Model</v>
      </c>
      <c r="AJ315" s="27">
        <v>2025</v>
      </c>
      <c r="AK315" s="35">
        <f t="shared" si="197"/>
        <v>255.01392965906561</v>
      </c>
      <c r="AL315" s="35">
        <f t="shared" si="192"/>
        <v>0</v>
      </c>
      <c r="AM315" s="35">
        <f t="shared" si="198"/>
        <v>0</v>
      </c>
      <c r="AN315" s="35">
        <f t="shared" si="199"/>
        <v>11.040000170469284</v>
      </c>
      <c r="AO315" s="35">
        <f t="shared" si="200"/>
        <v>22.090000152587891</v>
      </c>
      <c r="AP315" s="35">
        <f t="shared" si="201"/>
        <v>0</v>
      </c>
      <c r="AQ315" s="35">
        <f t="shared" si="202"/>
        <v>0</v>
      </c>
      <c r="AR315" s="35">
        <f t="shared" si="193"/>
        <v>800</v>
      </c>
      <c r="AS315" s="35">
        <f t="shared" si="203"/>
        <v>0</v>
      </c>
      <c r="AT315" s="35">
        <f t="shared" si="204"/>
        <v>0</v>
      </c>
      <c r="AU315" s="35">
        <f t="shared" si="194"/>
        <v>0</v>
      </c>
      <c r="AV315" s="35">
        <f t="shared" si="195"/>
        <v>1088.1439299821227</v>
      </c>
      <c r="AX315" s="27">
        <v>2025</v>
      </c>
      <c r="AY315" s="35">
        <f t="shared" ref="AY315:BJ315" si="205">AK315</f>
        <v>255.01392965906561</v>
      </c>
      <c r="AZ315" s="35">
        <f t="shared" si="205"/>
        <v>0</v>
      </c>
      <c r="BA315" s="35">
        <f t="shared" si="205"/>
        <v>0</v>
      </c>
      <c r="BB315" s="35">
        <f t="shared" si="205"/>
        <v>11.040000170469284</v>
      </c>
      <c r="BC315" s="35">
        <f t="shared" si="205"/>
        <v>22.090000152587891</v>
      </c>
      <c r="BD315" s="35">
        <f t="shared" si="205"/>
        <v>0</v>
      </c>
      <c r="BE315" s="35">
        <f t="shared" si="205"/>
        <v>0</v>
      </c>
      <c r="BF315" s="35">
        <f t="shared" si="205"/>
        <v>800</v>
      </c>
      <c r="BG315" s="35">
        <f t="shared" si="205"/>
        <v>0</v>
      </c>
      <c r="BH315" s="35">
        <f t="shared" si="205"/>
        <v>0</v>
      </c>
      <c r="BI315" s="35">
        <f t="shared" si="205"/>
        <v>0</v>
      </c>
      <c r="BJ315" s="35">
        <f t="shared" si="205"/>
        <v>1088.1439299821227</v>
      </c>
      <c r="BL315" s="74" t="s">
        <v>61</v>
      </c>
      <c r="BM315" s="75">
        <f>BB336</f>
        <v>187.85999941825867</v>
      </c>
    </row>
    <row r="316" spans="2:65" x14ac:dyDescent="0.25">
      <c r="B316" s="25">
        <v>2026</v>
      </c>
      <c r="C316" s="26">
        <v>0</v>
      </c>
      <c r="D316" s="26">
        <v>474</v>
      </c>
      <c r="E316" s="26">
        <v>0</v>
      </c>
      <c r="F316" s="26">
        <v>800</v>
      </c>
      <c r="G316" s="26">
        <v>0</v>
      </c>
      <c r="H316" s="26">
        <v>0</v>
      </c>
      <c r="I316" s="26">
        <v>0</v>
      </c>
      <c r="J316" s="26">
        <v>0</v>
      </c>
      <c r="K316" s="26">
        <v>0</v>
      </c>
      <c r="L316" s="26">
        <v>0</v>
      </c>
      <c r="M316" s="26">
        <v>0</v>
      </c>
      <c r="N316" s="26">
        <v>0</v>
      </c>
      <c r="O316" s="26">
        <v>0</v>
      </c>
      <c r="P316" s="26">
        <v>0</v>
      </c>
      <c r="Q316" s="26">
        <v>0</v>
      </c>
      <c r="R316" s="26">
        <v>0</v>
      </c>
      <c r="S316" s="26">
        <v>0</v>
      </c>
      <c r="T316" s="26">
        <v>0</v>
      </c>
      <c r="U316" s="26">
        <v>0</v>
      </c>
      <c r="V316" s="26">
        <v>0</v>
      </c>
      <c r="W316" s="26">
        <v>19.389999389648441</v>
      </c>
      <c r="X316" s="26">
        <v>0</v>
      </c>
      <c r="Y316" s="26">
        <v>0</v>
      </c>
      <c r="Z316" s="26">
        <v>0</v>
      </c>
      <c r="AA316" s="26">
        <v>0</v>
      </c>
      <c r="AB316" s="26">
        <v>0</v>
      </c>
      <c r="AC316" s="26">
        <v>0</v>
      </c>
      <c r="AD316" s="26">
        <v>0</v>
      </c>
      <c r="AE316" s="26">
        <v>6</v>
      </c>
      <c r="AF316" s="26">
        <v>25.73999947309494</v>
      </c>
      <c r="AG316" s="26">
        <v>206.94184420349262</v>
      </c>
      <c r="AH316" s="26">
        <v>109.79813701644319</v>
      </c>
      <c r="AI316" s="30" t="str">
        <f t="shared" si="196"/>
        <v>I SCGHG Dispatch Cost - LTCE Model</v>
      </c>
      <c r="AJ316" s="25">
        <v>2026</v>
      </c>
      <c r="AK316" s="34">
        <f t="shared" si="197"/>
        <v>316.73998121993583</v>
      </c>
      <c r="AL316" s="34">
        <f t="shared" si="192"/>
        <v>0</v>
      </c>
      <c r="AM316" s="34">
        <f t="shared" si="198"/>
        <v>0</v>
      </c>
      <c r="AN316" s="34">
        <f t="shared" si="199"/>
        <v>25.73999947309494</v>
      </c>
      <c r="AO316" s="34">
        <f t="shared" si="200"/>
        <v>25.389999389648441</v>
      </c>
      <c r="AP316" s="34">
        <f t="shared" si="201"/>
        <v>0</v>
      </c>
      <c r="AQ316" s="34">
        <f t="shared" si="202"/>
        <v>0</v>
      </c>
      <c r="AR316" s="34">
        <f t="shared" si="193"/>
        <v>800</v>
      </c>
      <c r="AS316" s="34">
        <f t="shared" si="203"/>
        <v>0</v>
      </c>
      <c r="AT316" s="34">
        <f t="shared" si="204"/>
        <v>0</v>
      </c>
      <c r="AU316" s="34">
        <f t="shared" si="194"/>
        <v>474</v>
      </c>
      <c r="AV316" s="34">
        <f t="shared" si="195"/>
        <v>1641.8699800826791</v>
      </c>
      <c r="AX316" s="25">
        <v>2026</v>
      </c>
      <c r="AY316" s="34"/>
      <c r="AZ316" s="34"/>
      <c r="BA316" s="34"/>
      <c r="BB316" s="34"/>
      <c r="BC316" s="34"/>
      <c r="BD316" s="34"/>
      <c r="BE316" s="34"/>
      <c r="BF316" s="34"/>
      <c r="BG316" s="34"/>
      <c r="BH316" s="34"/>
      <c r="BI316" s="34"/>
      <c r="BJ316" s="34"/>
      <c r="BL316" s="74" t="s">
        <v>62</v>
      </c>
      <c r="BM316" s="75">
        <f>BC336</f>
        <v>117.77000427246094</v>
      </c>
    </row>
    <row r="317" spans="2:65" x14ac:dyDescent="0.25">
      <c r="B317" s="27">
        <v>2027</v>
      </c>
      <c r="C317" s="28">
        <v>0</v>
      </c>
      <c r="D317" s="28">
        <v>474</v>
      </c>
      <c r="E317" s="28">
        <v>0</v>
      </c>
      <c r="F317" s="28">
        <v>800</v>
      </c>
      <c r="G317" s="28">
        <v>200</v>
      </c>
      <c r="H317" s="28">
        <v>0</v>
      </c>
      <c r="I317" s="28">
        <v>0</v>
      </c>
      <c r="J317" s="28">
        <v>0</v>
      </c>
      <c r="K317" s="28">
        <v>0</v>
      </c>
      <c r="L317" s="28">
        <v>0</v>
      </c>
      <c r="M317" s="28">
        <v>0</v>
      </c>
      <c r="N317" s="28">
        <v>0</v>
      </c>
      <c r="O317" s="28">
        <v>0</v>
      </c>
      <c r="P317" s="28">
        <v>0</v>
      </c>
      <c r="Q317" s="28">
        <v>0</v>
      </c>
      <c r="R317" s="28">
        <v>0</v>
      </c>
      <c r="S317" s="28">
        <v>0</v>
      </c>
      <c r="T317" s="28">
        <v>0</v>
      </c>
      <c r="U317" s="28">
        <v>0</v>
      </c>
      <c r="V317" s="28">
        <v>0</v>
      </c>
      <c r="W317" s="28">
        <v>24.79000091552734</v>
      </c>
      <c r="X317" s="28">
        <v>0</v>
      </c>
      <c r="Y317" s="28">
        <v>0</v>
      </c>
      <c r="Z317" s="28">
        <v>0</v>
      </c>
      <c r="AA317" s="28">
        <v>0</v>
      </c>
      <c r="AB317" s="28">
        <v>0</v>
      </c>
      <c r="AC317" s="28">
        <v>0</v>
      </c>
      <c r="AD317" s="28">
        <v>0</v>
      </c>
      <c r="AE317" s="28">
        <v>6</v>
      </c>
      <c r="AF317" s="28">
        <v>46.449999615550041</v>
      </c>
      <c r="AG317" s="28">
        <v>255.36065474159199</v>
      </c>
      <c r="AH317" s="28">
        <v>125.52563835366325</v>
      </c>
      <c r="AI317" s="30" t="str">
        <f t="shared" si="196"/>
        <v>I SCGHG Dispatch Cost - LTCE Model</v>
      </c>
      <c r="AJ317" s="27">
        <v>2027</v>
      </c>
      <c r="AK317" s="35">
        <f t="shared" si="197"/>
        <v>380.88629309525527</v>
      </c>
      <c r="AL317" s="35">
        <f t="shared" si="192"/>
        <v>0</v>
      </c>
      <c r="AM317" s="35">
        <f t="shared" si="198"/>
        <v>0</v>
      </c>
      <c r="AN317" s="35">
        <f t="shared" si="199"/>
        <v>46.449999615550041</v>
      </c>
      <c r="AO317" s="35">
        <f t="shared" si="200"/>
        <v>30.79000091552734</v>
      </c>
      <c r="AP317" s="35">
        <f t="shared" si="201"/>
        <v>0</v>
      </c>
      <c r="AQ317" s="35">
        <f t="shared" si="202"/>
        <v>0</v>
      </c>
      <c r="AR317" s="35">
        <f t="shared" si="193"/>
        <v>1000</v>
      </c>
      <c r="AS317" s="35">
        <f t="shared" si="203"/>
        <v>0</v>
      </c>
      <c r="AT317" s="35">
        <f t="shared" si="204"/>
        <v>0</v>
      </c>
      <c r="AU317" s="35">
        <f t="shared" si="194"/>
        <v>474</v>
      </c>
      <c r="AV317" s="35">
        <f t="shared" si="195"/>
        <v>1932.1262936263327</v>
      </c>
      <c r="AX317" s="27">
        <v>2027</v>
      </c>
      <c r="AY317" s="35"/>
      <c r="AZ317" s="35"/>
      <c r="BA317" s="35"/>
      <c r="BB317" s="35"/>
      <c r="BC317" s="35"/>
      <c r="BD317" s="35"/>
      <c r="BE317" s="35"/>
      <c r="BF317" s="35"/>
      <c r="BG317" s="35"/>
      <c r="BH317" s="35"/>
      <c r="BI317" s="35"/>
      <c r="BJ317" s="35"/>
      <c r="BL317" s="74" t="s">
        <v>38</v>
      </c>
      <c r="BM317" s="75">
        <f>BD336</f>
        <v>135</v>
      </c>
    </row>
    <row r="318" spans="2:65" x14ac:dyDescent="0.25">
      <c r="B318" s="25">
        <v>2028</v>
      </c>
      <c r="C318" s="26">
        <v>0</v>
      </c>
      <c r="D318" s="26">
        <v>474</v>
      </c>
      <c r="E318" s="26">
        <v>0</v>
      </c>
      <c r="F318" s="26">
        <v>800</v>
      </c>
      <c r="G318" s="26">
        <v>200</v>
      </c>
      <c r="H318" s="26">
        <v>0</v>
      </c>
      <c r="I318" s="26">
        <v>0</v>
      </c>
      <c r="J318" s="26">
        <v>400</v>
      </c>
      <c r="K318" s="26">
        <v>0</v>
      </c>
      <c r="L318" s="26">
        <v>0</v>
      </c>
      <c r="M318" s="26">
        <v>0</v>
      </c>
      <c r="N318" s="26">
        <v>0</v>
      </c>
      <c r="O318" s="26">
        <v>0</v>
      </c>
      <c r="P318" s="26">
        <v>0</v>
      </c>
      <c r="Q318" s="26">
        <v>0</v>
      </c>
      <c r="R318" s="26">
        <v>0</v>
      </c>
      <c r="S318" s="26">
        <v>0</v>
      </c>
      <c r="T318" s="26">
        <v>0</v>
      </c>
      <c r="U318" s="26">
        <v>0</v>
      </c>
      <c r="V318" s="26">
        <v>0</v>
      </c>
      <c r="W318" s="26">
        <v>27.79000091552734</v>
      </c>
      <c r="X318" s="26">
        <v>0</v>
      </c>
      <c r="Y318" s="26">
        <v>0</v>
      </c>
      <c r="Z318" s="26">
        <v>0</v>
      </c>
      <c r="AA318" s="26">
        <v>0</v>
      </c>
      <c r="AB318" s="26">
        <v>0</v>
      </c>
      <c r="AC318" s="26">
        <v>0</v>
      </c>
      <c r="AD318" s="26">
        <v>0</v>
      </c>
      <c r="AE318" s="26">
        <v>9</v>
      </c>
      <c r="AF318" s="26">
        <v>74.099999953061342</v>
      </c>
      <c r="AG318" s="26">
        <v>306.2398079751942</v>
      </c>
      <c r="AH318" s="26">
        <v>153.20263471007479</v>
      </c>
      <c r="AI318" s="30" t="str">
        <f t="shared" si="196"/>
        <v>I SCGHG Dispatch Cost - LTCE Model</v>
      </c>
      <c r="AJ318" s="25">
        <v>2028</v>
      </c>
      <c r="AK318" s="34">
        <f t="shared" si="197"/>
        <v>459.44244268526899</v>
      </c>
      <c r="AL318" s="34">
        <f t="shared" si="192"/>
        <v>0</v>
      </c>
      <c r="AM318" s="34">
        <f t="shared" si="198"/>
        <v>0</v>
      </c>
      <c r="AN318" s="34">
        <f t="shared" si="199"/>
        <v>74.099999953061342</v>
      </c>
      <c r="AO318" s="34">
        <f t="shared" si="200"/>
        <v>36.790000915527344</v>
      </c>
      <c r="AP318" s="34">
        <f t="shared" si="201"/>
        <v>0</v>
      </c>
      <c r="AQ318" s="34">
        <f t="shared" si="202"/>
        <v>0</v>
      </c>
      <c r="AR318" s="34">
        <f t="shared" si="193"/>
        <v>1400</v>
      </c>
      <c r="AS318" s="34">
        <f t="shared" si="203"/>
        <v>0</v>
      </c>
      <c r="AT318" s="34">
        <f t="shared" si="204"/>
        <v>0</v>
      </c>
      <c r="AU318" s="34">
        <f t="shared" si="194"/>
        <v>474</v>
      </c>
      <c r="AV318" s="34">
        <f t="shared" si="195"/>
        <v>2444.332443553858</v>
      </c>
      <c r="AX318" s="25">
        <v>2028</v>
      </c>
      <c r="AY318" s="34"/>
      <c r="AZ318" s="34"/>
      <c r="BA318" s="34"/>
      <c r="BB318" s="34"/>
      <c r="BC318" s="34"/>
      <c r="BD318" s="34"/>
      <c r="BE318" s="34"/>
      <c r="BF318" s="34"/>
      <c r="BG318" s="34"/>
      <c r="BH318" s="34"/>
      <c r="BI318" s="34"/>
      <c r="BJ318" s="34"/>
      <c r="BL318" s="74" t="s">
        <v>47</v>
      </c>
      <c r="BM318" s="75">
        <f>BE336</f>
        <v>1294.4000015258789</v>
      </c>
    </row>
    <row r="319" spans="2:65" x14ac:dyDescent="0.25">
      <c r="B319" s="27">
        <v>2029</v>
      </c>
      <c r="C319" s="28">
        <v>0</v>
      </c>
      <c r="D319" s="28">
        <v>474</v>
      </c>
      <c r="E319" s="28">
        <v>0</v>
      </c>
      <c r="F319" s="28">
        <v>900</v>
      </c>
      <c r="G319" s="28">
        <v>200</v>
      </c>
      <c r="H319" s="28">
        <v>0</v>
      </c>
      <c r="I319" s="28">
        <v>0</v>
      </c>
      <c r="J319" s="28">
        <v>400</v>
      </c>
      <c r="K319" s="28">
        <v>0</v>
      </c>
      <c r="L319" s="28">
        <v>0</v>
      </c>
      <c r="M319" s="28">
        <v>0</v>
      </c>
      <c r="N319" s="28">
        <v>0</v>
      </c>
      <c r="O319" s="28">
        <v>0</v>
      </c>
      <c r="P319" s="28">
        <v>0</v>
      </c>
      <c r="Q319" s="28">
        <v>0</v>
      </c>
      <c r="R319" s="28">
        <v>0</v>
      </c>
      <c r="S319" s="28">
        <v>0</v>
      </c>
      <c r="T319" s="28">
        <v>0</v>
      </c>
      <c r="U319" s="28">
        <v>0</v>
      </c>
      <c r="V319" s="28">
        <v>0</v>
      </c>
      <c r="W319" s="28">
        <v>30.489999771118161</v>
      </c>
      <c r="X319" s="28">
        <v>0</v>
      </c>
      <c r="Y319" s="28">
        <v>0</v>
      </c>
      <c r="Z319" s="28">
        <v>0</v>
      </c>
      <c r="AA319" s="28">
        <v>0</v>
      </c>
      <c r="AB319" s="28">
        <v>0</v>
      </c>
      <c r="AC319" s="28">
        <v>0</v>
      </c>
      <c r="AD319" s="28">
        <v>0</v>
      </c>
      <c r="AE319" s="28">
        <v>11</v>
      </c>
      <c r="AF319" s="28">
        <v>97.450001776218414</v>
      </c>
      <c r="AG319" s="28">
        <v>357.79003073213073</v>
      </c>
      <c r="AH319" s="28">
        <v>171.01173674933818</v>
      </c>
      <c r="AI319" s="30" t="str">
        <f t="shared" si="196"/>
        <v>I SCGHG Dispatch Cost - LTCE Model</v>
      </c>
      <c r="AJ319" s="27">
        <v>2029</v>
      </c>
      <c r="AK319" s="35">
        <f t="shared" si="197"/>
        <v>528.80176748146891</v>
      </c>
      <c r="AL319" s="35">
        <f t="shared" si="192"/>
        <v>0</v>
      </c>
      <c r="AM319" s="35">
        <f t="shared" si="198"/>
        <v>0</v>
      </c>
      <c r="AN319" s="35">
        <f t="shared" si="199"/>
        <v>97.450001776218414</v>
      </c>
      <c r="AO319" s="35">
        <f t="shared" si="200"/>
        <v>41.489999771118164</v>
      </c>
      <c r="AP319" s="35">
        <f t="shared" si="201"/>
        <v>0</v>
      </c>
      <c r="AQ319" s="35">
        <f t="shared" si="202"/>
        <v>0</v>
      </c>
      <c r="AR319" s="35">
        <f t="shared" si="193"/>
        <v>1500</v>
      </c>
      <c r="AS319" s="35">
        <f t="shared" si="203"/>
        <v>0</v>
      </c>
      <c r="AT319" s="35">
        <f t="shared" si="204"/>
        <v>0</v>
      </c>
      <c r="AU319" s="35">
        <f t="shared" si="194"/>
        <v>474</v>
      </c>
      <c r="AV319" s="35">
        <f t="shared" si="195"/>
        <v>2641.7417690288057</v>
      </c>
      <c r="AX319" s="27">
        <v>2029</v>
      </c>
      <c r="AY319" s="35"/>
      <c r="AZ319" s="35"/>
      <c r="BA319" s="35"/>
      <c r="BB319" s="35"/>
      <c r="BC319" s="35"/>
      <c r="BD319" s="35"/>
      <c r="BE319" s="35"/>
      <c r="BF319" s="35"/>
      <c r="BG319" s="35"/>
      <c r="BH319" s="35"/>
      <c r="BI319" s="35"/>
      <c r="BJ319" s="35"/>
      <c r="BL319" s="74" t="s">
        <v>53</v>
      </c>
      <c r="BM319" s="75">
        <f>BF336</f>
        <v>3150</v>
      </c>
    </row>
    <row r="320" spans="2:65" x14ac:dyDescent="0.25">
      <c r="B320" s="25">
        <v>2030</v>
      </c>
      <c r="C320" s="26">
        <v>0</v>
      </c>
      <c r="D320" s="26">
        <v>474</v>
      </c>
      <c r="E320" s="26">
        <v>0</v>
      </c>
      <c r="F320" s="26">
        <v>900</v>
      </c>
      <c r="G320" s="26">
        <v>200</v>
      </c>
      <c r="H320" s="26">
        <v>200</v>
      </c>
      <c r="I320" s="26">
        <v>0</v>
      </c>
      <c r="J320" s="26">
        <v>400</v>
      </c>
      <c r="K320" s="26">
        <v>0</v>
      </c>
      <c r="L320" s="26">
        <v>0</v>
      </c>
      <c r="M320" s="26">
        <v>0</v>
      </c>
      <c r="N320" s="26"/>
      <c r="O320" s="26">
        <v>0</v>
      </c>
      <c r="P320" s="26">
        <v>0</v>
      </c>
      <c r="Q320" s="26">
        <v>0</v>
      </c>
      <c r="R320" s="26">
        <v>0</v>
      </c>
      <c r="S320" s="26">
        <v>0</v>
      </c>
      <c r="T320" s="26">
        <v>0</v>
      </c>
      <c r="U320" s="26">
        <v>0</v>
      </c>
      <c r="V320" s="26">
        <v>0</v>
      </c>
      <c r="W320" s="26">
        <v>34.689998626708977</v>
      </c>
      <c r="X320" s="26">
        <v>0</v>
      </c>
      <c r="Y320" s="26">
        <v>0</v>
      </c>
      <c r="Z320" s="26">
        <v>0</v>
      </c>
      <c r="AA320" s="26">
        <v>0</v>
      </c>
      <c r="AB320" s="26">
        <v>0</v>
      </c>
      <c r="AC320" s="26">
        <v>0</v>
      </c>
      <c r="AD320" s="26">
        <v>0</v>
      </c>
      <c r="AE320" s="26">
        <v>11</v>
      </c>
      <c r="AF320" s="26">
        <v>121.450001090765</v>
      </c>
      <c r="AG320" s="26">
        <v>412.5787181774632</v>
      </c>
      <c r="AH320" s="26">
        <v>181.88492737120654</v>
      </c>
      <c r="AI320" s="30" t="str">
        <f t="shared" si="196"/>
        <v>I SCGHG Dispatch Cost - LTCE Model</v>
      </c>
      <c r="AJ320" s="25">
        <v>2030</v>
      </c>
      <c r="AK320" s="34">
        <f t="shared" si="197"/>
        <v>594.46364554866977</v>
      </c>
      <c r="AL320" s="34">
        <f t="shared" si="192"/>
        <v>0</v>
      </c>
      <c r="AM320" s="34">
        <f t="shared" si="198"/>
        <v>0</v>
      </c>
      <c r="AN320" s="34">
        <f t="shared" si="199"/>
        <v>121.450001090765</v>
      </c>
      <c r="AO320" s="34">
        <f t="shared" si="200"/>
        <v>45.689998626708977</v>
      </c>
      <c r="AP320" s="34">
        <f t="shared" si="201"/>
        <v>0</v>
      </c>
      <c r="AQ320" s="34">
        <f t="shared" si="202"/>
        <v>0</v>
      </c>
      <c r="AR320" s="34">
        <f t="shared" si="193"/>
        <v>1700</v>
      </c>
      <c r="AS320" s="34">
        <f t="shared" si="203"/>
        <v>0</v>
      </c>
      <c r="AT320" s="34">
        <f t="shared" si="204"/>
        <v>0</v>
      </c>
      <c r="AU320" s="34">
        <f t="shared" si="194"/>
        <v>474</v>
      </c>
      <c r="AV320" s="34">
        <f t="shared" si="195"/>
        <v>2935.6036452661438</v>
      </c>
      <c r="AX320" s="25">
        <v>2030</v>
      </c>
      <c r="AY320" s="34">
        <f t="shared" ref="AY320:BJ320" si="206">AK320-AY315</f>
        <v>339.44971588960414</v>
      </c>
      <c r="AZ320" s="34">
        <f t="shared" si="206"/>
        <v>0</v>
      </c>
      <c r="BA320" s="34">
        <f t="shared" si="206"/>
        <v>0</v>
      </c>
      <c r="BB320" s="34">
        <f t="shared" si="206"/>
        <v>110.41000092029572</v>
      </c>
      <c r="BC320" s="34">
        <f t="shared" si="206"/>
        <v>23.599998474121087</v>
      </c>
      <c r="BD320" s="34">
        <f t="shared" si="206"/>
        <v>0</v>
      </c>
      <c r="BE320" s="34">
        <f t="shared" si="206"/>
        <v>0</v>
      </c>
      <c r="BF320" s="34">
        <f t="shared" si="206"/>
        <v>900</v>
      </c>
      <c r="BG320" s="34">
        <f t="shared" si="206"/>
        <v>0</v>
      </c>
      <c r="BH320" s="34">
        <f t="shared" si="206"/>
        <v>0</v>
      </c>
      <c r="BI320" s="34">
        <f t="shared" si="206"/>
        <v>474</v>
      </c>
      <c r="BJ320" s="34">
        <f t="shared" si="206"/>
        <v>1847.4597152840211</v>
      </c>
      <c r="BL320" s="74" t="s">
        <v>63</v>
      </c>
      <c r="BM320" s="75">
        <f>BG336</f>
        <v>375</v>
      </c>
    </row>
    <row r="321" spans="2:65" x14ac:dyDescent="0.25">
      <c r="B321" s="27">
        <v>2031</v>
      </c>
      <c r="C321" s="28">
        <v>0</v>
      </c>
      <c r="D321" s="28">
        <v>474</v>
      </c>
      <c r="E321" s="28">
        <v>0</v>
      </c>
      <c r="F321" s="28">
        <v>900</v>
      </c>
      <c r="G321" s="28">
        <v>200</v>
      </c>
      <c r="H321" s="28">
        <v>200</v>
      </c>
      <c r="I321" s="28">
        <v>0</v>
      </c>
      <c r="J321" s="28">
        <v>400</v>
      </c>
      <c r="K321" s="28">
        <v>0</v>
      </c>
      <c r="L321" s="28">
        <v>0</v>
      </c>
      <c r="M321" s="28">
        <v>100</v>
      </c>
      <c r="N321" s="28">
        <v>0</v>
      </c>
      <c r="O321" s="28">
        <v>0</v>
      </c>
      <c r="P321" s="28">
        <v>0</v>
      </c>
      <c r="Q321" s="28">
        <v>0</v>
      </c>
      <c r="R321" s="28">
        <v>0</v>
      </c>
      <c r="S321" s="28">
        <v>0</v>
      </c>
      <c r="T321" s="28">
        <v>0</v>
      </c>
      <c r="U321" s="28">
        <v>0</v>
      </c>
      <c r="V321" s="28">
        <v>0</v>
      </c>
      <c r="W321" s="28">
        <v>38.060001373291023</v>
      </c>
      <c r="X321" s="28">
        <v>0</v>
      </c>
      <c r="Y321" s="28">
        <v>0</v>
      </c>
      <c r="Z321" s="28">
        <v>0</v>
      </c>
      <c r="AA321" s="28">
        <v>0</v>
      </c>
      <c r="AB321" s="28">
        <v>0</v>
      </c>
      <c r="AC321" s="28">
        <v>0</v>
      </c>
      <c r="AD321" s="28">
        <v>0</v>
      </c>
      <c r="AE321" s="28">
        <v>12.069999694824221</v>
      </c>
      <c r="AF321" s="28">
        <v>137.78999787569046</v>
      </c>
      <c r="AG321" s="28">
        <v>469.39263167865727</v>
      </c>
      <c r="AH321" s="28">
        <v>195.61529208824882</v>
      </c>
      <c r="AI321" s="30" t="str">
        <f t="shared" si="196"/>
        <v>I SCGHG Dispatch Cost - LTCE Model</v>
      </c>
      <c r="AJ321" s="27">
        <v>2031</v>
      </c>
      <c r="AK321" s="35">
        <f t="shared" si="197"/>
        <v>665.00792376690606</v>
      </c>
      <c r="AL321" s="35">
        <f t="shared" si="192"/>
        <v>0</v>
      </c>
      <c r="AM321" s="35">
        <f t="shared" si="198"/>
        <v>0</v>
      </c>
      <c r="AN321" s="35">
        <f t="shared" si="199"/>
        <v>137.78999787569046</v>
      </c>
      <c r="AO321" s="35">
        <f t="shared" si="200"/>
        <v>50.130001068115241</v>
      </c>
      <c r="AP321" s="35">
        <f t="shared" si="201"/>
        <v>0</v>
      </c>
      <c r="AQ321" s="35">
        <f t="shared" si="202"/>
        <v>100</v>
      </c>
      <c r="AR321" s="35">
        <f t="shared" si="193"/>
        <v>1700</v>
      </c>
      <c r="AS321" s="35">
        <f t="shared" si="203"/>
        <v>0</v>
      </c>
      <c r="AT321" s="35">
        <f t="shared" si="204"/>
        <v>0</v>
      </c>
      <c r="AU321" s="35">
        <f t="shared" si="194"/>
        <v>474</v>
      </c>
      <c r="AV321" s="35">
        <f t="shared" si="195"/>
        <v>3126.9279227107118</v>
      </c>
      <c r="AX321" s="27">
        <v>2031</v>
      </c>
      <c r="AY321" s="35"/>
      <c r="AZ321" s="35"/>
      <c r="BA321" s="35"/>
      <c r="BB321" s="35"/>
      <c r="BC321" s="35"/>
      <c r="BD321" s="35"/>
      <c r="BE321" s="35"/>
      <c r="BF321" s="35"/>
      <c r="BG321" s="35"/>
      <c r="BH321" s="35"/>
      <c r="BI321" s="35"/>
      <c r="BJ321" s="35"/>
      <c r="BL321" s="74" t="s">
        <v>64</v>
      </c>
      <c r="BM321" s="75">
        <f>BH336</f>
        <v>0</v>
      </c>
    </row>
    <row r="322" spans="2:65" x14ac:dyDescent="0.25">
      <c r="B322" s="25">
        <v>2032</v>
      </c>
      <c r="C322" s="26">
        <v>0</v>
      </c>
      <c r="D322" s="26">
        <v>474</v>
      </c>
      <c r="E322" s="26">
        <v>0</v>
      </c>
      <c r="F322" s="26">
        <v>900</v>
      </c>
      <c r="G322" s="26">
        <v>200</v>
      </c>
      <c r="H322" s="26">
        <v>200</v>
      </c>
      <c r="I322" s="26">
        <v>0</v>
      </c>
      <c r="J322" s="26">
        <v>400</v>
      </c>
      <c r="K322" s="26">
        <v>0</v>
      </c>
      <c r="L322" s="26">
        <v>0</v>
      </c>
      <c r="M322" s="26">
        <v>499.94999694824219</v>
      </c>
      <c r="N322" s="26">
        <v>0</v>
      </c>
      <c r="O322" s="26">
        <v>0</v>
      </c>
      <c r="P322" s="26">
        <v>0</v>
      </c>
      <c r="Q322" s="26">
        <v>0</v>
      </c>
      <c r="R322" s="26">
        <v>0</v>
      </c>
      <c r="S322" s="26">
        <v>0</v>
      </c>
      <c r="T322" s="26">
        <v>0</v>
      </c>
      <c r="U322" s="26">
        <v>0</v>
      </c>
      <c r="V322" s="26">
        <v>0</v>
      </c>
      <c r="W322" s="26">
        <v>41.630001068115227</v>
      </c>
      <c r="X322" s="26">
        <v>0</v>
      </c>
      <c r="Y322" s="26">
        <v>0</v>
      </c>
      <c r="Z322" s="26">
        <v>0</v>
      </c>
      <c r="AA322" s="26">
        <v>0</v>
      </c>
      <c r="AB322" s="26">
        <v>0</v>
      </c>
      <c r="AC322" s="26">
        <v>0</v>
      </c>
      <c r="AD322" s="26">
        <v>0</v>
      </c>
      <c r="AE322" s="26">
        <v>13.19999980926514</v>
      </c>
      <c r="AF322" s="26">
        <v>144.21999752521515</v>
      </c>
      <c r="AG322" s="26">
        <v>496.96755722482067</v>
      </c>
      <c r="AH322" s="26">
        <v>216.67182357825993</v>
      </c>
      <c r="AI322" s="30" t="str">
        <f t="shared" si="196"/>
        <v>I SCGHG Dispatch Cost - LTCE Model</v>
      </c>
      <c r="AJ322" s="25">
        <v>2032</v>
      </c>
      <c r="AK322" s="34">
        <f t="shared" si="197"/>
        <v>713.6393808030806</v>
      </c>
      <c r="AL322" s="34">
        <f t="shared" si="192"/>
        <v>0</v>
      </c>
      <c r="AM322" s="34">
        <f t="shared" si="198"/>
        <v>0</v>
      </c>
      <c r="AN322" s="34">
        <f t="shared" si="199"/>
        <v>144.21999752521515</v>
      </c>
      <c r="AO322" s="34">
        <f t="shared" si="200"/>
        <v>54.830000877380371</v>
      </c>
      <c r="AP322" s="34">
        <f t="shared" si="201"/>
        <v>0</v>
      </c>
      <c r="AQ322" s="34">
        <f t="shared" si="202"/>
        <v>499.94999694824219</v>
      </c>
      <c r="AR322" s="34">
        <f t="shared" si="193"/>
        <v>1700</v>
      </c>
      <c r="AS322" s="34">
        <f t="shared" si="203"/>
        <v>0</v>
      </c>
      <c r="AT322" s="34">
        <f t="shared" si="204"/>
        <v>0</v>
      </c>
      <c r="AU322" s="34">
        <f t="shared" si="194"/>
        <v>474</v>
      </c>
      <c r="AV322" s="34">
        <f t="shared" si="195"/>
        <v>3586.6393761539184</v>
      </c>
      <c r="AX322" s="25">
        <v>2032</v>
      </c>
      <c r="AY322" s="34"/>
      <c r="AZ322" s="34"/>
      <c r="BA322" s="34"/>
      <c r="BB322" s="34"/>
      <c r="BC322" s="34"/>
      <c r="BD322" s="34"/>
      <c r="BE322" s="34"/>
      <c r="BF322" s="34"/>
      <c r="BG322" s="34"/>
      <c r="BH322" s="34"/>
      <c r="BI322" s="34"/>
      <c r="BJ322" s="34"/>
      <c r="BL322" s="74" t="s">
        <v>50</v>
      </c>
      <c r="BM322" s="75">
        <f>BI336</f>
        <v>765.60000228881836</v>
      </c>
    </row>
    <row r="323" spans="2:65" x14ac:dyDescent="0.25">
      <c r="B323" s="27">
        <v>2033</v>
      </c>
      <c r="C323" s="28">
        <v>0</v>
      </c>
      <c r="D323" s="28">
        <v>474</v>
      </c>
      <c r="E323" s="28">
        <v>0</v>
      </c>
      <c r="F323" s="28">
        <v>900</v>
      </c>
      <c r="G323" s="28">
        <v>200</v>
      </c>
      <c r="H323" s="28">
        <v>200</v>
      </c>
      <c r="I323" s="28">
        <v>0</v>
      </c>
      <c r="J323" s="28">
        <v>400</v>
      </c>
      <c r="K323" s="28">
        <v>0</v>
      </c>
      <c r="L323" s="28">
        <v>0</v>
      </c>
      <c r="M323" s="28">
        <v>599.69998931884766</v>
      </c>
      <c r="N323" s="28">
        <v>0</v>
      </c>
      <c r="O323" s="28">
        <v>0</v>
      </c>
      <c r="P323" s="28">
        <v>0</v>
      </c>
      <c r="Q323" s="28">
        <v>0</v>
      </c>
      <c r="R323" s="28">
        <v>0</v>
      </c>
      <c r="S323" s="28">
        <v>0</v>
      </c>
      <c r="T323" s="28">
        <v>0</v>
      </c>
      <c r="U323" s="28">
        <v>0</v>
      </c>
      <c r="V323" s="28">
        <v>0</v>
      </c>
      <c r="W323" s="28">
        <v>44.919998168945313</v>
      </c>
      <c r="X323" s="28">
        <v>0</v>
      </c>
      <c r="Y323" s="28">
        <v>0</v>
      </c>
      <c r="Z323" s="28">
        <v>0</v>
      </c>
      <c r="AA323" s="28">
        <v>0</v>
      </c>
      <c r="AB323" s="28">
        <v>0</v>
      </c>
      <c r="AC323" s="28">
        <v>0</v>
      </c>
      <c r="AD323" s="28">
        <v>0</v>
      </c>
      <c r="AE323" s="28">
        <v>14.25</v>
      </c>
      <c r="AF323" s="28">
        <v>151.06000250577927</v>
      </c>
      <c r="AG323" s="28">
        <v>524.96585539396233</v>
      </c>
      <c r="AH323" s="28">
        <v>245.58423121177603</v>
      </c>
      <c r="AI323" s="30" t="str">
        <f t="shared" si="196"/>
        <v>I SCGHG Dispatch Cost - LTCE Model</v>
      </c>
      <c r="AJ323" s="27">
        <v>2033</v>
      </c>
      <c r="AK323" s="35">
        <f t="shared" si="197"/>
        <v>770.55008660573833</v>
      </c>
      <c r="AL323" s="35">
        <f t="shared" si="192"/>
        <v>0</v>
      </c>
      <c r="AM323" s="35">
        <f t="shared" si="198"/>
        <v>0</v>
      </c>
      <c r="AN323" s="35">
        <f t="shared" si="199"/>
        <v>151.06000250577927</v>
      </c>
      <c r="AO323" s="35">
        <f t="shared" si="200"/>
        <v>59.169998168945313</v>
      </c>
      <c r="AP323" s="35">
        <f t="shared" si="201"/>
        <v>0</v>
      </c>
      <c r="AQ323" s="35">
        <f t="shared" si="202"/>
        <v>599.69998931884766</v>
      </c>
      <c r="AR323" s="35">
        <f t="shared" si="193"/>
        <v>1700</v>
      </c>
      <c r="AS323" s="35">
        <f t="shared" si="203"/>
        <v>0</v>
      </c>
      <c r="AT323" s="35">
        <f t="shared" si="204"/>
        <v>0</v>
      </c>
      <c r="AU323" s="35">
        <f t="shared" si="194"/>
        <v>474</v>
      </c>
      <c r="AV323" s="35">
        <f t="shared" si="195"/>
        <v>3754.4800765993105</v>
      </c>
      <c r="AX323" s="27">
        <v>2033</v>
      </c>
      <c r="AY323" s="35"/>
      <c r="AZ323" s="35"/>
      <c r="BA323" s="35"/>
      <c r="BB323" s="35"/>
      <c r="BC323" s="35"/>
      <c r="BD323" s="35"/>
      <c r="BE323" s="35"/>
      <c r="BF323" s="35"/>
      <c r="BG323" s="35"/>
      <c r="BH323" s="35"/>
      <c r="BI323" s="35"/>
      <c r="BJ323" s="35"/>
    </row>
    <row r="324" spans="2:65" x14ac:dyDescent="0.25">
      <c r="B324" s="25">
        <v>2034</v>
      </c>
      <c r="C324" s="26">
        <v>0</v>
      </c>
      <c r="D324" s="26">
        <v>474</v>
      </c>
      <c r="E324" s="26">
        <v>0</v>
      </c>
      <c r="F324" s="26">
        <v>1000</v>
      </c>
      <c r="G324" s="26">
        <v>200</v>
      </c>
      <c r="H324" s="26">
        <v>200</v>
      </c>
      <c r="I324" s="26">
        <v>0</v>
      </c>
      <c r="J324" s="26">
        <v>400</v>
      </c>
      <c r="K324" s="26">
        <v>0</v>
      </c>
      <c r="L324" s="26">
        <v>0</v>
      </c>
      <c r="M324" s="26">
        <v>599.40000152587891</v>
      </c>
      <c r="N324" s="26">
        <v>0</v>
      </c>
      <c r="O324" s="26">
        <v>0</v>
      </c>
      <c r="P324" s="26">
        <v>0</v>
      </c>
      <c r="Q324" s="26">
        <v>0</v>
      </c>
      <c r="R324" s="26">
        <v>0</v>
      </c>
      <c r="S324" s="26">
        <v>0</v>
      </c>
      <c r="T324" s="26">
        <v>0</v>
      </c>
      <c r="U324" s="26">
        <v>0</v>
      </c>
      <c r="V324" s="26">
        <v>0</v>
      </c>
      <c r="W324" s="26">
        <v>48.389999389648438</v>
      </c>
      <c r="X324" s="26">
        <v>0</v>
      </c>
      <c r="Y324" s="26">
        <v>0</v>
      </c>
      <c r="Z324" s="26">
        <v>0</v>
      </c>
      <c r="AA324" s="26">
        <v>0</v>
      </c>
      <c r="AB324" s="26">
        <v>0</v>
      </c>
      <c r="AC324" s="26">
        <v>0</v>
      </c>
      <c r="AD324" s="26">
        <v>0</v>
      </c>
      <c r="AE324" s="26">
        <v>15.340000152587891</v>
      </c>
      <c r="AF324" s="26">
        <v>157.93000113964081</v>
      </c>
      <c r="AG324" s="26">
        <v>555.72839171180271</v>
      </c>
      <c r="AH324" s="26">
        <v>280.84440061793555</v>
      </c>
      <c r="AI324" s="30" t="str">
        <f t="shared" si="196"/>
        <v>I SCGHG Dispatch Cost - LTCE Model</v>
      </c>
      <c r="AJ324" s="25">
        <v>2034</v>
      </c>
      <c r="AK324" s="34">
        <f t="shared" si="197"/>
        <v>836.57279232973826</v>
      </c>
      <c r="AL324" s="34">
        <f t="shared" si="192"/>
        <v>0</v>
      </c>
      <c r="AM324" s="34">
        <f t="shared" si="198"/>
        <v>0</v>
      </c>
      <c r="AN324" s="34">
        <f t="shared" si="199"/>
        <v>157.93000113964081</v>
      </c>
      <c r="AO324" s="34">
        <f t="shared" si="200"/>
        <v>63.729999542236328</v>
      </c>
      <c r="AP324" s="34">
        <f t="shared" si="201"/>
        <v>0</v>
      </c>
      <c r="AQ324" s="34">
        <f t="shared" si="202"/>
        <v>599.40000152587891</v>
      </c>
      <c r="AR324" s="34">
        <f t="shared" si="193"/>
        <v>1800</v>
      </c>
      <c r="AS324" s="34">
        <f t="shared" si="203"/>
        <v>0</v>
      </c>
      <c r="AT324" s="34">
        <f t="shared" si="204"/>
        <v>0</v>
      </c>
      <c r="AU324" s="34">
        <f t="shared" si="194"/>
        <v>474</v>
      </c>
      <c r="AV324" s="34">
        <f t="shared" si="195"/>
        <v>3931.6327945374942</v>
      </c>
      <c r="AX324" s="25">
        <v>2034</v>
      </c>
      <c r="AY324" s="34"/>
      <c r="AZ324" s="34"/>
      <c r="BA324" s="34"/>
      <c r="BB324" s="34"/>
      <c r="BC324" s="34"/>
      <c r="BD324" s="34"/>
      <c r="BE324" s="34"/>
      <c r="BF324" s="34"/>
      <c r="BG324" s="34"/>
      <c r="BH324" s="34"/>
      <c r="BI324" s="34"/>
      <c r="BJ324" s="34"/>
    </row>
    <row r="325" spans="2:65" x14ac:dyDescent="0.25">
      <c r="B325" s="27">
        <v>2035</v>
      </c>
      <c r="C325" s="28">
        <v>0</v>
      </c>
      <c r="D325" s="28">
        <v>474</v>
      </c>
      <c r="E325" s="28">
        <v>0</v>
      </c>
      <c r="F325" s="28">
        <v>1100</v>
      </c>
      <c r="G325" s="28">
        <v>200</v>
      </c>
      <c r="H325" s="28">
        <v>200</v>
      </c>
      <c r="I325" s="28">
        <v>0</v>
      </c>
      <c r="J325" s="28">
        <v>400</v>
      </c>
      <c r="K325" s="28">
        <v>0</v>
      </c>
      <c r="L325" s="28">
        <v>0</v>
      </c>
      <c r="M325" s="28">
        <v>699.09999847412109</v>
      </c>
      <c r="N325" s="28">
        <v>0</v>
      </c>
      <c r="O325" s="28">
        <v>0</v>
      </c>
      <c r="P325" s="28">
        <v>0</v>
      </c>
      <c r="Q325" s="28">
        <v>0</v>
      </c>
      <c r="R325" s="28">
        <v>0</v>
      </c>
      <c r="S325" s="28">
        <v>0</v>
      </c>
      <c r="T325" s="28">
        <v>0</v>
      </c>
      <c r="U325" s="28">
        <v>0</v>
      </c>
      <c r="V325" s="28">
        <v>0</v>
      </c>
      <c r="W325" s="28">
        <v>51.919998168945313</v>
      </c>
      <c r="X325" s="28">
        <v>0</v>
      </c>
      <c r="Y325" s="28">
        <v>0</v>
      </c>
      <c r="Z325" s="28">
        <v>0</v>
      </c>
      <c r="AA325" s="28">
        <v>0</v>
      </c>
      <c r="AB325" s="28">
        <v>0</v>
      </c>
      <c r="AC325" s="28">
        <v>0</v>
      </c>
      <c r="AD325" s="28">
        <v>0</v>
      </c>
      <c r="AE325" s="28">
        <v>16.469999313354489</v>
      </c>
      <c r="AF325" s="28">
        <v>164.91000455617905</v>
      </c>
      <c r="AG325" s="28">
        <v>584.11534265681462</v>
      </c>
      <c r="AH325" s="28">
        <v>309.19430249073082</v>
      </c>
      <c r="AI325" s="30" t="str">
        <f t="shared" si="196"/>
        <v>I SCGHG Dispatch Cost - LTCE Model</v>
      </c>
      <c r="AJ325" s="27">
        <v>2035</v>
      </c>
      <c r="AK325" s="35">
        <f t="shared" si="197"/>
        <v>893.30964514754544</v>
      </c>
      <c r="AL325" s="35">
        <f t="shared" si="192"/>
        <v>0</v>
      </c>
      <c r="AM325" s="35">
        <f t="shared" si="198"/>
        <v>0</v>
      </c>
      <c r="AN325" s="35">
        <f t="shared" si="199"/>
        <v>164.91000455617905</v>
      </c>
      <c r="AO325" s="35">
        <f t="shared" si="200"/>
        <v>68.389997482299805</v>
      </c>
      <c r="AP325" s="35">
        <f t="shared" si="201"/>
        <v>0</v>
      </c>
      <c r="AQ325" s="35">
        <f t="shared" si="202"/>
        <v>699.09999847412109</v>
      </c>
      <c r="AR325" s="35">
        <f t="shared" si="193"/>
        <v>1900</v>
      </c>
      <c r="AS325" s="35">
        <f t="shared" si="203"/>
        <v>0</v>
      </c>
      <c r="AT325" s="35">
        <f t="shared" si="204"/>
        <v>0</v>
      </c>
      <c r="AU325" s="35">
        <f t="shared" si="194"/>
        <v>474</v>
      </c>
      <c r="AV325" s="35">
        <f t="shared" si="195"/>
        <v>4199.7096456601448</v>
      </c>
      <c r="AX325" s="27">
        <v>2035</v>
      </c>
      <c r="AY325" s="35"/>
      <c r="AZ325" s="35"/>
      <c r="BA325" s="35"/>
      <c r="BB325" s="35"/>
      <c r="BC325" s="35"/>
      <c r="BD325" s="35"/>
      <c r="BE325" s="35"/>
      <c r="BF325" s="35"/>
      <c r="BG325" s="35"/>
      <c r="BH325" s="35"/>
      <c r="BI325" s="35"/>
      <c r="BJ325" s="35"/>
    </row>
    <row r="326" spans="2:65" x14ac:dyDescent="0.25">
      <c r="B326" s="25">
        <v>2036</v>
      </c>
      <c r="C326" s="26">
        <v>0</v>
      </c>
      <c r="D326" s="26">
        <v>474</v>
      </c>
      <c r="E326" s="26">
        <v>0</v>
      </c>
      <c r="F326" s="26">
        <v>1300</v>
      </c>
      <c r="G326" s="26">
        <v>200</v>
      </c>
      <c r="H326" s="26">
        <v>200</v>
      </c>
      <c r="I326" s="26">
        <v>0</v>
      </c>
      <c r="J326" s="26">
        <v>400</v>
      </c>
      <c r="K326" s="26">
        <v>0</v>
      </c>
      <c r="L326" s="26">
        <v>0</v>
      </c>
      <c r="M326" s="26">
        <v>698.75000762939453</v>
      </c>
      <c r="N326" s="26">
        <v>0</v>
      </c>
      <c r="O326" s="26">
        <v>0</v>
      </c>
      <c r="P326" s="26">
        <v>0</v>
      </c>
      <c r="Q326" s="26">
        <v>0</v>
      </c>
      <c r="R326" s="26">
        <v>0</v>
      </c>
      <c r="S326" s="26">
        <v>175</v>
      </c>
      <c r="T326" s="26">
        <v>0</v>
      </c>
      <c r="U326" s="26">
        <v>0</v>
      </c>
      <c r="V326" s="26">
        <v>0</v>
      </c>
      <c r="W326" s="26">
        <v>55.459999084472663</v>
      </c>
      <c r="X326" s="26">
        <v>0</v>
      </c>
      <c r="Y326" s="26">
        <v>0</v>
      </c>
      <c r="Z326" s="26">
        <v>0</v>
      </c>
      <c r="AA326" s="26">
        <v>0</v>
      </c>
      <c r="AB326" s="26">
        <v>0</v>
      </c>
      <c r="AC326" s="26">
        <v>0</v>
      </c>
      <c r="AD326" s="26">
        <v>0</v>
      </c>
      <c r="AE326" s="26">
        <v>17.590000152587891</v>
      </c>
      <c r="AF326" s="26">
        <v>169.64000219106674</v>
      </c>
      <c r="AG326" s="26">
        <v>613.46955324942508</v>
      </c>
      <c r="AH326" s="26">
        <v>312.4177018948738</v>
      </c>
      <c r="AI326" s="30" t="str">
        <f t="shared" si="196"/>
        <v>I SCGHG Dispatch Cost - LTCE Model</v>
      </c>
      <c r="AJ326" s="25">
        <v>2036</v>
      </c>
      <c r="AK326" s="34">
        <f t="shared" si="197"/>
        <v>925.88725514429893</v>
      </c>
      <c r="AL326" s="34">
        <f t="shared" si="192"/>
        <v>175</v>
      </c>
      <c r="AM326" s="34">
        <f t="shared" si="198"/>
        <v>0</v>
      </c>
      <c r="AN326" s="34">
        <f t="shared" si="199"/>
        <v>169.64000219106674</v>
      </c>
      <c r="AO326" s="34">
        <f t="shared" si="200"/>
        <v>73.049999237060547</v>
      </c>
      <c r="AP326" s="34">
        <f t="shared" si="201"/>
        <v>0</v>
      </c>
      <c r="AQ326" s="34">
        <f t="shared" si="202"/>
        <v>698.75000762939453</v>
      </c>
      <c r="AR326" s="34">
        <f t="shared" si="193"/>
        <v>2100</v>
      </c>
      <c r="AS326" s="34">
        <f t="shared" si="203"/>
        <v>0</v>
      </c>
      <c r="AT326" s="34">
        <f t="shared" si="204"/>
        <v>0</v>
      </c>
      <c r="AU326" s="34">
        <f t="shared" si="194"/>
        <v>474</v>
      </c>
      <c r="AV326" s="34">
        <f t="shared" si="195"/>
        <v>4616.327264201821</v>
      </c>
      <c r="AX326" s="25">
        <v>2036</v>
      </c>
      <c r="AY326" s="34"/>
      <c r="AZ326" s="34"/>
      <c r="BA326" s="34"/>
      <c r="BB326" s="34"/>
      <c r="BC326" s="34"/>
      <c r="BD326" s="34"/>
      <c r="BE326" s="34"/>
      <c r="BF326" s="34"/>
      <c r="BG326" s="34"/>
      <c r="BH326" s="34"/>
      <c r="BI326" s="34"/>
      <c r="BJ326" s="34"/>
    </row>
    <row r="327" spans="2:65" x14ac:dyDescent="0.25">
      <c r="B327" s="27">
        <v>2037</v>
      </c>
      <c r="C327" s="28">
        <v>0</v>
      </c>
      <c r="D327" s="28">
        <v>711</v>
      </c>
      <c r="E327" s="28">
        <v>0</v>
      </c>
      <c r="F327" s="28">
        <v>1300</v>
      </c>
      <c r="G327" s="28">
        <v>200</v>
      </c>
      <c r="H327" s="28">
        <v>200</v>
      </c>
      <c r="I327" s="28">
        <v>0</v>
      </c>
      <c r="J327" s="28">
        <v>400</v>
      </c>
      <c r="K327" s="28">
        <v>0</v>
      </c>
      <c r="L327" s="28">
        <v>0</v>
      </c>
      <c r="M327" s="28">
        <v>898.40000152587891</v>
      </c>
      <c r="N327" s="28">
        <v>0</v>
      </c>
      <c r="O327" s="28">
        <v>0</v>
      </c>
      <c r="P327" s="28">
        <v>0</v>
      </c>
      <c r="Q327" s="28">
        <v>0</v>
      </c>
      <c r="R327" s="28">
        <v>0</v>
      </c>
      <c r="S327" s="28">
        <v>175</v>
      </c>
      <c r="T327" s="28">
        <v>0</v>
      </c>
      <c r="U327" s="28">
        <v>0</v>
      </c>
      <c r="V327" s="28">
        <v>0</v>
      </c>
      <c r="W327" s="28">
        <v>58.759998321533203</v>
      </c>
      <c r="X327" s="28">
        <v>0</v>
      </c>
      <c r="Y327" s="28">
        <v>0</v>
      </c>
      <c r="Z327" s="28">
        <v>0</v>
      </c>
      <c r="AA327" s="28">
        <v>15</v>
      </c>
      <c r="AB327" s="28">
        <v>0</v>
      </c>
      <c r="AC327" s="28">
        <v>0</v>
      </c>
      <c r="AD327" s="28">
        <v>0</v>
      </c>
      <c r="AE327" s="28">
        <v>18.629999160766602</v>
      </c>
      <c r="AF327" s="28">
        <v>171.85999935865402</v>
      </c>
      <c r="AG327" s="28">
        <v>641.82474307177631</v>
      </c>
      <c r="AH327" s="28">
        <v>341.97115193805143</v>
      </c>
      <c r="AI327" s="30" t="str">
        <f t="shared" si="196"/>
        <v>I SCGHG Dispatch Cost - LTCE Model</v>
      </c>
      <c r="AJ327" s="27">
        <v>2037</v>
      </c>
      <c r="AK327" s="35">
        <f t="shared" si="197"/>
        <v>983.79589500982775</v>
      </c>
      <c r="AL327" s="35">
        <f t="shared" si="192"/>
        <v>175</v>
      </c>
      <c r="AM327" s="35">
        <f t="shared" si="198"/>
        <v>0</v>
      </c>
      <c r="AN327" s="35">
        <f t="shared" si="199"/>
        <v>171.85999935865402</v>
      </c>
      <c r="AO327" s="35">
        <f t="shared" si="200"/>
        <v>77.389997482299805</v>
      </c>
      <c r="AP327" s="35">
        <f t="shared" si="201"/>
        <v>15</v>
      </c>
      <c r="AQ327" s="35">
        <f t="shared" si="202"/>
        <v>898.40000152587891</v>
      </c>
      <c r="AR327" s="35">
        <f t="shared" si="193"/>
        <v>2100</v>
      </c>
      <c r="AS327" s="35">
        <f t="shared" si="203"/>
        <v>0</v>
      </c>
      <c r="AT327" s="35">
        <f t="shared" si="204"/>
        <v>0</v>
      </c>
      <c r="AU327" s="35">
        <f t="shared" si="194"/>
        <v>711</v>
      </c>
      <c r="AV327" s="35">
        <f t="shared" si="195"/>
        <v>5132.44589337666</v>
      </c>
      <c r="AX327" s="27">
        <v>2037</v>
      </c>
      <c r="AY327" s="35"/>
      <c r="AZ327" s="35"/>
      <c r="BA327" s="35"/>
      <c r="BB327" s="35"/>
      <c r="BC327" s="35"/>
      <c r="BD327" s="35"/>
      <c r="BE327" s="35"/>
      <c r="BF327" s="35"/>
      <c r="BG327" s="35"/>
      <c r="BH327" s="35"/>
      <c r="BI327" s="35"/>
      <c r="BJ327" s="35"/>
    </row>
    <row r="328" spans="2:65" x14ac:dyDescent="0.25">
      <c r="B328" s="25">
        <v>2038</v>
      </c>
      <c r="C328" s="26">
        <v>0</v>
      </c>
      <c r="D328" s="26">
        <v>711</v>
      </c>
      <c r="E328" s="26">
        <v>0</v>
      </c>
      <c r="F328" s="26">
        <v>1400</v>
      </c>
      <c r="G328" s="26">
        <v>200</v>
      </c>
      <c r="H328" s="26">
        <v>200</v>
      </c>
      <c r="I328" s="26">
        <v>0</v>
      </c>
      <c r="J328" s="26">
        <v>400</v>
      </c>
      <c r="K328" s="26">
        <v>0</v>
      </c>
      <c r="L328" s="26">
        <v>0</v>
      </c>
      <c r="M328" s="26">
        <v>897.94998168945313</v>
      </c>
      <c r="N328" s="26">
        <v>0</v>
      </c>
      <c r="O328" s="26">
        <v>0</v>
      </c>
      <c r="P328" s="26">
        <v>0</v>
      </c>
      <c r="Q328" s="26">
        <v>0</v>
      </c>
      <c r="R328" s="26">
        <v>0</v>
      </c>
      <c r="S328" s="26">
        <v>175</v>
      </c>
      <c r="T328" s="26">
        <v>0</v>
      </c>
      <c r="U328" s="26">
        <v>0</v>
      </c>
      <c r="V328" s="26">
        <v>0</v>
      </c>
      <c r="W328" s="26">
        <v>62.220001220703118</v>
      </c>
      <c r="X328" s="26">
        <v>0</v>
      </c>
      <c r="Y328" s="26">
        <v>0</v>
      </c>
      <c r="Z328" s="26">
        <v>0</v>
      </c>
      <c r="AA328" s="26">
        <v>45</v>
      </c>
      <c r="AB328" s="26">
        <v>0</v>
      </c>
      <c r="AC328" s="26">
        <v>0</v>
      </c>
      <c r="AD328" s="26">
        <v>0</v>
      </c>
      <c r="AE328" s="26">
        <v>19.729999542236332</v>
      </c>
      <c r="AF328" s="26">
        <v>174.04000097513199</v>
      </c>
      <c r="AG328" s="26">
        <v>668.61546698234986</v>
      </c>
      <c r="AH328" s="26">
        <v>372.95409578863388</v>
      </c>
      <c r="AI328" s="30" t="str">
        <f t="shared" si="196"/>
        <v>I SCGHG Dispatch Cost - LTCE Model</v>
      </c>
      <c r="AJ328" s="25">
        <v>2038</v>
      </c>
      <c r="AK328" s="34">
        <f t="shared" si="197"/>
        <v>1041.5695627709838</v>
      </c>
      <c r="AL328" s="34">
        <f t="shared" si="192"/>
        <v>175</v>
      </c>
      <c r="AM328" s="34">
        <f t="shared" si="198"/>
        <v>0</v>
      </c>
      <c r="AN328" s="34">
        <f t="shared" si="199"/>
        <v>174.04000097513199</v>
      </c>
      <c r="AO328" s="34">
        <f t="shared" si="200"/>
        <v>81.950000762939453</v>
      </c>
      <c r="AP328" s="34">
        <f t="shared" si="201"/>
        <v>45</v>
      </c>
      <c r="AQ328" s="34">
        <f t="shared" si="202"/>
        <v>897.94998168945313</v>
      </c>
      <c r="AR328" s="34">
        <f t="shared" si="193"/>
        <v>2200</v>
      </c>
      <c r="AS328" s="34">
        <f t="shared" si="203"/>
        <v>0</v>
      </c>
      <c r="AT328" s="34">
        <f t="shared" si="204"/>
        <v>0</v>
      </c>
      <c r="AU328" s="34">
        <f t="shared" si="194"/>
        <v>711</v>
      </c>
      <c r="AV328" s="34">
        <f t="shared" si="195"/>
        <v>5326.5095461985084</v>
      </c>
      <c r="AX328" s="25">
        <v>2038</v>
      </c>
      <c r="AY328" s="34"/>
      <c r="AZ328" s="34"/>
      <c r="BA328" s="34"/>
      <c r="BB328" s="34"/>
      <c r="BC328" s="34"/>
      <c r="BD328" s="34"/>
      <c r="BE328" s="34"/>
      <c r="BF328" s="34"/>
      <c r="BG328" s="34"/>
      <c r="BH328" s="34"/>
      <c r="BI328" s="34"/>
      <c r="BJ328" s="34"/>
    </row>
    <row r="329" spans="2:65" x14ac:dyDescent="0.25">
      <c r="B329" s="27">
        <v>2039</v>
      </c>
      <c r="C329" s="28">
        <v>0</v>
      </c>
      <c r="D329" s="28">
        <v>711</v>
      </c>
      <c r="E329" s="28">
        <v>0</v>
      </c>
      <c r="F329" s="28">
        <v>1500</v>
      </c>
      <c r="G329" s="28">
        <v>200</v>
      </c>
      <c r="H329" s="28">
        <v>200</v>
      </c>
      <c r="I329" s="28">
        <v>0</v>
      </c>
      <c r="J329" s="28">
        <v>400</v>
      </c>
      <c r="K329" s="28">
        <v>0</v>
      </c>
      <c r="L329" s="28">
        <v>0</v>
      </c>
      <c r="M329" s="28">
        <v>897.50000762939453</v>
      </c>
      <c r="N329" s="28">
        <v>0</v>
      </c>
      <c r="O329" s="28">
        <v>0</v>
      </c>
      <c r="P329" s="28">
        <v>0</v>
      </c>
      <c r="Q329" s="28">
        <v>0</v>
      </c>
      <c r="R329" s="28">
        <v>0</v>
      </c>
      <c r="S329" s="28">
        <v>175</v>
      </c>
      <c r="T329" s="28">
        <v>0</v>
      </c>
      <c r="U329" s="28">
        <v>0</v>
      </c>
      <c r="V329" s="28">
        <v>0</v>
      </c>
      <c r="W329" s="28">
        <v>65.650001525878906</v>
      </c>
      <c r="X329" s="28">
        <v>0</v>
      </c>
      <c r="Y329" s="28">
        <v>0</v>
      </c>
      <c r="Z329" s="28">
        <v>0</v>
      </c>
      <c r="AA329" s="28">
        <v>60</v>
      </c>
      <c r="AB329" s="28">
        <v>0</v>
      </c>
      <c r="AC329" s="28">
        <v>0</v>
      </c>
      <c r="AD329" s="28">
        <v>0</v>
      </c>
      <c r="AE329" s="28">
        <v>20.819999694824219</v>
      </c>
      <c r="AF329" s="28">
        <v>176.11000066995621</v>
      </c>
      <c r="AG329" s="28">
        <v>695.50587983569119</v>
      </c>
      <c r="AH329" s="28">
        <v>417.70254871129873</v>
      </c>
      <c r="AI329" s="30" t="str">
        <f t="shared" si="196"/>
        <v>I SCGHG Dispatch Cost - LTCE Model</v>
      </c>
      <c r="AJ329" s="27">
        <v>2039</v>
      </c>
      <c r="AK329" s="35">
        <f t="shared" si="197"/>
        <v>1113.20842854699</v>
      </c>
      <c r="AL329" s="35">
        <f t="shared" si="192"/>
        <v>175</v>
      </c>
      <c r="AM329" s="35">
        <f t="shared" si="198"/>
        <v>0</v>
      </c>
      <c r="AN329" s="35">
        <f t="shared" si="199"/>
        <v>176.11000066995621</v>
      </c>
      <c r="AO329" s="35">
        <f t="shared" si="200"/>
        <v>86.470001220703125</v>
      </c>
      <c r="AP329" s="35">
        <f t="shared" si="201"/>
        <v>60</v>
      </c>
      <c r="AQ329" s="35">
        <f t="shared" si="202"/>
        <v>897.50000762939453</v>
      </c>
      <c r="AR329" s="35">
        <f t="shared" si="193"/>
        <v>2300</v>
      </c>
      <c r="AS329" s="35">
        <f t="shared" si="203"/>
        <v>0</v>
      </c>
      <c r="AT329" s="35">
        <f t="shared" si="204"/>
        <v>0</v>
      </c>
      <c r="AU329" s="35">
        <f t="shared" si="194"/>
        <v>711</v>
      </c>
      <c r="AV329" s="35">
        <f t="shared" si="195"/>
        <v>5519.2884380670439</v>
      </c>
      <c r="AX329" s="27">
        <v>2039</v>
      </c>
      <c r="AY329" s="35"/>
      <c r="AZ329" s="35"/>
      <c r="BA329" s="35"/>
      <c r="BB329" s="35"/>
      <c r="BC329" s="35"/>
      <c r="BD329" s="35"/>
      <c r="BE329" s="35"/>
      <c r="BF329" s="35"/>
      <c r="BG329" s="35"/>
      <c r="BH329" s="35"/>
      <c r="BI329" s="35"/>
      <c r="BJ329" s="35"/>
    </row>
    <row r="330" spans="2:65" x14ac:dyDescent="0.25">
      <c r="B330" s="25">
        <v>2040</v>
      </c>
      <c r="C330" s="26">
        <v>0</v>
      </c>
      <c r="D330" s="26">
        <v>711</v>
      </c>
      <c r="E330" s="26">
        <v>0</v>
      </c>
      <c r="F330" s="26">
        <v>1600</v>
      </c>
      <c r="G330" s="26">
        <v>200</v>
      </c>
      <c r="H330" s="26">
        <v>200</v>
      </c>
      <c r="I330" s="26">
        <v>0</v>
      </c>
      <c r="J330" s="26">
        <v>400</v>
      </c>
      <c r="K330" s="26">
        <v>0</v>
      </c>
      <c r="L330" s="26">
        <v>0</v>
      </c>
      <c r="M330" s="26">
        <v>897.04999542236328</v>
      </c>
      <c r="N330" s="26">
        <v>0</v>
      </c>
      <c r="O330" s="26">
        <v>0</v>
      </c>
      <c r="P330" s="26">
        <v>0</v>
      </c>
      <c r="Q330" s="26">
        <v>0</v>
      </c>
      <c r="R330" s="26">
        <v>50</v>
      </c>
      <c r="S330" s="26">
        <v>175</v>
      </c>
      <c r="T330" s="26">
        <v>25</v>
      </c>
      <c r="U330" s="26">
        <v>0</v>
      </c>
      <c r="V330" s="26">
        <v>0</v>
      </c>
      <c r="W330" s="26">
        <v>69.120002746582031</v>
      </c>
      <c r="X330" s="26">
        <v>0</v>
      </c>
      <c r="Y330" s="26">
        <v>0</v>
      </c>
      <c r="Z330" s="26">
        <v>0</v>
      </c>
      <c r="AA330" s="26">
        <v>75</v>
      </c>
      <c r="AB330" s="26">
        <v>0</v>
      </c>
      <c r="AC330" s="26">
        <v>0</v>
      </c>
      <c r="AD330" s="26">
        <v>0</v>
      </c>
      <c r="AE330" s="26">
        <v>21.920000076293949</v>
      </c>
      <c r="AF330" s="26">
        <v>178.15000092983246</v>
      </c>
      <c r="AG330" s="26">
        <v>719.66706749705361</v>
      </c>
      <c r="AH330" s="26">
        <v>466.93941385101141</v>
      </c>
      <c r="AI330" s="30" t="str">
        <f t="shared" si="196"/>
        <v>I SCGHG Dispatch Cost - LTCE Model</v>
      </c>
      <c r="AJ330" s="25">
        <v>2040</v>
      </c>
      <c r="AK330" s="34">
        <f t="shared" si="197"/>
        <v>1186.606481348065</v>
      </c>
      <c r="AL330" s="34">
        <f t="shared" si="192"/>
        <v>250</v>
      </c>
      <c r="AM330" s="34">
        <f t="shared" si="198"/>
        <v>0</v>
      </c>
      <c r="AN330" s="34">
        <f t="shared" si="199"/>
        <v>178.15000092983246</v>
      </c>
      <c r="AO330" s="34">
        <f t="shared" si="200"/>
        <v>91.040002822875977</v>
      </c>
      <c r="AP330" s="34">
        <f t="shared" si="201"/>
        <v>75</v>
      </c>
      <c r="AQ330" s="34">
        <f t="shared" si="202"/>
        <v>897.04999542236328</v>
      </c>
      <c r="AR330" s="34">
        <f t="shared" si="193"/>
        <v>2400</v>
      </c>
      <c r="AS330" s="34">
        <f t="shared" si="203"/>
        <v>0</v>
      </c>
      <c r="AT330" s="34">
        <f t="shared" si="204"/>
        <v>0</v>
      </c>
      <c r="AU330" s="34">
        <f t="shared" si="194"/>
        <v>711</v>
      </c>
      <c r="AV330" s="34">
        <f t="shared" si="195"/>
        <v>5788.846480523137</v>
      </c>
      <c r="AX330" s="25">
        <v>2040</v>
      </c>
      <c r="AY330" s="34"/>
      <c r="AZ330" s="34"/>
      <c r="BA330" s="34"/>
      <c r="BB330" s="34"/>
      <c r="BC330" s="34"/>
      <c r="BD330" s="34"/>
      <c r="BE330" s="34"/>
      <c r="BF330" s="34"/>
      <c r="BG330" s="34"/>
      <c r="BH330" s="34"/>
      <c r="BI330" s="34"/>
      <c r="BJ330" s="34"/>
    </row>
    <row r="331" spans="2:65" x14ac:dyDescent="0.25">
      <c r="B331" s="27">
        <v>2041</v>
      </c>
      <c r="C331" s="28">
        <v>0</v>
      </c>
      <c r="D331" s="28">
        <v>711</v>
      </c>
      <c r="E331" s="28">
        <v>0</v>
      </c>
      <c r="F331" s="28">
        <v>1700</v>
      </c>
      <c r="G331" s="28">
        <v>200</v>
      </c>
      <c r="H331" s="28">
        <v>200</v>
      </c>
      <c r="I331" s="28">
        <v>0</v>
      </c>
      <c r="J331" s="28">
        <v>400</v>
      </c>
      <c r="K331" s="28">
        <v>0</v>
      </c>
      <c r="L331" s="28">
        <v>0</v>
      </c>
      <c r="M331" s="28">
        <v>996.60001373291016</v>
      </c>
      <c r="N331" s="28">
        <v>0</v>
      </c>
      <c r="O331" s="28">
        <v>0</v>
      </c>
      <c r="P331" s="28">
        <v>0</v>
      </c>
      <c r="Q331" s="28">
        <v>0</v>
      </c>
      <c r="R331" s="28">
        <v>50</v>
      </c>
      <c r="S331" s="28">
        <v>200</v>
      </c>
      <c r="T331" s="28">
        <v>75</v>
      </c>
      <c r="U331" s="28">
        <v>0</v>
      </c>
      <c r="V331" s="28">
        <v>0</v>
      </c>
      <c r="W331" s="28">
        <v>72.769996643066406</v>
      </c>
      <c r="X331" s="28">
        <v>0</v>
      </c>
      <c r="Y331" s="28">
        <v>0</v>
      </c>
      <c r="Z331" s="28">
        <v>0</v>
      </c>
      <c r="AA331" s="28">
        <v>75</v>
      </c>
      <c r="AB331" s="28">
        <v>0</v>
      </c>
      <c r="AC331" s="28">
        <v>0</v>
      </c>
      <c r="AD331" s="28">
        <v>0</v>
      </c>
      <c r="AE331" s="28">
        <v>23.079999923706051</v>
      </c>
      <c r="AF331" s="28">
        <v>180.12999784946442</v>
      </c>
      <c r="AG331" s="28">
        <v>740.23613767052893</v>
      </c>
      <c r="AH331" s="28">
        <v>490.49237784781337</v>
      </c>
      <c r="AI331" s="30" t="str">
        <f t="shared" si="196"/>
        <v>I SCGHG Dispatch Cost - LTCE Model</v>
      </c>
      <c r="AJ331" s="27">
        <v>2041</v>
      </c>
      <c r="AK331" s="35">
        <f t="shared" si="197"/>
        <v>1230.7285155183422</v>
      </c>
      <c r="AL331" s="35">
        <f t="shared" si="192"/>
        <v>325</v>
      </c>
      <c r="AM331" s="35">
        <f t="shared" si="198"/>
        <v>0</v>
      </c>
      <c r="AN331" s="35">
        <f t="shared" si="199"/>
        <v>180.12999784946442</v>
      </c>
      <c r="AO331" s="35">
        <f t="shared" si="200"/>
        <v>95.849996566772461</v>
      </c>
      <c r="AP331" s="35">
        <f t="shared" si="201"/>
        <v>75</v>
      </c>
      <c r="AQ331" s="35">
        <f t="shared" si="202"/>
        <v>996.60001373291016</v>
      </c>
      <c r="AR331" s="35">
        <f t="shared" si="193"/>
        <v>2500</v>
      </c>
      <c r="AS331" s="35">
        <f t="shared" si="203"/>
        <v>0</v>
      </c>
      <c r="AT331" s="35">
        <f t="shared" si="204"/>
        <v>0</v>
      </c>
      <c r="AU331" s="35">
        <f t="shared" si="194"/>
        <v>711</v>
      </c>
      <c r="AV331" s="35">
        <f t="shared" si="195"/>
        <v>6114.3085236674888</v>
      </c>
      <c r="AX331" s="27">
        <v>2041</v>
      </c>
      <c r="AY331" s="35"/>
      <c r="AZ331" s="35"/>
      <c r="BA331" s="35"/>
      <c r="BB331" s="35"/>
      <c r="BC331" s="35"/>
      <c r="BD331" s="35"/>
      <c r="BE331" s="35"/>
      <c r="BF331" s="35"/>
      <c r="BG331" s="35"/>
      <c r="BH331" s="35"/>
      <c r="BI331" s="35"/>
      <c r="BJ331" s="35"/>
    </row>
    <row r="332" spans="2:65" x14ac:dyDescent="0.25">
      <c r="B332" s="25">
        <v>2042</v>
      </c>
      <c r="C332" s="26">
        <v>0</v>
      </c>
      <c r="D332" s="26">
        <v>711</v>
      </c>
      <c r="E332" s="26">
        <v>0</v>
      </c>
      <c r="F332" s="26">
        <v>1700</v>
      </c>
      <c r="G332" s="26">
        <v>200</v>
      </c>
      <c r="H332" s="26">
        <v>200</v>
      </c>
      <c r="I332" s="26">
        <v>0</v>
      </c>
      <c r="J332" s="26">
        <v>400</v>
      </c>
      <c r="K332" s="26">
        <v>0</v>
      </c>
      <c r="L332" s="26">
        <v>200</v>
      </c>
      <c r="M332" s="26">
        <v>996.09999847412109</v>
      </c>
      <c r="N332" s="26">
        <v>0</v>
      </c>
      <c r="O332" s="26">
        <v>0</v>
      </c>
      <c r="P332" s="26">
        <v>0</v>
      </c>
      <c r="Q332" s="26">
        <v>0</v>
      </c>
      <c r="R332" s="26">
        <v>100</v>
      </c>
      <c r="S332" s="26">
        <v>200</v>
      </c>
      <c r="T332" s="26">
        <v>75</v>
      </c>
      <c r="U332" s="26">
        <v>0</v>
      </c>
      <c r="V332" s="26">
        <v>0</v>
      </c>
      <c r="W332" s="26">
        <v>76.620002746582031</v>
      </c>
      <c r="X332" s="26">
        <v>0</v>
      </c>
      <c r="Y332" s="26">
        <v>0</v>
      </c>
      <c r="Z332" s="26">
        <v>0</v>
      </c>
      <c r="AA332" s="26">
        <v>105</v>
      </c>
      <c r="AB332" s="26">
        <v>0</v>
      </c>
      <c r="AC332" s="26">
        <v>0</v>
      </c>
      <c r="AD332" s="26">
        <v>0</v>
      </c>
      <c r="AE332" s="26">
        <v>24.29999923706055</v>
      </c>
      <c r="AF332" s="26">
        <v>182.16000068187714</v>
      </c>
      <c r="AG332" s="26">
        <v>759.45953472884207</v>
      </c>
      <c r="AH332" s="26">
        <v>517.74793944462169</v>
      </c>
      <c r="AI332" s="30" t="str">
        <f t="shared" si="196"/>
        <v>I SCGHG Dispatch Cost - LTCE Model</v>
      </c>
      <c r="AJ332" s="25">
        <v>2042</v>
      </c>
      <c r="AK332" s="34">
        <f t="shared" si="197"/>
        <v>1277.2074741734637</v>
      </c>
      <c r="AL332" s="34">
        <f t="shared" si="192"/>
        <v>375</v>
      </c>
      <c r="AM332" s="34">
        <f t="shared" si="198"/>
        <v>0</v>
      </c>
      <c r="AN332" s="34">
        <f t="shared" si="199"/>
        <v>182.16000068187714</v>
      </c>
      <c r="AO332" s="34">
        <f t="shared" si="200"/>
        <v>100.92000198364258</v>
      </c>
      <c r="AP332" s="34">
        <f t="shared" si="201"/>
        <v>105</v>
      </c>
      <c r="AQ332" s="34">
        <f t="shared" si="202"/>
        <v>996.09999847412109</v>
      </c>
      <c r="AR332" s="34">
        <f t="shared" si="193"/>
        <v>2700</v>
      </c>
      <c r="AS332" s="34">
        <f t="shared" si="203"/>
        <v>0</v>
      </c>
      <c r="AT332" s="34">
        <f t="shared" si="204"/>
        <v>0</v>
      </c>
      <c r="AU332" s="34">
        <f t="shared" si="194"/>
        <v>711</v>
      </c>
      <c r="AV332" s="34">
        <f t="shared" si="195"/>
        <v>6447.387475313104</v>
      </c>
      <c r="AX332" s="25">
        <v>2042</v>
      </c>
      <c r="AY332" s="34"/>
      <c r="AZ332" s="34"/>
      <c r="BA332" s="34"/>
      <c r="BB332" s="34"/>
      <c r="BC332" s="34"/>
      <c r="BD332" s="34"/>
      <c r="BE332" s="34"/>
      <c r="BF332" s="34"/>
      <c r="BG332" s="34"/>
      <c r="BH332" s="34"/>
      <c r="BI332" s="34"/>
      <c r="BJ332" s="34"/>
    </row>
    <row r="333" spans="2:65" x14ac:dyDescent="0.25">
      <c r="B333" s="27">
        <v>2043</v>
      </c>
      <c r="C333" s="28">
        <v>0</v>
      </c>
      <c r="D333" s="28">
        <v>711</v>
      </c>
      <c r="E333" s="28">
        <v>18.20000076293945</v>
      </c>
      <c r="F333" s="28">
        <v>1700</v>
      </c>
      <c r="G333" s="28">
        <v>200</v>
      </c>
      <c r="H333" s="28">
        <v>200</v>
      </c>
      <c r="I333" s="28">
        <v>0</v>
      </c>
      <c r="J333" s="28">
        <v>400</v>
      </c>
      <c r="K333" s="28">
        <v>0</v>
      </c>
      <c r="L333" s="28">
        <v>300</v>
      </c>
      <c r="M333" s="28">
        <v>1195.599983215332</v>
      </c>
      <c r="N333" s="28">
        <v>0</v>
      </c>
      <c r="O333" s="28">
        <v>0</v>
      </c>
      <c r="P333" s="28">
        <v>0</v>
      </c>
      <c r="Q333" s="28">
        <v>0</v>
      </c>
      <c r="R333" s="28">
        <v>125</v>
      </c>
      <c r="S333" s="28">
        <v>500</v>
      </c>
      <c r="T333" s="28">
        <v>75</v>
      </c>
      <c r="U333" s="28">
        <v>75</v>
      </c>
      <c r="V333" s="28">
        <v>0</v>
      </c>
      <c r="W333" s="28">
        <v>80.669998168945313</v>
      </c>
      <c r="X333" s="28">
        <v>125</v>
      </c>
      <c r="Y333" s="28">
        <v>0</v>
      </c>
      <c r="Z333" s="28">
        <v>0</v>
      </c>
      <c r="AA333" s="28">
        <v>105</v>
      </c>
      <c r="AB333" s="28">
        <v>0</v>
      </c>
      <c r="AC333" s="28">
        <v>0</v>
      </c>
      <c r="AD333" s="28">
        <v>0</v>
      </c>
      <c r="AE333" s="28">
        <v>25.579999923706051</v>
      </c>
      <c r="AF333" s="28">
        <v>184.10999953746796</v>
      </c>
      <c r="AG333" s="28">
        <v>775.01290651765703</v>
      </c>
      <c r="AH333" s="28">
        <v>562.34133320822002</v>
      </c>
      <c r="AI333" s="30" t="str">
        <f t="shared" si="196"/>
        <v>I SCGHG Dispatch Cost - LTCE Model</v>
      </c>
      <c r="AJ333" s="27">
        <v>2043</v>
      </c>
      <c r="AK333" s="35">
        <f t="shared" si="197"/>
        <v>1337.3542397258771</v>
      </c>
      <c r="AL333" s="35">
        <f t="shared" si="192"/>
        <v>775</v>
      </c>
      <c r="AM333" s="35">
        <f t="shared" si="198"/>
        <v>0</v>
      </c>
      <c r="AN333" s="35">
        <f t="shared" si="199"/>
        <v>184.10999953746796</v>
      </c>
      <c r="AO333" s="35">
        <f t="shared" si="200"/>
        <v>106.24999809265137</v>
      </c>
      <c r="AP333" s="35">
        <f t="shared" si="201"/>
        <v>105</v>
      </c>
      <c r="AQ333" s="35">
        <f t="shared" si="202"/>
        <v>1195.599983215332</v>
      </c>
      <c r="AR333" s="35">
        <f t="shared" si="193"/>
        <v>2800</v>
      </c>
      <c r="AS333" s="35">
        <f t="shared" si="203"/>
        <v>125</v>
      </c>
      <c r="AT333" s="35">
        <f t="shared" si="204"/>
        <v>0</v>
      </c>
      <c r="AU333" s="35">
        <f t="shared" si="194"/>
        <v>729.20000076293945</v>
      </c>
      <c r="AV333" s="35">
        <f t="shared" si="195"/>
        <v>7357.5142213342679</v>
      </c>
      <c r="AX333" s="27">
        <v>2043</v>
      </c>
      <c r="AY333" s="35"/>
      <c r="AZ333" s="35"/>
      <c r="BA333" s="35"/>
      <c r="BB333" s="35"/>
      <c r="BC333" s="35"/>
      <c r="BD333" s="35"/>
      <c r="BE333" s="35"/>
      <c r="BF333" s="35"/>
      <c r="BG333" s="35"/>
      <c r="BH333" s="35"/>
      <c r="BI333" s="35"/>
      <c r="BJ333" s="35"/>
    </row>
    <row r="334" spans="2:65" x14ac:dyDescent="0.25">
      <c r="B334" s="25">
        <v>2044</v>
      </c>
      <c r="C334" s="26">
        <v>0</v>
      </c>
      <c r="D334" s="26">
        <v>711</v>
      </c>
      <c r="E334" s="26">
        <v>54.600002288818345</v>
      </c>
      <c r="F334" s="26">
        <v>1700</v>
      </c>
      <c r="G334" s="26">
        <v>550</v>
      </c>
      <c r="H334" s="26">
        <v>200</v>
      </c>
      <c r="I334" s="26">
        <v>0</v>
      </c>
      <c r="J334" s="26">
        <v>400</v>
      </c>
      <c r="K334" s="26">
        <v>0</v>
      </c>
      <c r="L334" s="26">
        <v>300</v>
      </c>
      <c r="M334" s="26">
        <v>1195</v>
      </c>
      <c r="N334" s="26">
        <v>0</v>
      </c>
      <c r="O334" s="26">
        <v>0</v>
      </c>
      <c r="P334" s="26">
        <v>0</v>
      </c>
      <c r="Q334" s="26">
        <v>0</v>
      </c>
      <c r="R334" s="26">
        <v>125</v>
      </c>
      <c r="S334" s="26">
        <v>550</v>
      </c>
      <c r="T334" s="26">
        <v>75</v>
      </c>
      <c r="U334" s="26">
        <v>75</v>
      </c>
      <c r="V334" s="26">
        <v>0</v>
      </c>
      <c r="W334" s="26">
        <v>84.930000305175781</v>
      </c>
      <c r="X334" s="26">
        <v>250</v>
      </c>
      <c r="Y334" s="26">
        <v>0</v>
      </c>
      <c r="Z334" s="26">
        <v>0</v>
      </c>
      <c r="AA334" s="26">
        <v>135</v>
      </c>
      <c r="AB334" s="26">
        <v>0</v>
      </c>
      <c r="AC334" s="26">
        <v>0</v>
      </c>
      <c r="AD334" s="26">
        <v>0</v>
      </c>
      <c r="AE334" s="26">
        <v>26.930000305175781</v>
      </c>
      <c r="AF334" s="26">
        <v>186.03999972343445</v>
      </c>
      <c r="AG334" s="26">
        <v>792.01466881078329</v>
      </c>
      <c r="AH334" s="26">
        <v>622.09565656516793</v>
      </c>
      <c r="AI334" s="30" t="str">
        <f t="shared" si="196"/>
        <v>I SCGHG Dispatch Cost - LTCE Model</v>
      </c>
      <c r="AJ334" s="25">
        <v>2044</v>
      </c>
      <c r="AK334" s="34">
        <f t="shared" si="197"/>
        <v>1414.1103253759511</v>
      </c>
      <c r="AL334" s="34">
        <f t="shared" si="192"/>
        <v>825</v>
      </c>
      <c r="AM334" s="34">
        <f t="shared" si="198"/>
        <v>0</v>
      </c>
      <c r="AN334" s="34">
        <f t="shared" si="199"/>
        <v>186.03999972343445</v>
      </c>
      <c r="AO334" s="34">
        <f t="shared" si="200"/>
        <v>111.86000061035156</v>
      </c>
      <c r="AP334" s="34">
        <f t="shared" si="201"/>
        <v>135</v>
      </c>
      <c r="AQ334" s="34">
        <f t="shared" si="202"/>
        <v>1195</v>
      </c>
      <c r="AR334" s="34">
        <f t="shared" si="193"/>
        <v>3150</v>
      </c>
      <c r="AS334" s="34">
        <f t="shared" si="203"/>
        <v>250</v>
      </c>
      <c r="AT334" s="34">
        <f t="shared" si="204"/>
        <v>0</v>
      </c>
      <c r="AU334" s="34">
        <f t="shared" si="194"/>
        <v>765.60000228881836</v>
      </c>
      <c r="AV334" s="34">
        <f t="shared" si="195"/>
        <v>8032.6103279985555</v>
      </c>
      <c r="AX334" s="25">
        <v>2044</v>
      </c>
      <c r="AY334" s="34"/>
      <c r="AZ334" s="34"/>
      <c r="BA334" s="34"/>
      <c r="BB334" s="34"/>
      <c r="BC334" s="34"/>
      <c r="BD334" s="34"/>
      <c r="BE334" s="34"/>
      <c r="BF334" s="34"/>
      <c r="BG334" s="34"/>
      <c r="BH334" s="34"/>
      <c r="BI334" s="34"/>
      <c r="BJ334" s="34"/>
    </row>
    <row r="335" spans="2:65" x14ac:dyDescent="0.25">
      <c r="B335" s="27">
        <v>2045</v>
      </c>
      <c r="C335" s="28">
        <v>0</v>
      </c>
      <c r="D335" s="28">
        <v>711</v>
      </c>
      <c r="E335" s="28">
        <v>54.600002288818345</v>
      </c>
      <c r="F335" s="28">
        <v>1700</v>
      </c>
      <c r="G335" s="28">
        <v>550</v>
      </c>
      <c r="H335" s="28">
        <v>200</v>
      </c>
      <c r="I335" s="28">
        <v>0</v>
      </c>
      <c r="J335" s="28">
        <v>400</v>
      </c>
      <c r="K335" s="28">
        <v>0</v>
      </c>
      <c r="L335" s="28">
        <v>300</v>
      </c>
      <c r="M335" s="28">
        <v>1294.4000015258789</v>
      </c>
      <c r="N335" s="28">
        <v>0</v>
      </c>
      <c r="O335" s="28">
        <v>0</v>
      </c>
      <c r="P335" s="28">
        <v>0</v>
      </c>
      <c r="Q335" s="28">
        <v>0</v>
      </c>
      <c r="R335" s="28">
        <v>125</v>
      </c>
      <c r="S335" s="28">
        <v>575</v>
      </c>
      <c r="T335" s="28">
        <v>75</v>
      </c>
      <c r="U335" s="28">
        <v>100</v>
      </c>
      <c r="V335" s="28">
        <v>0</v>
      </c>
      <c r="W335" s="28">
        <v>89.410003662109375</v>
      </c>
      <c r="X335" s="28">
        <v>375</v>
      </c>
      <c r="Y335" s="28">
        <v>0</v>
      </c>
      <c r="Z335" s="28">
        <v>0</v>
      </c>
      <c r="AA335" s="28">
        <v>135</v>
      </c>
      <c r="AB335" s="28">
        <v>0</v>
      </c>
      <c r="AC335" s="28">
        <v>0</v>
      </c>
      <c r="AD335" s="28">
        <v>0</v>
      </c>
      <c r="AE335" s="28">
        <v>28.360000610351559</v>
      </c>
      <c r="AF335" s="28">
        <v>187.85999941825867</v>
      </c>
      <c r="AG335" s="28">
        <v>807.45351018549968</v>
      </c>
      <c r="AH335" s="28">
        <v>689.82409491570616</v>
      </c>
      <c r="AI335" s="30" t="str">
        <f t="shared" si="196"/>
        <v>I SCGHG Dispatch Cost - LTCE Model</v>
      </c>
      <c r="AJ335" s="27">
        <v>2045</v>
      </c>
      <c r="AK335" s="35">
        <f>SUM(AG335:AH335)</f>
        <v>1497.2776051012058</v>
      </c>
      <c r="AL335" s="35">
        <f t="shared" si="192"/>
        <v>875</v>
      </c>
      <c r="AM335" s="35">
        <f t="shared" si="198"/>
        <v>0</v>
      </c>
      <c r="AN335" s="35">
        <f t="shared" si="199"/>
        <v>187.85999941825867</v>
      </c>
      <c r="AO335" s="35">
        <f t="shared" si="200"/>
        <v>117.77000427246094</v>
      </c>
      <c r="AP335" s="35">
        <f t="shared" si="201"/>
        <v>135</v>
      </c>
      <c r="AQ335" s="35">
        <f t="shared" si="202"/>
        <v>1294.4000015258789</v>
      </c>
      <c r="AR335" s="35">
        <f t="shared" si="193"/>
        <v>3150</v>
      </c>
      <c r="AS335" s="35">
        <f t="shared" si="203"/>
        <v>375</v>
      </c>
      <c r="AT335" s="35">
        <f t="shared" si="204"/>
        <v>0</v>
      </c>
      <c r="AU335" s="35">
        <f t="shared" si="194"/>
        <v>765.60000228881836</v>
      </c>
      <c r="AV335" s="35">
        <f t="shared" si="195"/>
        <v>8397.9076126066229</v>
      </c>
      <c r="AX335" s="27">
        <v>2045</v>
      </c>
      <c r="AY335" s="35">
        <f t="shared" ref="AY335:BJ335" si="207">AK335-AK320</f>
        <v>902.81395955253606</v>
      </c>
      <c r="AZ335" s="35">
        <f t="shared" si="207"/>
        <v>875</v>
      </c>
      <c r="BA335" s="35">
        <f t="shared" si="207"/>
        <v>0</v>
      </c>
      <c r="BB335" s="35">
        <f t="shared" si="207"/>
        <v>66.409998327493668</v>
      </c>
      <c r="BC335" s="35">
        <f t="shared" si="207"/>
        <v>72.080005645751953</v>
      </c>
      <c r="BD335" s="35">
        <f t="shared" si="207"/>
        <v>135</v>
      </c>
      <c r="BE335" s="35">
        <f t="shared" si="207"/>
        <v>1294.4000015258789</v>
      </c>
      <c r="BF335" s="35">
        <f t="shared" si="207"/>
        <v>1450</v>
      </c>
      <c r="BG335" s="35">
        <f t="shared" si="207"/>
        <v>375</v>
      </c>
      <c r="BH335" s="35">
        <f t="shared" si="207"/>
        <v>0</v>
      </c>
      <c r="BI335" s="35">
        <f t="shared" si="207"/>
        <v>291.60000228881836</v>
      </c>
      <c r="BJ335" s="35">
        <f t="shared" si="207"/>
        <v>5462.3039673404792</v>
      </c>
    </row>
    <row r="336" spans="2:65" x14ac:dyDescent="0.25">
      <c r="AX336" s="27" t="s">
        <v>45</v>
      </c>
      <c r="AY336" s="35">
        <f>SUM(AY335,AY320,AY315)</f>
        <v>1497.2776051012056</v>
      </c>
      <c r="AZ336" s="35">
        <f t="shared" ref="AZ336:BJ336" si="208">SUM(AZ335,AZ320,AZ315)</f>
        <v>875</v>
      </c>
      <c r="BA336" s="35">
        <f t="shared" si="208"/>
        <v>0</v>
      </c>
      <c r="BB336" s="35">
        <f t="shared" si="208"/>
        <v>187.85999941825867</v>
      </c>
      <c r="BC336" s="35">
        <f t="shared" si="208"/>
        <v>117.77000427246094</v>
      </c>
      <c r="BD336" s="35">
        <f t="shared" si="208"/>
        <v>135</v>
      </c>
      <c r="BE336" s="35">
        <f t="shared" si="208"/>
        <v>1294.4000015258789</v>
      </c>
      <c r="BF336" s="35">
        <f t="shared" si="208"/>
        <v>3150</v>
      </c>
      <c r="BG336" s="35">
        <f t="shared" si="208"/>
        <v>375</v>
      </c>
      <c r="BH336" s="35">
        <f t="shared" si="208"/>
        <v>0</v>
      </c>
      <c r="BI336" s="35">
        <f t="shared" si="208"/>
        <v>765.60000228881836</v>
      </c>
      <c r="BJ336" s="35">
        <f t="shared" si="208"/>
        <v>8397.9076126066229</v>
      </c>
    </row>
    <row r="338" spans="2:65" x14ac:dyDescent="0.25">
      <c r="B338" s="1" t="str">
        <f>'RAW DATA INPUTS &gt;&gt;&gt;'!D15</f>
        <v>J SCGHG Dispatch Cost - LTCE and Hourly Models</v>
      </c>
    </row>
    <row r="339" spans="2:65" ht="75" x14ac:dyDescent="0.25">
      <c r="B339" s="16" t="s">
        <v>13</v>
      </c>
      <c r="C339" s="17" t="s">
        <v>14</v>
      </c>
      <c r="D339" s="17" t="s">
        <v>15</v>
      </c>
      <c r="E339" s="17" t="s">
        <v>16</v>
      </c>
      <c r="F339" s="18" t="s">
        <v>17</v>
      </c>
      <c r="G339" s="18" t="s">
        <v>18</v>
      </c>
      <c r="H339" s="18" t="s">
        <v>19</v>
      </c>
      <c r="I339" s="18" t="s">
        <v>20</v>
      </c>
      <c r="J339" s="18" t="s">
        <v>21</v>
      </c>
      <c r="K339" s="18" t="s">
        <v>22</v>
      </c>
      <c r="L339" s="18" t="s">
        <v>23</v>
      </c>
      <c r="M339" s="19" t="s">
        <v>24</v>
      </c>
      <c r="N339" s="19" t="s">
        <v>25</v>
      </c>
      <c r="O339" s="19" t="s">
        <v>26</v>
      </c>
      <c r="P339" s="19" t="s">
        <v>27</v>
      </c>
      <c r="Q339" s="19" t="s">
        <v>28</v>
      </c>
      <c r="R339" s="20" t="s">
        <v>29</v>
      </c>
      <c r="S339" s="20" t="s">
        <v>30</v>
      </c>
      <c r="T339" s="20" t="s">
        <v>31</v>
      </c>
      <c r="U339" s="20" t="s">
        <v>32</v>
      </c>
      <c r="V339" s="20" t="s">
        <v>33</v>
      </c>
      <c r="W339" s="20" t="s">
        <v>34</v>
      </c>
      <c r="X339" s="21" t="s">
        <v>35</v>
      </c>
      <c r="Y339" s="21" t="s">
        <v>36</v>
      </c>
      <c r="Z339" s="21" t="s">
        <v>37</v>
      </c>
      <c r="AA339" s="16" t="s">
        <v>38</v>
      </c>
      <c r="AB339" s="16" t="s">
        <v>39</v>
      </c>
      <c r="AC339" s="16" t="s">
        <v>52</v>
      </c>
      <c r="AD339" s="16" t="s">
        <v>41</v>
      </c>
      <c r="AE339" s="16" t="s">
        <v>42</v>
      </c>
      <c r="AF339" s="22" t="s">
        <v>1</v>
      </c>
      <c r="AG339" s="22" t="s">
        <v>43</v>
      </c>
      <c r="AH339" s="22" t="s">
        <v>44</v>
      </c>
      <c r="AI339" s="36" t="str">
        <f>B338</f>
        <v>J SCGHG Dispatch Cost - LTCE and Hourly Models</v>
      </c>
      <c r="AJ339" s="23" t="s">
        <v>13</v>
      </c>
      <c r="AK339" s="23" t="s">
        <v>58</v>
      </c>
      <c r="AL339" s="23" t="s">
        <v>59</v>
      </c>
      <c r="AM339" s="23" t="s">
        <v>60</v>
      </c>
      <c r="AN339" s="23" t="s">
        <v>61</v>
      </c>
      <c r="AO339" s="23" t="s">
        <v>62</v>
      </c>
      <c r="AP339" s="24" t="s">
        <v>38</v>
      </c>
      <c r="AQ339" s="24" t="s">
        <v>47</v>
      </c>
      <c r="AR339" s="24" t="s">
        <v>53</v>
      </c>
      <c r="AS339" s="24" t="s">
        <v>63</v>
      </c>
      <c r="AT339" s="24" t="s">
        <v>64</v>
      </c>
      <c r="AU339" s="24" t="s">
        <v>50</v>
      </c>
      <c r="AV339" s="24" t="s">
        <v>45</v>
      </c>
      <c r="AX339" s="23" t="s">
        <v>273</v>
      </c>
      <c r="AY339" s="23" t="s">
        <v>58</v>
      </c>
      <c r="AZ339" s="23" t="s">
        <v>59</v>
      </c>
      <c r="BA339" s="23" t="s">
        <v>60</v>
      </c>
      <c r="BB339" s="23" t="s">
        <v>61</v>
      </c>
      <c r="BC339" s="23" t="s">
        <v>62</v>
      </c>
      <c r="BD339" s="24" t="s">
        <v>38</v>
      </c>
      <c r="BE339" s="24" t="s">
        <v>47</v>
      </c>
      <c r="BF339" s="24" t="s">
        <v>53</v>
      </c>
      <c r="BG339" s="24" t="s">
        <v>63</v>
      </c>
      <c r="BH339" s="24" t="s">
        <v>64</v>
      </c>
      <c r="BI339" s="24" t="s">
        <v>50</v>
      </c>
      <c r="BJ339" s="24" t="s">
        <v>45</v>
      </c>
    </row>
    <row r="340" spans="2:65" x14ac:dyDescent="0.25">
      <c r="B340" s="25">
        <v>2022</v>
      </c>
      <c r="C340" s="26">
        <v>0</v>
      </c>
      <c r="D340" s="26">
        <v>0</v>
      </c>
      <c r="E340" s="26">
        <v>0</v>
      </c>
      <c r="F340" s="26">
        <v>0</v>
      </c>
      <c r="G340" s="26">
        <v>0</v>
      </c>
      <c r="H340" s="26">
        <v>0</v>
      </c>
      <c r="I340" s="26">
        <v>0</v>
      </c>
      <c r="J340" s="26">
        <v>0</v>
      </c>
      <c r="K340" s="26">
        <v>0</v>
      </c>
      <c r="L340" s="26">
        <v>0</v>
      </c>
      <c r="M340" s="26">
        <v>0</v>
      </c>
      <c r="N340" s="26">
        <v>0</v>
      </c>
      <c r="O340" s="26">
        <v>0</v>
      </c>
      <c r="P340" s="26">
        <v>0</v>
      </c>
      <c r="Q340" s="26">
        <v>0</v>
      </c>
      <c r="R340" s="26">
        <v>0</v>
      </c>
      <c r="S340" s="26">
        <v>0</v>
      </c>
      <c r="T340" s="26">
        <v>0</v>
      </c>
      <c r="U340" s="26">
        <v>0</v>
      </c>
      <c r="V340" s="26">
        <v>0</v>
      </c>
      <c r="W340" s="26">
        <v>3.2999999523162842</v>
      </c>
      <c r="X340" s="26">
        <v>0</v>
      </c>
      <c r="Y340" s="26">
        <v>0</v>
      </c>
      <c r="Z340" s="26">
        <v>0</v>
      </c>
      <c r="AA340" s="26">
        <v>0</v>
      </c>
      <c r="AB340" s="26">
        <v>0</v>
      </c>
      <c r="AC340" s="26">
        <v>0</v>
      </c>
      <c r="AD340" s="26">
        <v>0</v>
      </c>
      <c r="AE340" s="26">
        <v>0</v>
      </c>
      <c r="AF340" s="26">
        <v>0</v>
      </c>
      <c r="AG340" s="26">
        <v>37.037656595099158</v>
      </c>
      <c r="AH340" s="26">
        <v>37.1379291002768</v>
      </c>
      <c r="AI340" s="30" t="str">
        <f>AI339</f>
        <v>J SCGHG Dispatch Cost - LTCE and Hourly Models</v>
      </c>
      <c r="AJ340" s="25">
        <v>2022</v>
      </c>
      <c r="AK340" s="34">
        <f>SUM(AG340:AH340)</f>
        <v>74.175585695375958</v>
      </c>
      <c r="AL340" s="34">
        <f t="shared" ref="AL340:AL363" si="209">SUM(R340:U340)</f>
        <v>0</v>
      </c>
      <c r="AM340" s="34">
        <f>SUM(AC340:AD340)</f>
        <v>0</v>
      </c>
      <c r="AN340" s="34">
        <f>AF340</f>
        <v>0</v>
      </c>
      <c r="AO340" s="34">
        <f>W340+AE340</f>
        <v>3.2999999523162842</v>
      </c>
      <c r="AP340" s="34">
        <f>AA340</f>
        <v>0</v>
      </c>
      <c r="AQ340" s="34">
        <f>SUM(M340:Q340)</f>
        <v>0</v>
      </c>
      <c r="AR340" s="34">
        <f t="shared" ref="AR340:AR363" si="210">SUM(F340:L340)</f>
        <v>0</v>
      </c>
      <c r="AS340" s="34">
        <f>SUM(X340:Z340)</f>
        <v>0</v>
      </c>
      <c r="AT340" s="34">
        <f>V340</f>
        <v>0</v>
      </c>
      <c r="AU340" s="34">
        <f t="shared" ref="AU340:AU363" si="211">SUM(C340:E340)</f>
        <v>0</v>
      </c>
      <c r="AV340" s="34">
        <f t="shared" ref="AV340:AV363" si="212">SUM(AK340:AU340)</f>
        <v>77.475585647692242</v>
      </c>
      <c r="AX340" s="25">
        <v>2022</v>
      </c>
      <c r="AY340" s="34"/>
      <c r="AZ340" s="34"/>
      <c r="BA340" s="34"/>
      <c r="BB340" s="34"/>
      <c r="BC340" s="34"/>
      <c r="BD340" s="34"/>
      <c r="BE340" s="34"/>
      <c r="BF340" s="34"/>
      <c r="BG340" s="34"/>
      <c r="BH340" s="34"/>
      <c r="BI340" s="34"/>
      <c r="BJ340" s="34"/>
      <c r="BL340" s="74" t="s">
        <v>58</v>
      </c>
      <c r="BM340" s="75">
        <f>AY364</f>
        <v>1497.2776051012056</v>
      </c>
    </row>
    <row r="341" spans="2:65" x14ac:dyDescent="0.25">
      <c r="B341" s="27">
        <v>2023</v>
      </c>
      <c r="C341" s="28">
        <v>0</v>
      </c>
      <c r="D341" s="28">
        <v>0</v>
      </c>
      <c r="E341" s="28">
        <v>0</v>
      </c>
      <c r="F341" s="28">
        <v>0</v>
      </c>
      <c r="G341" s="28">
        <v>0</v>
      </c>
      <c r="H341" s="28">
        <v>0</v>
      </c>
      <c r="I341" s="28">
        <v>0</v>
      </c>
      <c r="J341" s="28">
        <v>0</v>
      </c>
      <c r="K341" s="28">
        <v>0</v>
      </c>
      <c r="L341" s="28">
        <v>0</v>
      </c>
      <c r="M341" s="28">
        <v>0</v>
      </c>
      <c r="N341" s="28">
        <v>0</v>
      </c>
      <c r="O341" s="28">
        <v>0</v>
      </c>
      <c r="P341" s="28">
        <v>0</v>
      </c>
      <c r="Q341" s="28">
        <v>0</v>
      </c>
      <c r="R341" s="28">
        <v>0</v>
      </c>
      <c r="S341" s="28">
        <v>0</v>
      </c>
      <c r="T341" s="28">
        <v>0</v>
      </c>
      <c r="U341" s="28">
        <v>0</v>
      </c>
      <c r="V341" s="28">
        <v>0</v>
      </c>
      <c r="W341" s="28">
        <v>6.25</v>
      </c>
      <c r="X341" s="28">
        <v>0</v>
      </c>
      <c r="Y341" s="28">
        <v>0</v>
      </c>
      <c r="Z341" s="28">
        <v>0</v>
      </c>
      <c r="AA341" s="28">
        <v>0</v>
      </c>
      <c r="AB341" s="28">
        <v>0</v>
      </c>
      <c r="AC341" s="28">
        <v>0</v>
      </c>
      <c r="AD341" s="28">
        <v>0</v>
      </c>
      <c r="AE341" s="28">
        <v>3</v>
      </c>
      <c r="AF341" s="28">
        <v>10.150000222027302</v>
      </c>
      <c r="AG341" s="28">
        <v>75.875604863269388</v>
      </c>
      <c r="AH341" s="28">
        <v>61.868254649550458</v>
      </c>
      <c r="AI341" s="30" t="str">
        <f t="shared" ref="AI341:AI363" si="213">AI340</f>
        <v>J SCGHG Dispatch Cost - LTCE and Hourly Models</v>
      </c>
      <c r="AJ341" s="27">
        <v>2023</v>
      </c>
      <c r="AK341" s="35">
        <f t="shared" ref="AK341:AK362" si="214">SUM(AG341:AH341)</f>
        <v>137.74385951281985</v>
      </c>
      <c r="AL341" s="35">
        <f t="shared" si="209"/>
        <v>0</v>
      </c>
      <c r="AM341" s="35">
        <f t="shared" ref="AM341:AM363" si="215">SUM(AC341:AD341)</f>
        <v>0</v>
      </c>
      <c r="AN341" s="35">
        <f t="shared" ref="AN341:AN363" si="216">AF341</f>
        <v>10.150000222027302</v>
      </c>
      <c r="AO341" s="35">
        <f t="shared" ref="AO341:AO363" si="217">W341+AE341</f>
        <v>9.25</v>
      </c>
      <c r="AP341" s="35">
        <f t="shared" ref="AP341:AP363" si="218">AA341</f>
        <v>0</v>
      </c>
      <c r="AQ341" s="35">
        <f t="shared" ref="AQ341:AQ363" si="219">SUM(M341:Q341)</f>
        <v>0</v>
      </c>
      <c r="AR341" s="35">
        <f t="shared" si="210"/>
        <v>0</v>
      </c>
      <c r="AS341" s="35">
        <f t="shared" ref="AS341:AS363" si="220">SUM(X341:Z341)</f>
        <v>0</v>
      </c>
      <c r="AT341" s="35">
        <f t="shared" ref="AT341:AT363" si="221">V341</f>
        <v>0</v>
      </c>
      <c r="AU341" s="35">
        <f t="shared" si="211"/>
        <v>0</v>
      </c>
      <c r="AV341" s="35">
        <f t="shared" si="212"/>
        <v>157.14385973484715</v>
      </c>
      <c r="AX341" s="27">
        <v>2023</v>
      </c>
      <c r="AY341" s="35"/>
      <c r="AZ341" s="35"/>
      <c r="BA341" s="35"/>
      <c r="BB341" s="35"/>
      <c r="BC341" s="35"/>
      <c r="BD341" s="35"/>
      <c r="BE341" s="35"/>
      <c r="BF341" s="35"/>
      <c r="BG341" s="35"/>
      <c r="BH341" s="35"/>
      <c r="BI341" s="35"/>
      <c r="BJ341" s="35"/>
      <c r="BL341" s="74" t="s">
        <v>59</v>
      </c>
      <c r="BM341" s="75">
        <f>AZ364</f>
        <v>850</v>
      </c>
    </row>
    <row r="342" spans="2:65" x14ac:dyDescent="0.25">
      <c r="B342" s="25">
        <v>2024</v>
      </c>
      <c r="C342" s="26">
        <v>0</v>
      </c>
      <c r="D342" s="26">
        <v>0</v>
      </c>
      <c r="E342" s="26">
        <v>0</v>
      </c>
      <c r="F342" s="26">
        <v>0</v>
      </c>
      <c r="G342" s="26">
        <v>0</v>
      </c>
      <c r="H342" s="26">
        <v>0</v>
      </c>
      <c r="I342" s="26">
        <v>0</v>
      </c>
      <c r="J342" s="26">
        <v>0</v>
      </c>
      <c r="K342" s="26">
        <v>0</v>
      </c>
      <c r="L342" s="26">
        <v>0</v>
      </c>
      <c r="M342" s="26">
        <v>0</v>
      </c>
      <c r="N342" s="26">
        <v>0</v>
      </c>
      <c r="O342" s="26">
        <v>0</v>
      </c>
      <c r="P342" s="26">
        <v>0</v>
      </c>
      <c r="Q342" s="26">
        <v>0</v>
      </c>
      <c r="R342" s="26">
        <v>0</v>
      </c>
      <c r="S342" s="26">
        <v>0</v>
      </c>
      <c r="T342" s="26">
        <v>0</v>
      </c>
      <c r="U342" s="26">
        <v>0</v>
      </c>
      <c r="V342" s="26">
        <v>0</v>
      </c>
      <c r="W342" s="26">
        <v>11.89000034332275</v>
      </c>
      <c r="X342" s="26">
        <v>0</v>
      </c>
      <c r="Y342" s="26">
        <v>0</v>
      </c>
      <c r="Z342" s="26">
        <v>0</v>
      </c>
      <c r="AA342" s="26">
        <v>0</v>
      </c>
      <c r="AB342" s="26">
        <v>0</v>
      </c>
      <c r="AC342" s="26">
        <v>0</v>
      </c>
      <c r="AD342" s="26">
        <v>0</v>
      </c>
      <c r="AE342" s="26">
        <v>6</v>
      </c>
      <c r="AF342" s="26">
        <v>20.539999905973673</v>
      </c>
      <c r="AG342" s="26">
        <v>117.26766565003942</v>
      </c>
      <c r="AH342" s="26">
        <v>81.077305541015448</v>
      </c>
      <c r="AI342" s="30" t="str">
        <f t="shared" si="213"/>
        <v>J SCGHG Dispatch Cost - LTCE and Hourly Models</v>
      </c>
      <c r="AJ342" s="25">
        <v>2024</v>
      </c>
      <c r="AK342" s="34">
        <f t="shared" si="214"/>
        <v>198.34497119105487</v>
      </c>
      <c r="AL342" s="34">
        <f t="shared" si="209"/>
        <v>0</v>
      </c>
      <c r="AM342" s="34">
        <f t="shared" si="215"/>
        <v>0</v>
      </c>
      <c r="AN342" s="34">
        <f t="shared" si="216"/>
        <v>20.539999905973673</v>
      </c>
      <c r="AO342" s="34">
        <f t="shared" si="217"/>
        <v>17.89000034332275</v>
      </c>
      <c r="AP342" s="34">
        <f t="shared" si="218"/>
        <v>0</v>
      </c>
      <c r="AQ342" s="34">
        <f t="shared" si="219"/>
        <v>0</v>
      </c>
      <c r="AR342" s="34">
        <f t="shared" si="210"/>
        <v>0</v>
      </c>
      <c r="AS342" s="34">
        <f t="shared" si="220"/>
        <v>0</v>
      </c>
      <c r="AT342" s="34">
        <f t="shared" si="221"/>
        <v>0</v>
      </c>
      <c r="AU342" s="34">
        <f t="shared" si="211"/>
        <v>0</v>
      </c>
      <c r="AV342" s="34">
        <f t="shared" si="212"/>
        <v>236.77497144035129</v>
      </c>
      <c r="AX342" s="25">
        <v>2024</v>
      </c>
      <c r="AY342" s="34"/>
      <c r="AZ342" s="34"/>
      <c r="BA342" s="34"/>
      <c r="BB342" s="34"/>
      <c r="BC342" s="34"/>
      <c r="BD342" s="34"/>
      <c r="BE342" s="34"/>
      <c r="BF342" s="34"/>
      <c r="BG342" s="34"/>
      <c r="BH342" s="34"/>
      <c r="BI342" s="34"/>
      <c r="BJ342" s="34"/>
      <c r="BL342" s="74" t="s">
        <v>60</v>
      </c>
      <c r="BM342" s="75">
        <f>BA364</f>
        <v>0</v>
      </c>
    </row>
    <row r="343" spans="2:65" x14ac:dyDescent="0.25">
      <c r="B343" s="27">
        <v>2025</v>
      </c>
      <c r="C343" s="28">
        <v>0</v>
      </c>
      <c r="D343" s="28">
        <v>0</v>
      </c>
      <c r="E343" s="28">
        <v>0</v>
      </c>
      <c r="F343" s="28">
        <v>600</v>
      </c>
      <c r="G343" s="28">
        <v>0</v>
      </c>
      <c r="H343" s="28">
        <v>0</v>
      </c>
      <c r="I343" s="28">
        <v>0</v>
      </c>
      <c r="J343" s="28">
        <v>0</v>
      </c>
      <c r="K343" s="28">
        <v>0</v>
      </c>
      <c r="L343" s="28">
        <v>0</v>
      </c>
      <c r="M343" s="28">
        <v>0</v>
      </c>
      <c r="N343" s="28">
        <v>0</v>
      </c>
      <c r="O343" s="28">
        <v>0</v>
      </c>
      <c r="P343" s="28">
        <v>0</v>
      </c>
      <c r="Q343" s="28">
        <v>0</v>
      </c>
      <c r="R343" s="28">
        <v>0</v>
      </c>
      <c r="S343" s="28">
        <v>0</v>
      </c>
      <c r="T343" s="28">
        <v>0</v>
      </c>
      <c r="U343" s="28">
        <v>0</v>
      </c>
      <c r="V343" s="28">
        <v>0</v>
      </c>
      <c r="W343" s="28">
        <v>16.090000152587891</v>
      </c>
      <c r="X343" s="28">
        <v>0</v>
      </c>
      <c r="Y343" s="28">
        <v>0</v>
      </c>
      <c r="Z343" s="28">
        <v>0</v>
      </c>
      <c r="AA343" s="28">
        <v>0</v>
      </c>
      <c r="AB343" s="28">
        <v>0</v>
      </c>
      <c r="AC343" s="28">
        <v>0</v>
      </c>
      <c r="AD343" s="28">
        <v>0</v>
      </c>
      <c r="AE343" s="28">
        <v>6</v>
      </c>
      <c r="AF343" s="28">
        <v>47.130000138655305</v>
      </c>
      <c r="AG343" s="28">
        <v>161.28095332862327</v>
      </c>
      <c r="AH343" s="28">
        <v>93.732976330442341</v>
      </c>
      <c r="AI343" s="30" t="str">
        <f t="shared" si="213"/>
        <v>J SCGHG Dispatch Cost - LTCE and Hourly Models</v>
      </c>
      <c r="AJ343" s="27">
        <v>2025</v>
      </c>
      <c r="AK343" s="35">
        <f t="shared" si="214"/>
        <v>255.01392965906561</v>
      </c>
      <c r="AL343" s="35">
        <f t="shared" si="209"/>
        <v>0</v>
      </c>
      <c r="AM343" s="35">
        <f t="shared" si="215"/>
        <v>0</v>
      </c>
      <c r="AN343" s="35">
        <f t="shared" si="216"/>
        <v>47.130000138655305</v>
      </c>
      <c r="AO343" s="35">
        <f t="shared" si="217"/>
        <v>22.090000152587891</v>
      </c>
      <c r="AP343" s="35">
        <f t="shared" si="218"/>
        <v>0</v>
      </c>
      <c r="AQ343" s="35">
        <f t="shared" si="219"/>
        <v>0</v>
      </c>
      <c r="AR343" s="35">
        <f t="shared" si="210"/>
        <v>600</v>
      </c>
      <c r="AS343" s="35">
        <f t="shared" si="220"/>
        <v>0</v>
      </c>
      <c r="AT343" s="35">
        <f t="shared" si="221"/>
        <v>0</v>
      </c>
      <c r="AU343" s="35">
        <f t="shared" si="211"/>
        <v>0</v>
      </c>
      <c r="AV343" s="35">
        <f t="shared" si="212"/>
        <v>924.23392995030883</v>
      </c>
      <c r="AX343" s="27">
        <v>2025</v>
      </c>
      <c r="AY343" s="35">
        <f t="shared" ref="AY343:BJ343" si="222">AK343</f>
        <v>255.01392965906561</v>
      </c>
      <c r="AZ343" s="35">
        <f t="shared" si="222"/>
        <v>0</v>
      </c>
      <c r="BA343" s="35">
        <f t="shared" si="222"/>
        <v>0</v>
      </c>
      <c r="BB343" s="35">
        <f t="shared" si="222"/>
        <v>47.130000138655305</v>
      </c>
      <c r="BC343" s="35">
        <f t="shared" si="222"/>
        <v>22.090000152587891</v>
      </c>
      <c r="BD343" s="35">
        <f t="shared" si="222"/>
        <v>0</v>
      </c>
      <c r="BE343" s="35">
        <f t="shared" si="222"/>
        <v>0</v>
      </c>
      <c r="BF343" s="35">
        <f t="shared" si="222"/>
        <v>600</v>
      </c>
      <c r="BG343" s="35">
        <f t="shared" si="222"/>
        <v>0</v>
      </c>
      <c r="BH343" s="35">
        <f t="shared" si="222"/>
        <v>0</v>
      </c>
      <c r="BI343" s="35">
        <f t="shared" si="222"/>
        <v>0</v>
      </c>
      <c r="BJ343" s="35">
        <f t="shared" si="222"/>
        <v>924.23392995030883</v>
      </c>
      <c r="BL343" s="74" t="s">
        <v>61</v>
      </c>
      <c r="BM343" s="75">
        <f>BB364</f>
        <v>204.59000205993652</v>
      </c>
    </row>
    <row r="344" spans="2:65" x14ac:dyDescent="0.25">
      <c r="B344" s="25">
        <v>2026</v>
      </c>
      <c r="C344" s="26">
        <v>0</v>
      </c>
      <c r="D344" s="26">
        <v>237</v>
      </c>
      <c r="E344" s="26">
        <v>36.400001525878899</v>
      </c>
      <c r="F344" s="26">
        <v>600</v>
      </c>
      <c r="G344" s="26">
        <v>0</v>
      </c>
      <c r="H344" s="26">
        <v>0</v>
      </c>
      <c r="I344" s="26">
        <v>0</v>
      </c>
      <c r="J344" s="26">
        <v>0</v>
      </c>
      <c r="K344" s="26">
        <v>0</v>
      </c>
      <c r="L344" s="26">
        <v>0</v>
      </c>
      <c r="M344" s="26">
        <v>0</v>
      </c>
      <c r="N344" s="26">
        <v>0</v>
      </c>
      <c r="O344" s="26">
        <v>0</v>
      </c>
      <c r="P344" s="26">
        <v>0</v>
      </c>
      <c r="Q344" s="26">
        <v>0</v>
      </c>
      <c r="R344" s="26">
        <v>0</v>
      </c>
      <c r="S344" s="26">
        <v>0</v>
      </c>
      <c r="T344" s="26">
        <v>0</v>
      </c>
      <c r="U344" s="26">
        <v>0</v>
      </c>
      <c r="V344" s="26">
        <v>0</v>
      </c>
      <c r="W344" s="26">
        <v>19.389999389648441</v>
      </c>
      <c r="X344" s="26">
        <v>0</v>
      </c>
      <c r="Y344" s="26">
        <v>0</v>
      </c>
      <c r="Z344" s="26">
        <v>0</v>
      </c>
      <c r="AA344" s="26">
        <v>0</v>
      </c>
      <c r="AB344" s="26">
        <v>0</v>
      </c>
      <c r="AC344" s="26">
        <v>0</v>
      </c>
      <c r="AD344" s="26">
        <v>0</v>
      </c>
      <c r="AE344" s="26">
        <v>6</v>
      </c>
      <c r="AF344" s="26">
        <v>74.380000291392207</v>
      </c>
      <c r="AG344" s="26">
        <v>206.94184420349262</v>
      </c>
      <c r="AH344" s="26">
        <v>109.79813701644319</v>
      </c>
      <c r="AI344" s="30" t="str">
        <f t="shared" si="213"/>
        <v>J SCGHG Dispatch Cost - LTCE and Hourly Models</v>
      </c>
      <c r="AJ344" s="25">
        <v>2026</v>
      </c>
      <c r="AK344" s="34">
        <f t="shared" si="214"/>
        <v>316.73998121993583</v>
      </c>
      <c r="AL344" s="34">
        <f t="shared" si="209"/>
        <v>0</v>
      </c>
      <c r="AM344" s="34">
        <f t="shared" si="215"/>
        <v>0</v>
      </c>
      <c r="AN344" s="34">
        <f t="shared" si="216"/>
        <v>74.380000291392207</v>
      </c>
      <c r="AO344" s="34">
        <f t="shared" si="217"/>
        <v>25.389999389648441</v>
      </c>
      <c r="AP344" s="34">
        <f t="shared" si="218"/>
        <v>0</v>
      </c>
      <c r="AQ344" s="34">
        <f t="shared" si="219"/>
        <v>0</v>
      </c>
      <c r="AR344" s="34">
        <f t="shared" si="210"/>
        <v>600</v>
      </c>
      <c r="AS344" s="34">
        <f t="shared" si="220"/>
        <v>0</v>
      </c>
      <c r="AT344" s="34">
        <f t="shared" si="221"/>
        <v>0</v>
      </c>
      <c r="AU344" s="34">
        <f t="shared" si="211"/>
        <v>273.40000152587891</v>
      </c>
      <c r="AV344" s="34">
        <f t="shared" si="212"/>
        <v>1289.9099824268553</v>
      </c>
      <c r="AX344" s="25">
        <v>2026</v>
      </c>
      <c r="AY344" s="34"/>
      <c r="AZ344" s="34"/>
      <c r="BA344" s="34"/>
      <c r="BB344" s="34"/>
      <c r="BC344" s="34"/>
      <c r="BD344" s="34"/>
      <c r="BE344" s="34"/>
      <c r="BF344" s="34"/>
      <c r="BG344" s="34"/>
      <c r="BH344" s="34"/>
      <c r="BI344" s="34"/>
      <c r="BJ344" s="34"/>
      <c r="BL344" s="74" t="s">
        <v>62</v>
      </c>
      <c r="BM344" s="75">
        <f>BC364</f>
        <v>117.77000427246094</v>
      </c>
    </row>
    <row r="345" spans="2:65" x14ac:dyDescent="0.25">
      <c r="B345" s="27">
        <v>2027</v>
      </c>
      <c r="C345" s="28">
        <v>0</v>
      </c>
      <c r="D345" s="28">
        <v>237</v>
      </c>
      <c r="E345" s="28">
        <v>36.400001525878899</v>
      </c>
      <c r="F345" s="28">
        <v>600</v>
      </c>
      <c r="G345" s="28">
        <v>0</v>
      </c>
      <c r="H345" s="28">
        <v>0</v>
      </c>
      <c r="I345" s="28">
        <v>0</v>
      </c>
      <c r="J345" s="28">
        <v>400</v>
      </c>
      <c r="K345" s="28">
        <v>0</v>
      </c>
      <c r="L345" s="28">
        <v>0</v>
      </c>
      <c r="M345" s="28">
        <v>0</v>
      </c>
      <c r="N345" s="28">
        <v>0</v>
      </c>
      <c r="O345" s="28">
        <v>0</v>
      </c>
      <c r="P345" s="28">
        <v>0</v>
      </c>
      <c r="Q345" s="28">
        <v>0</v>
      </c>
      <c r="R345" s="28">
        <v>0</v>
      </c>
      <c r="S345" s="28">
        <v>0</v>
      </c>
      <c r="T345" s="28">
        <v>0</v>
      </c>
      <c r="U345" s="28">
        <v>0</v>
      </c>
      <c r="V345" s="28">
        <v>0</v>
      </c>
      <c r="W345" s="28">
        <v>24.79000091552734</v>
      </c>
      <c r="X345" s="28">
        <v>0</v>
      </c>
      <c r="Y345" s="28">
        <v>0</v>
      </c>
      <c r="Z345" s="28">
        <v>0</v>
      </c>
      <c r="AA345" s="28">
        <v>0</v>
      </c>
      <c r="AB345" s="28">
        <v>0</v>
      </c>
      <c r="AC345" s="28">
        <v>0</v>
      </c>
      <c r="AD345" s="28">
        <v>0</v>
      </c>
      <c r="AE345" s="28">
        <v>6</v>
      </c>
      <c r="AF345" s="28">
        <v>108.0500010997057</v>
      </c>
      <c r="AG345" s="28">
        <v>255.36065474159199</v>
      </c>
      <c r="AH345" s="28">
        <v>125.52563835366325</v>
      </c>
      <c r="AI345" s="30" t="str">
        <f t="shared" si="213"/>
        <v>J SCGHG Dispatch Cost - LTCE and Hourly Models</v>
      </c>
      <c r="AJ345" s="27">
        <v>2027</v>
      </c>
      <c r="AK345" s="35">
        <f t="shared" si="214"/>
        <v>380.88629309525527</v>
      </c>
      <c r="AL345" s="35">
        <f t="shared" si="209"/>
        <v>0</v>
      </c>
      <c r="AM345" s="35">
        <f t="shared" si="215"/>
        <v>0</v>
      </c>
      <c r="AN345" s="35">
        <f t="shared" si="216"/>
        <v>108.0500010997057</v>
      </c>
      <c r="AO345" s="35">
        <f t="shared" si="217"/>
        <v>30.79000091552734</v>
      </c>
      <c r="AP345" s="35">
        <f t="shared" si="218"/>
        <v>0</v>
      </c>
      <c r="AQ345" s="35">
        <f t="shared" si="219"/>
        <v>0</v>
      </c>
      <c r="AR345" s="35">
        <f t="shared" si="210"/>
        <v>1000</v>
      </c>
      <c r="AS345" s="35">
        <f t="shared" si="220"/>
        <v>0</v>
      </c>
      <c r="AT345" s="35">
        <f t="shared" si="221"/>
        <v>0</v>
      </c>
      <c r="AU345" s="35">
        <f t="shared" si="211"/>
        <v>273.40000152587891</v>
      </c>
      <c r="AV345" s="35">
        <f t="shared" si="212"/>
        <v>1793.1262966363672</v>
      </c>
      <c r="AX345" s="27">
        <v>2027</v>
      </c>
      <c r="AY345" s="35"/>
      <c r="AZ345" s="35"/>
      <c r="BA345" s="35"/>
      <c r="BB345" s="35"/>
      <c r="BC345" s="35"/>
      <c r="BD345" s="35"/>
      <c r="BE345" s="35"/>
      <c r="BF345" s="35"/>
      <c r="BG345" s="35"/>
      <c r="BH345" s="35"/>
      <c r="BI345" s="35"/>
      <c r="BJ345" s="35"/>
      <c r="BL345" s="74" t="s">
        <v>38</v>
      </c>
      <c r="BM345" s="75">
        <f>BD364</f>
        <v>60</v>
      </c>
    </row>
    <row r="346" spans="2:65" x14ac:dyDescent="0.25">
      <c r="B346" s="25">
        <v>2028</v>
      </c>
      <c r="C346" s="26">
        <v>0</v>
      </c>
      <c r="D346" s="26">
        <v>237</v>
      </c>
      <c r="E346" s="26">
        <v>36.400001525878899</v>
      </c>
      <c r="F346" s="26">
        <v>600</v>
      </c>
      <c r="G346" s="26">
        <v>0</v>
      </c>
      <c r="H346" s="26">
        <v>200</v>
      </c>
      <c r="I346" s="26">
        <v>0</v>
      </c>
      <c r="J346" s="26">
        <v>400</v>
      </c>
      <c r="K346" s="26">
        <v>0</v>
      </c>
      <c r="L346" s="26">
        <v>0</v>
      </c>
      <c r="M346" s="26">
        <v>0</v>
      </c>
      <c r="N346" s="26">
        <v>0</v>
      </c>
      <c r="O346" s="26">
        <v>0</v>
      </c>
      <c r="P346" s="26">
        <v>0</v>
      </c>
      <c r="Q346" s="26">
        <v>0</v>
      </c>
      <c r="R346" s="26">
        <v>0</v>
      </c>
      <c r="S346" s="26">
        <v>0</v>
      </c>
      <c r="T346" s="26">
        <v>0</v>
      </c>
      <c r="U346" s="26">
        <v>0</v>
      </c>
      <c r="V346" s="26">
        <v>0</v>
      </c>
      <c r="W346" s="26">
        <v>27.79000091552734</v>
      </c>
      <c r="X346" s="26">
        <v>0</v>
      </c>
      <c r="Y346" s="26">
        <v>0</v>
      </c>
      <c r="Z346" s="26">
        <v>0</v>
      </c>
      <c r="AA346" s="26">
        <v>0</v>
      </c>
      <c r="AB346" s="26">
        <v>0</v>
      </c>
      <c r="AC346" s="26">
        <v>0</v>
      </c>
      <c r="AD346" s="26">
        <v>0</v>
      </c>
      <c r="AE346" s="26">
        <v>9</v>
      </c>
      <c r="AF346" s="26">
        <v>142.57000258564949</v>
      </c>
      <c r="AG346" s="26">
        <v>306.2398079751942</v>
      </c>
      <c r="AH346" s="26">
        <v>153.20263471007479</v>
      </c>
      <c r="AI346" s="30" t="str">
        <f t="shared" si="213"/>
        <v>J SCGHG Dispatch Cost - LTCE and Hourly Models</v>
      </c>
      <c r="AJ346" s="25">
        <v>2028</v>
      </c>
      <c r="AK346" s="34">
        <f t="shared" si="214"/>
        <v>459.44244268526899</v>
      </c>
      <c r="AL346" s="34">
        <f t="shared" si="209"/>
        <v>0</v>
      </c>
      <c r="AM346" s="34">
        <f t="shared" si="215"/>
        <v>0</v>
      </c>
      <c r="AN346" s="34">
        <f t="shared" si="216"/>
        <v>142.57000258564949</v>
      </c>
      <c r="AO346" s="34">
        <f t="shared" si="217"/>
        <v>36.790000915527344</v>
      </c>
      <c r="AP346" s="34">
        <f t="shared" si="218"/>
        <v>0</v>
      </c>
      <c r="AQ346" s="34">
        <f t="shared" si="219"/>
        <v>0</v>
      </c>
      <c r="AR346" s="34">
        <f t="shared" si="210"/>
        <v>1200</v>
      </c>
      <c r="AS346" s="34">
        <f t="shared" si="220"/>
        <v>0</v>
      </c>
      <c r="AT346" s="34">
        <f t="shared" si="221"/>
        <v>0</v>
      </c>
      <c r="AU346" s="34">
        <f t="shared" si="211"/>
        <v>273.40000152587891</v>
      </c>
      <c r="AV346" s="34">
        <f t="shared" si="212"/>
        <v>2112.202447712325</v>
      </c>
      <c r="AX346" s="25">
        <v>2028</v>
      </c>
      <c r="AY346" s="34"/>
      <c r="AZ346" s="34"/>
      <c r="BA346" s="34"/>
      <c r="BB346" s="34"/>
      <c r="BC346" s="34"/>
      <c r="BD346" s="34"/>
      <c r="BE346" s="34"/>
      <c r="BF346" s="34"/>
      <c r="BG346" s="34"/>
      <c r="BH346" s="34"/>
      <c r="BI346" s="34"/>
      <c r="BJ346" s="34"/>
      <c r="BL346" s="74" t="s">
        <v>47</v>
      </c>
      <c r="BM346" s="75">
        <f>BE364</f>
        <v>995.75000762939453</v>
      </c>
    </row>
    <row r="347" spans="2:65" x14ac:dyDescent="0.25">
      <c r="B347" s="27">
        <v>2029</v>
      </c>
      <c r="C347" s="28">
        <v>0</v>
      </c>
      <c r="D347" s="28">
        <v>237</v>
      </c>
      <c r="E347" s="28">
        <v>36.400001525878899</v>
      </c>
      <c r="F347" s="28">
        <v>600</v>
      </c>
      <c r="G347" s="28">
        <v>200</v>
      </c>
      <c r="H347" s="28">
        <v>200</v>
      </c>
      <c r="I347" s="28">
        <v>0</v>
      </c>
      <c r="J347" s="28">
        <v>400</v>
      </c>
      <c r="K347" s="28">
        <v>0</v>
      </c>
      <c r="L347" s="28">
        <v>0</v>
      </c>
      <c r="M347" s="28">
        <v>0</v>
      </c>
      <c r="N347" s="28">
        <v>0</v>
      </c>
      <c r="O347" s="28">
        <v>0</v>
      </c>
      <c r="P347" s="28">
        <v>0</v>
      </c>
      <c r="Q347" s="28">
        <v>0</v>
      </c>
      <c r="R347" s="28">
        <v>0</v>
      </c>
      <c r="S347" s="28">
        <v>0</v>
      </c>
      <c r="T347" s="28">
        <v>0</v>
      </c>
      <c r="U347" s="28">
        <v>0</v>
      </c>
      <c r="V347" s="28">
        <v>0</v>
      </c>
      <c r="W347" s="28">
        <v>30.489999771118161</v>
      </c>
      <c r="X347" s="28">
        <v>0</v>
      </c>
      <c r="Y347" s="28">
        <v>0</v>
      </c>
      <c r="Z347" s="28">
        <v>0</v>
      </c>
      <c r="AA347" s="28">
        <v>0</v>
      </c>
      <c r="AB347" s="28">
        <v>0</v>
      </c>
      <c r="AC347" s="28">
        <v>0</v>
      </c>
      <c r="AD347" s="28">
        <v>0</v>
      </c>
      <c r="AE347" s="28">
        <v>11</v>
      </c>
      <c r="AF347" s="28">
        <v>156.16999934613705</v>
      </c>
      <c r="AG347" s="28">
        <v>357.79003073213073</v>
      </c>
      <c r="AH347" s="28">
        <v>171.01173674933818</v>
      </c>
      <c r="AI347" s="30" t="str">
        <f t="shared" si="213"/>
        <v>J SCGHG Dispatch Cost - LTCE and Hourly Models</v>
      </c>
      <c r="AJ347" s="27">
        <v>2029</v>
      </c>
      <c r="AK347" s="35">
        <f t="shared" si="214"/>
        <v>528.80176748146891</v>
      </c>
      <c r="AL347" s="35">
        <f t="shared" si="209"/>
        <v>0</v>
      </c>
      <c r="AM347" s="35">
        <f t="shared" si="215"/>
        <v>0</v>
      </c>
      <c r="AN347" s="35">
        <f t="shared" si="216"/>
        <v>156.16999934613705</v>
      </c>
      <c r="AO347" s="35">
        <f t="shared" si="217"/>
        <v>41.489999771118164</v>
      </c>
      <c r="AP347" s="35">
        <f t="shared" si="218"/>
        <v>0</v>
      </c>
      <c r="AQ347" s="35">
        <f t="shared" si="219"/>
        <v>0</v>
      </c>
      <c r="AR347" s="35">
        <f t="shared" si="210"/>
        <v>1400</v>
      </c>
      <c r="AS347" s="35">
        <f t="shared" si="220"/>
        <v>0</v>
      </c>
      <c r="AT347" s="35">
        <f t="shared" si="221"/>
        <v>0</v>
      </c>
      <c r="AU347" s="35">
        <f t="shared" si="211"/>
        <v>273.40000152587891</v>
      </c>
      <c r="AV347" s="35">
        <f t="shared" si="212"/>
        <v>2399.8617681246033</v>
      </c>
      <c r="AX347" s="27">
        <v>2029</v>
      </c>
      <c r="AY347" s="35"/>
      <c r="AZ347" s="35"/>
      <c r="BA347" s="35"/>
      <c r="BB347" s="35"/>
      <c r="BC347" s="35"/>
      <c r="BD347" s="35"/>
      <c r="BE347" s="35"/>
      <c r="BF347" s="35"/>
      <c r="BG347" s="35"/>
      <c r="BH347" s="35"/>
      <c r="BI347" s="35"/>
      <c r="BJ347" s="35"/>
      <c r="BL347" s="74" t="s">
        <v>53</v>
      </c>
      <c r="BM347" s="75">
        <f>BF364</f>
        <v>3550</v>
      </c>
    </row>
    <row r="348" spans="2:65" x14ac:dyDescent="0.25">
      <c r="B348" s="25">
        <v>2030</v>
      </c>
      <c r="C348" s="26">
        <v>0</v>
      </c>
      <c r="D348" s="26">
        <v>237</v>
      </c>
      <c r="E348" s="26">
        <v>36.400001525878899</v>
      </c>
      <c r="F348" s="26">
        <v>900</v>
      </c>
      <c r="G348" s="26">
        <v>200</v>
      </c>
      <c r="H348" s="26">
        <v>200</v>
      </c>
      <c r="I348" s="26">
        <v>0</v>
      </c>
      <c r="J348" s="26">
        <v>400</v>
      </c>
      <c r="K348" s="26">
        <v>0</v>
      </c>
      <c r="L348" s="26">
        <v>0</v>
      </c>
      <c r="M348" s="26">
        <v>0</v>
      </c>
      <c r="N348" s="26"/>
      <c r="O348" s="26">
        <v>0</v>
      </c>
      <c r="P348" s="26">
        <v>0</v>
      </c>
      <c r="Q348" s="26">
        <v>0</v>
      </c>
      <c r="R348" s="26">
        <v>0</v>
      </c>
      <c r="S348" s="26">
        <v>0</v>
      </c>
      <c r="T348" s="26">
        <v>0</v>
      </c>
      <c r="U348" s="26">
        <v>0</v>
      </c>
      <c r="V348" s="26">
        <v>0</v>
      </c>
      <c r="W348" s="26">
        <v>34.689998626708977</v>
      </c>
      <c r="X348" s="26">
        <v>0</v>
      </c>
      <c r="Y348" s="26">
        <v>0</v>
      </c>
      <c r="Z348" s="26">
        <v>0</v>
      </c>
      <c r="AA348" s="26">
        <v>0</v>
      </c>
      <c r="AB348" s="26">
        <v>0</v>
      </c>
      <c r="AC348" s="26">
        <v>0</v>
      </c>
      <c r="AD348" s="26">
        <v>0</v>
      </c>
      <c r="AE348" s="26">
        <v>11</v>
      </c>
      <c r="AF348" s="26">
        <v>170.15999865531921</v>
      </c>
      <c r="AG348" s="26">
        <v>412.5787181774632</v>
      </c>
      <c r="AH348" s="26">
        <v>181.88492737120654</v>
      </c>
      <c r="AI348" s="30" t="str">
        <f t="shared" si="213"/>
        <v>J SCGHG Dispatch Cost - LTCE and Hourly Models</v>
      </c>
      <c r="AJ348" s="25">
        <v>2030</v>
      </c>
      <c r="AK348" s="34">
        <f t="shared" si="214"/>
        <v>594.46364554866977</v>
      </c>
      <c r="AL348" s="34">
        <f t="shared" si="209"/>
        <v>0</v>
      </c>
      <c r="AM348" s="34">
        <f t="shared" si="215"/>
        <v>0</v>
      </c>
      <c r="AN348" s="34">
        <f t="shared" si="216"/>
        <v>170.15999865531921</v>
      </c>
      <c r="AO348" s="34">
        <f t="shared" si="217"/>
        <v>45.689998626708977</v>
      </c>
      <c r="AP348" s="34">
        <f t="shared" si="218"/>
        <v>0</v>
      </c>
      <c r="AQ348" s="34">
        <f t="shared" si="219"/>
        <v>0</v>
      </c>
      <c r="AR348" s="34">
        <f t="shared" si="210"/>
        <v>1700</v>
      </c>
      <c r="AS348" s="34">
        <f t="shared" si="220"/>
        <v>0</v>
      </c>
      <c r="AT348" s="34">
        <f t="shared" si="221"/>
        <v>0</v>
      </c>
      <c r="AU348" s="34">
        <f t="shared" si="211"/>
        <v>273.40000152587891</v>
      </c>
      <c r="AV348" s="34">
        <f t="shared" si="212"/>
        <v>2783.7136443565769</v>
      </c>
      <c r="AX348" s="25">
        <v>2030</v>
      </c>
      <c r="AY348" s="34">
        <f t="shared" ref="AY348:BJ348" si="223">AK348-AY343</f>
        <v>339.44971588960414</v>
      </c>
      <c r="AZ348" s="34">
        <f t="shared" si="223"/>
        <v>0</v>
      </c>
      <c r="BA348" s="34">
        <f t="shared" si="223"/>
        <v>0</v>
      </c>
      <c r="BB348" s="34">
        <f t="shared" si="223"/>
        <v>123.02999851666391</v>
      </c>
      <c r="BC348" s="34">
        <f t="shared" si="223"/>
        <v>23.599998474121087</v>
      </c>
      <c r="BD348" s="34">
        <f t="shared" si="223"/>
        <v>0</v>
      </c>
      <c r="BE348" s="34">
        <f t="shared" si="223"/>
        <v>0</v>
      </c>
      <c r="BF348" s="34">
        <f t="shared" si="223"/>
        <v>1100</v>
      </c>
      <c r="BG348" s="34">
        <f t="shared" si="223"/>
        <v>0</v>
      </c>
      <c r="BH348" s="34">
        <f t="shared" si="223"/>
        <v>0</v>
      </c>
      <c r="BI348" s="34">
        <f t="shared" si="223"/>
        <v>273.40000152587891</v>
      </c>
      <c r="BJ348" s="34">
        <f t="shared" si="223"/>
        <v>1859.4797144062682</v>
      </c>
      <c r="BL348" s="74" t="s">
        <v>63</v>
      </c>
      <c r="BM348" s="75">
        <f>BG364</f>
        <v>375</v>
      </c>
    </row>
    <row r="349" spans="2:65" x14ac:dyDescent="0.25">
      <c r="B349" s="27">
        <v>2031</v>
      </c>
      <c r="C349" s="28">
        <v>0</v>
      </c>
      <c r="D349" s="28">
        <v>237</v>
      </c>
      <c r="E349" s="28">
        <v>54.600002288818345</v>
      </c>
      <c r="F349" s="28">
        <v>1000</v>
      </c>
      <c r="G349" s="28">
        <v>200</v>
      </c>
      <c r="H349" s="28">
        <v>200</v>
      </c>
      <c r="I349" s="28">
        <v>0</v>
      </c>
      <c r="J349" s="28">
        <v>400</v>
      </c>
      <c r="K349" s="28">
        <v>0</v>
      </c>
      <c r="L349" s="28">
        <v>0</v>
      </c>
      <c r="M349" s="28">
        <v>0</v>
      </c>
      <c r="N349" s="28">
        <v>0</v>
      </c>
      <c r="O349" s="28">
        <v>0</v>
      </c>
      <c r="P349" s="28">
        <v>0</v>
      </c>
      <c r="Q349" s="28">
        <v>0</v>
      </c>
      <c r="R349" s="28">
        <v>0</v>
      </c>
      <c r="S349" s="28">
        <v>0</v>
      </c>
      <c r="T349" s="28">
        <v>0</v>
      </c>
      <c r="U349" s="28">
        <v>0</v>
      </c>
      <c r="V349" s="28">
        <v>0</v>
      </c>
      <c r="W349" s="28">
        <v>38.060001373291023</v>
      </c>
      <c r="X349" s="28">
        <v>0</v>
      </c>
      <c r="Y349" s="28">
        <v>0</v>
      </c>
      <c r="Z349" s="28">
        <v>0</v>
      </c>
      <c r="AA349" s="28">
        <v>0</v>
      </c>
      <c r="AB349" s="28">
        <v>0</v>
      </c>
      <c r="AC349" s="28">
        <v>0</v>
      </c>
      <c r="AD349" s="28">
        <v>0</v>
      </c>
      <c r="AE349" s="28">
        <v>12.069999694824221</v>
      </c>
      <c r="AF349" s="28">
        <v>172.47999861836433</v>
      </c>
      <c r="AG349" s="28">
        <v>469.39263167865727</v>
      </c>
      <c r="AH349" s="28">
        <v>195.61529208824882</v>
      </c>
      <c r="AI349" s="30" t="str">
        <f t="shared" si="213"/>
        <v>J SCGHG Dispatch Cost - LTCE and Hourly Models</v>
      </c>
      <c r="AJ349" s="27">
        <v>2031</v>
      </c>
      <c r="AK349" s="35">
        <f t="shared" si="214"/>
        <v>665.00792376690606</v>
      </c>
      <c r="AL349" s="35">
        <f t="shared" si="209"/>
        <v>0</v>
      </c>
      <c r="AM349" s="35">
        <f t="shared" si="215"/>
        <v>0</v>
      </c>
      <c r="AN349" s="35">
        <f t="shared" si="216"/>
        <v>172.47999861836433</v>
      </c>
      <c r="AO349" s="35">
        <f t="shared" si="217"/>
        <v>50.130001068115241</v>
      </c>
      <c r="AP349" s="35">
        <f t="shared" si="218"/>
        <v>0</v>
      </c>
      <c r="AQ349" s="35">
        <f t="shared" si="219"/>
        <v>0</v>
      </c>
      <c r="AR349" s="35">
        <f t="shared" si="210"/>
        <v>1800</v>
      </c>
      <c r="AS349" s="35">
        <f t="shared" si="220"/>
        <v>0</v>
      </c>
      <c r="AT349" s="35">
        <f t="shared" si="221"/>
        <v>0</v>
      </c>
      <c r="AU349" s="35">
        <f t="shared" si="211"/>
        <v>291.60000228881836</v>
      </c>
      <c r="AV349" s="35">
        <f t="shared" si="212"/>
        <v>2979.217925742204</v>
      </c>
      <c r="AX349" s="27">
        <v>2031</v>
      </c>
      <c r="AY349" s="35"/>
      <c r="AZ349" s="35"/>
      <c r="BA349" s="35"/>
      <c r="BB349" s="35"/>
      <c r="BC349" s="35"/>
      <c r="BD349" s="35"/>
      <c r="BE349" s="35"/>
      <c r="BF349" s="35"/>
      <c r="BG349" s="35"/>
      <c r="BH349" s="35"/>
      <c r="BI349" s="35"/>
      <c r="BJ349" s="35"/>
      <c r="BL349" s="74" t="s">
        <v>64</v>
      </c>
      <c r="BM349" s="75">
        <f>BH364</f>
        <v>0</v>
      </c>
    </row>
    <row r="350" spans="2:65" x14ac:dyDescent="0.25">
      <c r="B350" s="25">
        <v>2032</v>
      </c>
      <c r="C350" s="26">
        <v>0</v>
      </c>
      <c r="D350" s="26">
        <v>237</v>
      </c>
      <c r="E350" s="26">
        <v>109.2000045776367</v>
      </c>
      <c r="F350" s="26">
        <v>1100</v>
      </c>
      <c r="G350" s="26">
        <v>200</v>
      </c>
      <c r="H350" s="26">
        <v>200</v>
      </c>
      <c r="I350" s="26">
        <v>0</v>
      </c>
      <c r="J350" s="26">
        <v>400</v>
      </c>
      <c r="K350" s="26">
        <v>0</v>
      </c>
      <c r="L350" s="26">
        <v>0</v>
      </c>
      <c r="M350" s="26">
        <v>200</v>
      </c>
      <c r="N350" s="26">
        <v>0</v>
      </c>
      <c r="O350" s="26">
        <v>0</v>
      </c>
      <c r="P350" s="26">
        <v>0</v>
      </c>
      <c r="Q350" s="26">
        <v>0</v>
      </c>
      <c r="R350" s="26">
        <v>0</v>
      </c>
      <c r="S350" s="26">
        <v>0</v>
      </c>
      <c r="T350" s="26">
        <v>0</v>
      </c>
      <c r="U350" s="26">
        <v>0</v>
      </c>
      <c r="V350" s="26">
        <v>0</v>
      </c>
      <c r="W350" s="26">
        <v>41.630001068115227</v>
      </c>
      <c r="X350" s="26">
        <v>0</v>
      </c>
      <c r="Y350" s="26">
        <v>0</v>
      </c>
      <c r="Z350" s="26">
        <v>0</v>
      </c>
      <c r="AA350" s="26">
        <v>0</v>
      </c>
      <c r="AB350" s="26">
        <v>0</v>
      </c>
      <c r="AC350" s="26">
        <v>0</v>
      </c>
      <c r="AD350" s="26">
        <v>0</v>
      </c>
      <c r="AE350" s="26">
        <v>13.19999980926514</v>
      </c>
      <c r="AF350" s="26">
        <v>174.70999869704247</v>
      </c>
      <c r="AG350" s="26">
        <v>496.96755722482067</v>
      </c>
      <c r="AH350" s="26">
        <v>216.67182357825993</v>
      </c>
      <c r="AI350" s="30" t="str">
        <f t="shared" si="213"/>
        <v>J SCGHG Dispatch Cost - LTCE and Hourly Models</v>
      </c>
      <c r="AJ350" s="25">
        <v>2032</v>
      </c>
      <c r="AK350" s="34">
        <f t="shared" si="214"/>
        <v>713.6393808030806</v>
      </c>
      <c r="AL350" s="34">
        <f t="shared" si="209"/>
        <v>0</v>
      </c>
      <c r="AM350" s="34">
        <f t="shared" si="215"/>
        <v>0</v>
      </c>
      <c r="AN350" s="34">
        <f t="shared" si="216"/>
        <v>174.70999869704247</v>
      </c>
      <c r="AO350" s="34">
        <f t="shared" si="217"/>
        <v>54.830000877380371</v>
      </c>
      <c r="AP350" s="34">
        <f t="shared" si="218"/>
        <v>0</v>
      </c>
      <c r="AQ350" s="34">
        <f t="shared" si="219"/>
        <v>200</v>
      </c>
      <c r="AR350" s="34">
        <f t="shared" si="210"/>
        <v>1900</v>
      </c>
      <c r="AS350" s="34">
        <f t="shared" si="220"/>
        <v>0</v>
      </c>
      <c r="AT350" s="34">
        <f t="shared" si="221"/>
        <v>0</v>
      </c>
      <c r="AU350" s="34">
        <f t="shared" si="211"/>
        <v>346.20000457763672</v>
      </c>
      <c r="AV350" s="34">
        <f t="shared" si="212"/>
        <v>3389.3793849551403</v>
      </c>
      <c r="AX350" s="25">
        <v>2032</v>
      </c>
      <c r="AY350" s="34"/>
      <c r="AZ350" s="34"/>
      <c r="BA350" s="34"/>
      <c r="BB350" s="34"/>
      <c r="BC350" s="34"/>
      <c r="BD350" s="34"/>
      <c r="BE350" s="34"/>
      <c r="BF350" s="34"/>
      <c r="BG350" s="34"/>
      <c r="BH350" s="34"/>
      <c r="BI350" s="34"/>
      <c r="BJ350" s="34"/>
      <c r="BL350" s="74" t="s">
        <v>50</v>
      </c>
      <c r="BM350" s="75">
        <f>BI364</f>
        <v>747.0000114440918</v>
      </c>
    </row>
    <row r="351" spans="2:65" x14ac:dyDescent="0.25">
      <c r="B351" s="27">
        <v>2033</v>
      </c>
      <c r="C351" s="28">
        <v>0</v>
      </c>
      <c r="D351" s="28">
        <v>237</v>
      </c>
      <c r="E351" s="28">
        <v>109.2000045776367</v>
      </c>
      <c r="F351" s="28">
        <v>1100</v>
      </c>
      <c r="G351" s="28">
        <v>200</v>
      </c>
      <c r="H351" s="28">
        <v>200</v>
      </c>
      <c r="I351" s="28">
        <v>0</v>
      </c>
      <c r="J351" s="28">
        <v>400</v>
      </c>
      <c r="K351" s="28">
        <v>0</v>
      </c>
      <c r="L351" s="28">
        <v>0</v>
      </c>
      <c r="M351" s="28">
        <v>299.89999389648438</v>
      </c>
      <c r="N351" s="28">
        <v>0</v>
      </c>
      <c r="O351" s="28">
        <v>0</v>
      </c>
      <c r="P351" s="28">
        <v>0</v>
      </c>
      <c r="Q351" s="28">
        <v>0</v>
      </c>
      <c r="R351" s="28">
        <v>0</v>
      </c>
      <c r="S351" s="28">
        <v>0</v>
      </c>
      <c r="T351" s="28">
        <v>0</v>
      </c>
      <c r="U351" s="28">
        <v>0</v>
      </c>
      <c r="V351" s="28">
        <v>0</v>
      </c>
      <c r="W351" s="28">
        <v>44.919998168945313</v>
      </c>
      <c r="X351" s="28">
        <v>0</v>
      </c>
      <c r="Y351" s="28">
        <v>0</v>
      </c>
      <c r="Z351" s="28">
        <v>0</v>
      </c>
      <c r="AA351" s="28">
        <v>0</v>
      </c>
      <c r="AB351" s="28">
        <v>0</v>
      </c>
      <c r="AC351" s="28">
        <v>0</v>
      </c>
      <c r="AD351" s="28">
        <v>0</v>
      </c>
      <c r="AE351" s="28">
        <v>14.25</v>
      </c>
      <c r="AF351" s="28">
        <v>176.77000457048416</v>
      </c>
      <c r="AG351" s="28">
        <v>524.96585539396233</v>
      </c>
      <c r="AH351" s="28">
        <v>245.58423121177603</v>
      </c>
      <c r="AI351" s="30" t="str">
        <f t="shared" si="213"/>
        <v>J SCGHG Dispatch Cost - LTCE and Hourly Models</v>
      </c>
      <c r="AJ351" s="27">
        <v>2033</v>
      </c>
      <c r="AK351" s="35">
        <f t="shared" si="214"/>
        <v>770.55008660573833</v>
      </c>
      <c r="AL351" s="35">
        <f t="shared" si="209"/>
        <v>0</v>
      </c>
      <c r="AM351" s="35">
        <f t="shared" si="215"/>
        <v>0</v>
      </c>
      <c r="AN351" s="35">
        <f t="shared" si="216"/>
        <v>176.77000457048416</v>
      </c>
      <c r="AO351" s="35">
        <f t="shared" si="217"/>
        <v>59.169998168945313</v>
      </c>
      <c r="AP351" s="35">
        <f t="shared" si="218"/>
        <v>0</v>
      </c>
      <c r="AQ351" s="35">
        <f t="shared" si="219"/>
        <v>299.89999389648438</v>
      </c>
      <c r="AR351" s="35">
        <f t="shared" si="210"/>
        <v>1900</v>
      </c>
      <c r="AS351" s="35">
        <f t="shared" si="220"/>
        <v>0</v>
      </c>
      <c r="AT351" s="35">
        <f t="shared" si="221"/>
        <v>0</v>
      </c>
      <c r="AU351" s="35">
        <f t="shared" si="211"/>
        <v>346.20000457763672</v>
      </c>
      <c r="AV351" s="35">
        <f t="shared" si="212"/>
        <v>3552.5900878192888</v>
      </c>
      <c r="AX351" s="27">
        <v>2033</v>
      </c>
      <c r="AY351" s="35"/>
      <c r="AZ351" s="35"/>
      <c r="BA351" s="35"/>
      <c r="BB351" s="35"/>
      <c r="BC351" s="35"/>
      <c r="BD351" s="35"/>
      <c r="BE351" s="35"/>
      <c r="BF351" s="35"/>
      <c r="BG351" s="35"/>
      <c r="BH351" s="35"/>
      <c r="BI351" s="35"/>
      <c r="BJ351" s="35"/>
    </row>
    <row r="352" spans="2:65" x14ac:dyDescent="0.25">
      <c r="B352" s="25">
        <v>2034</v>
      </c>
      <c r="C352" s="26">
        <v>0</v>
      </c>
      <c r="D352" s="26">
        <v>237</v>
      </c>
      <c r="E352" s="26">
        <v>127.40000534057616</v>
      </c>
      <c r="F352" s="26">
        <v>1200</v>
      </c>
      <c r="G352" s="26">
        <v>200</v>
      </c>
      <c r="H352" s="26">
        <v>200</v>
      </c>
      <c r="I352" s="26">
        <v>0</v>
      </c>
      <c r="J352" s="26">
        <v>400</v>
      </c>
      <c r="K352" s="26">
        <v>0</v>
      </c>
      <c r="L352" s="26">
        <v>0</v>
      </c>
      <c r="M352" s="26">
        <v>299.75</v>
      </c>
      <c r="N352" s="26">
        <v>0</v>
      </c>
      <c r="O352" s="26">
        <v>0</v>
      </c>
      <c r="P352" s="26">
        <v>0</v>
      </c>
      <c r="Q352" s="26">
        <v>0</v>
      </c>
      <c r="R352" s="26">
        <v>0</v>
      </c>
      <c r="S352" s="26">
        <v>25</v>
      </c>
      <c r="T352" s="26">
        <v>0</v>
      </c>
      <c r="U352" s="26">
        <v>25</v>
      </c>
      <c r="V352" s="26">
        <v>0</v>
      </c>
      <c r="W352" s="26">
        <v>48.389999389648438</v>
      </c>
      <c r="X352" s="26">
        <v>0</v>
      </c>
      <c r="Y352" s="26">
        <v>0</v>
      </c>
      <c r="Z352" s="26">
        <v>0</v>
      </c>
      <c r="AA352" s="26">
        <v>0</v>
      </c>
      <c r="AB352" s="26">
        <v>0</v>
      </c>
      <c r="AC352" s="26">
        <v>0</v>
      </c>
      <c r="AD352" s="26">
        <v>0</v>
      </c>
      <c r="AE352" s="26">
        <v>15.340000152587891</v>
      </c>
      <c r="AF352" s="26">
        <v>178.81000316143036</v>
      </c>
      <c r="AG352" s="26">
        <v>555.72839171180271</v>
      </c>
      <c r="AH352" s="26">
        <v>280.84440061793555</v>
      </c>
      <c r="AI352" s="30" t="str">
        <f t="shared" si="213"/>
        <v>J SCGHG Dispatch Cost - LTCE and Hourly Models</v>
      </c>
      <c r="AJ352" s="25">
        <v>2034</v>
      </c>
      <c r="AK352" s="34">
        <f t="shared" si="214"/>
        <v>836.57279232973826</v>
      </c>
      <c r="AL352" s="34">
        <f t="shared" si="209"/>
        <v>50</v>
      </c>
      <c r="AM352" s="34">
        <f t="shared" si="215"/>
        <v>0</v>
      </c>
      <c r="AN352" s="34">
        <f t="shared" si="216"/>
        <v>178.81000316143036</v>
      </c>
      <c r="AO352" s="34">
        <f t="shared" si="217"/>
        <v>63.729999542236328</v>
      </c>
      <c r="AP352" s="34">
        <f t="shared" si="218"/>
        <v>0</v>
      </c>
      <c r="AQ352" s="34">
        <f t="shared" si="219"/>
        <v>299.75</v>
      </c>
      <c r="AR352" s="34">
        <f t="shared" si="210"/>
        <v>2000</v>
      </c>
      <c r="AS352" s="34">
        <f t="shared" si="220"/>
        <v>0</v>
      </c>
      <c r="AT352" s="34">
        <f t="shared" si="221"/>
        <v>0</v>
      </c>
      <c r="AU352" s="34">
        <f t="shared" si="211"/>
        <v>364.40000534057617</v>
      </c>
      <c r="AV352" s="34">
        <f t="shared" si="212"/>
        <v>3793.262800373981</v>
      </c>
      <c r="AX352" s="25">
        <v>2034</v>
      </c>
      <c r="AY352" s="34"/>
      <c r="AZ352" s="34"/>
      <c r="BA352" s="34"/>
      <c r="BB352" s="34"/>
      <c r="BC352" s="34"/>
      <c r="BD352" s="34"/>
      <c r="BE352" s="34"/>
      <c r="BF352" s="34"/>
      <c r="BG352" s="34"/>
      <c r="BH352" s="34"/>
      <c r="BI352" s="34"/>
      <c r="BJ352" s="34"/>
    </row>
    <row r="353" spans="2:65" x14ac:dyDescent="0.25">
      <c r="B353" s="27">
        <v>2035</v>
      </c>
      <c r="C353" s="28">
        <v>0</v>
      </c>
      <c r="D353" s="28">
        <v>474</v>
      </c>
      <c r="E353" s="28">
        <v>127.40000534057616</v>
      </c>
      <c r="F353" s="28">
        <v>1300</v>
      </c>
      <c r="G353" s="28">
        <v>200</v>
      </c>
      <c r="H353" s="28">
        <v>200</v>
      </c>
      <c r="I353" s="28">
        <v>0</v>
      </c>
      <c r="J353" s="28">
        <v>400</v>
      </c>
      <c r="K353" s="28">
        <v>0</v>
      </c>
      <c r="L353" s="28">
        <v>0</v>
      </c>
      <c r="M353" s="28">
        <v>399.59999847412109</v>
      </c>
      <c r="N353" s="28">
        <v>0</v>
      </c>
      <c r="O353" s="28">
        <v>0</v>
      </c>
      <c r="P353" s="28">
        <v>0</v>
      </c>
      <c r="Q353" s="28">
        <v>0</v>
      </c>
      <c r="R353" s="28">
        <v>0</v>
      </c>
      <c r="S353" s="28">
        <v>25</v>
      </c>
      <c r="T353" s="28">
        <v>0</v>
      </c>
      <c r="U353" s="28">
        <v>25</v>
      </c>
      <c r="V353" s="28">
        <v>0</v>
      </c>
      <c r="W353" s="28">
        <v>51.919998168945313</v>
      </c>
      <c r="X353" s="28">
        <v>0</v>
      </c>
      <c r="Y353" s="28">
        <v>0</v>
      </c>
      <c r="Z353" s="28">
        <v>0</v>
      </c>
      <c r="AA353" s="28">
        <v>0</v>
      </c>
      <c r="AB353" s="28">
        <v>0</v>
      </c>
      <c r="AC353" s="28">
        <v>0</v>
      </c>
      <c r="AD353" s="28">
        <v>0</v>
      </c>
      <c r="AE353" s="28">
        <v>16.469999313354489</v>
      </c>
      <c r="AF353" s="28">
        <v>181.01999920606613</v>
      </c>
      <c r="AG353" s="28">
        <v>584.11534265681462</v>
      </c>
      <c r="AH353" s="28">
        <v>309.19430249073082</v>
      </c>
      <c r="AI353" s="30" t="str">
        <f t="shared" si="213"/>
        <v>J SCGHG Dispatch Cost - LTCE and Hourly Models</v>
      </c>
      <c r="AJ353" s="27">
        <v>2035</v>
      </c>
      <c r="AK353" s="35">
        <f t="shared" si="214"/>
        <v>893.30964514754544</v>
      </c>
      <c r="AL353" s="35">
        <f t="shared" si="209"/>
        <v>50</v>
      </c>
      <c r="AM353" s="35">
        <f t="shared" si="215"/>
        <v>0</v>
      </c>
      <c r="AN353" s="35">
        <f t="shared" si="216"/>
        <v>181.01999920606613</v>
      </c>
      <c r="AO353" s="35">
        <f t="shared" si="217"/>
        <v>68.389997482299805</v>
      </c>
      <c r="AP353" s="35">
        <f t="shared" si="218"/>
        <v>0</v>
      </c>
      <c r="AQ353" s="35">
        <f t="shared" si="219"/>
        <v>399.59999847412109</v>
      </c>
      <c r="AR353" s="35">
        <f t="shared" si="210"/>
        <v>2100</v>
      </c>
      <c r="AS353" s="35">
        <f t="shared" si="220"/>
        <v>0</v>
      </c>
      <c r="AT353" s="35">
        <f t="shared" si="221"/>
        <v>0</v>
      </c>
      <c r="AU353" s="35">
        <f t="shared" si="211"/>
        <v>601.40000534057617</v>
      </c>
      <c r="AV353" s="35">
        <f t="shared" si="212"/>
        <v>4293.7196456506081</v>
      </c>
      <c r="AX353" s="27">
        <v>2035</v>
      </c>
      <c r="AY353" s="35"/>
      <c r="AZ353" s="35"/>
      <c r="BA353" s="35"/>
      <c r="BB353" s="35"/>
      <c r="BC353" s="35"/>
      <c r="BD353" s="35"/>
      <c r="BE353" s="35"/>
      <c r="BF353" s="35"/>
      <c r="BG353" s="35"/>
      <c r="BH353" s="35"/>
      <c r="BI353" s="35"/>
      <c r="BJ353" s="35"/>
    </row>
    <row r="354" spans="2:65" x14ac:dyDescent="0.25">
      <c r="B354" s="25">
        <v>2036</v>
      </c>
      <c r="C354" s="26">
        <v>0</v>
      </c>
      <c r="D354" s="26">
        <v>474</v>
      </c>
      <c r="E354" s="26">
        <v>127.40000534057616</v>
      </c>
      <c r="F354" s="26">
        <v>1300</v>
      </c>
      <c r="G354" s="26">
        <v>200</v>
      </c>
      <c r="H354" s="26">
        <v>200</v>
      </c>
      <c r="I354" s="26">
        <v>0</v>
      </c>
      <c r="J354" s="26">
        <v>400</v>
      </c>
      <c r="K354" s="26">
        <v>0</v>
      </c>
      <c r="L354" s="26">
        <v>0</v>
      </c>
      <c r="M354" s="26">
        <v>699.40000152587891</v>
      </c>
      <c r="N354" s="26">
        <v>0</v>
      </c>
      <c r="O354" s="26">
        <v>0</v>
      </c>
      <c r="P354" s="26">
        <v>0</v>
      </c>
      <c r="Q354" s="26">
        <v>0</v>
      </c>
      <c r="R354" s="26">
        <v>0</v>
      </c>
      <c r="S354" s="26">
        <v>25</v>
      </c>
      <c r="T354" s="26">
        <v>0</v>
      </c>
      <c r="U354" s="26">
        <v>25</v>
      </c>
      <c r="V354" s="26">
        <v>0</v>
      </c>
      <c r="W354" s="26">
        <v>55.459999084472663</v>
      </c>
      <c r="X354" s="26">
        <v>0</v>
      </c>
      <c r="Y354" s="26">
        <v>0</v>
      </c>
      <c r="Z354" s="26">
        <v>0</v>
      </c>
      <c r="AA354" s="26">
        <v>0</v>
      </c>
      <c r="AB354" s="26">
        <v>0</v>
      </c>
      <c r="AC354" s="26">
        <v>0</v>
      </c>
      <c r="AD354" s="26">
        <v>0</v>
      </c>
      <c r="AE354" s="26">
        <v>17.590000152587891</v>
      </c>
      <c r="AF354" s="26">
        <v>183.20000231266022</v>
      </c>
      <c r="AG354" s="26">
        <v>613.46955324942508</v>
      </c>
      <c r="AH354" s="26">
        <v>312.4177018948738</v>
      </c>
      <c r="AI354" s="30" t="str">
        <f t="shared" si="213"/>
        <v>J SCGHG Dispatch Cost - LTCE and Hourly Models</v>
      </c>
      <c r="AJ354" s="25">
        <v>2036</v>
      </c>
      <c r="AK354" s="34">
        <f t="shared" si="214"/>
        <v>925.88725514429893</v>
      </c>
      <c r="AL354" s="34">
        <f t="shared" si="209"/>
        <v>50</v>
      </c>
      <c r="AM354" s="34">
        <f t="shared" si="215"/>
        <v>0</v>
      </c>
      <c r="AN354" s="34">
        <f t="shared" si="216"/>
        <v>183.20000231266022</v>
      </c>
      <c r="AO354" s="34">
        <f t="shared" si="217"/>
        <v>73.049999237060547</v>
      </c>
      <c r="AP354" s="34">
        <f t="shared" si="218"/>
        <v>0</v>
      </c>
      <c r="AQ354" s="34">
        <f t="shared" si="219"/>
        <v>699.40000152587891</v>
      </c>
      <c r="AR354" s="34">
        <f t="shared" si="210"/>
        <v>2100</v>
      </c>
      <c r="AS354" s="34">
        <f t="shared" si="220"/>
        <v>0</v>
      </c>
      <c r="AT354" s="34">
        <f t="shared" si="221"/>
        <v>0</v>
      </c>
      <c r="AU354" s="34">
        <f t="shared" si="211"/>
        <v>601.40000534057617</v>
      </c>
      <c r="AV354" s="34">
        <f t="shared" si="212"/>
        <v>4632.937263560475</v>
      </c>
      <c r="AX354" s="25">
        <v>2036</v>
      </c>
      <c r="AY354" s="34"/>
      <c r="AZ354" s="34"/>
      <c r="BA354" s="34"/>
      <c r="BB354" s="34"/>
      <c r="BC354" s="34"/>
      <c r="BD354" s="34"/>
      <c r="BE354" s="34"/>
      <c r="BF354" s="34"/>
      <c r="BG354" s="34"/>
      <c r="BH354" s="34"/>
      <c r="BI354" s="34"/>
      <c r="BJ354" s="34"/>
    </row>
    <row r="355" spans="2:65" x14ac:dyDescent="0.25">
      <c r="B355" s="27">
        <v>2037</v>
      </c>
      <c r="C355" s="28">
        <v>0</v>
      </c>
      <c r="D355" s="28">
        <v>474</v>
      </c>
      <c r="E355" s="28">
        <v>127.40000534057616</v>
      </c>
      <c r="F355" s="28">
        <v>1500</v>
      </c>
      <c r="G355" s="28">
        <v>200</v>
      </c>
      <c r="H355" s="28">
        <v>200</v>
      </c>
      <c r="I355" s="28">
        <v>0</v>
      </c>
      <c r="J355" s="28">
        <v>400</v>
      </c>
      <c r="K355" s="28">
        <v>0</v>
      </c>
      <c r="L355" s="28">
        <v>0</v>
      </c>
      <c r="M355" s="28">
        <v>699.04999542236328</v>
      </c>
      <c r="N355" s="28">
        <v>0</v>
      </c>
      <c r="O355" s="28">
        <v>0</v>
      </c>
      <c r="P355" s="28">
        <v>0</v>
      </c>
      <c r="Q355" s="28">
        <v>0</v>
      </c>
      <c r="R355" s="28">
        <v>0</v>
      </c>
      <c r="S355" s="28">
        <v>25</v>
      </c>
      <c r="T355" s="28">
        <v>0</v>
      </c>
      <c r="U355" s="28">
        <v>100</v>
      </c>
      <c r="V355" s="28">
        <v>0</v>
      </c>
      <c r="W355" s="28">
        <v>58.759998321533203</v>
      </c>
      <c r="X355" s="28">
        <v>0</v>
      </c>
      <c r="Y355" s="28">
        <v>0</v>
      </c>
      <c r="Z355" s="28">
        <v>0</v>
      </c>
      <c r="AA355" s="28">
        <v>0</v>
      </c>
      <c r="AB355" s="28">
        <v>0</v>
      </c>
      <c r="AC355" s="28">
        <v>0</v>
      </c>
      <c r="AD355" s="28">
        <v>0</v>
      </c>
      <c r="AE355" s="28">
        <v>18.629999160766602</v>
      </c>
      <c r="AF355" s="28">
        <v>185.45000118017197</v>
      </c>
      <c r="AG355" s="28">
        <v>641.82474307177631</v>
      </c>
      <c r="AH355" s="28">
        <v>341.97115193805143</v>
      </c>
      <c r="AI355" s="30" t="str">
        <f t="shared" si="213"/>
        <v>J SCGHG Dispatch Cost - LTCE and Hourly Models</v>
      </c>
      <c r="AJ355" s="27">
        <v>2037</v>
      </c>
      <c r="AK355" s="35">
        <f t="shared" si="214"/>
        <v>983.79589500982775</v>
      </c>
      <c r="AL355" s="35">
        <f t="shared" si="209"/>
        <v>125</v>
      </c>
      <c r="AM355" s="35">
        <f t="shared" si="215"/>
        <v>0</v>
      </c>
      <c r="AN355" s="35">
        <f t="shared" si="216"/>
        <v>185.45000118017197</v>
      </c>
      <c r="AO355" s="35">
        <f t="shared" si="217"/>
        <v>77.389997482299805</v>
      </c>
      <c r="AP355" s="35">
        <f t="shared" si="218"/>
        <v>0</v>
      </c>
      <c r="AQ355" s="35">
        <f t="shared" si="219"/>
        <v>699.04999542236328</v>
      </c>
      <c r="AR355" s="35">
        <f t="shared" si="210"/>
        <v>2300</v>
      </c>
      <c r="AS355" s="35">
        <f t="shared" si="220"/>
        <v>0</v>
      </c>
      <c r="AT355" s="35">
        <f t="shared" si="221"/>
        <v>0</v>
      </c>
      <c r="AU355" s="35">
        <f t="shared" si="211"/>
        <v>601.40000534057617</v>
      </c>
      <c r="AV355" s="35">
        <f t="shared" si="212"/>
        <v>4972.0858944352385</v>
      </c>
      <c r="AX355" s="27">
        <v>2037</v>
      </c>
      <c r="AY355" s="35"/>
      <c r="AZ355" s="35"/>
      <c r="BA355" s="35"/>
      <c r="BB355" s="35"/>
      <c r="BC355" s="35"/>
      <c r="BD355" s="35"/>
      <c r="BE355" s="35"/>
      <c r="BF355" s="35"/>
      <c r="BG355" s="35"/>
      <c r="BH355" s="35"/>
      <c r="BI355" s="35"/>
      <c r="BJ355" s="35"/>
    </row>
    <row r="356" spans="2:65" x14ac:dyDescent="0.25">
      <c r="B356" s="25">
        <v>2038</v>
      </c>
      <c r="C356" s="26">
        <v>0</v>
      </c>
      <c r="D356" s="26">
        <v>474</v>
      </c>
      <c r="E356" s="26">
        <v>127.40000534057616</v>
      </c>
      <c r="F356" s="26">
        <v>1600</v>
      </c>
      <c r="G356" s="26">
        <v>200</v>
      </c>
      <c r="H356" s="26">
        <v>200</v>
      </c>
      <c r="I356" s="26">
        <v>0</v>
      </c>
      <c r="J356" s="26">
        <v>400</v>
      </c>
      <c r="K356" s="26">
        <v>0</v>
      </c>
      <c r="L356" s="26">
        <v>0</v>
      </c>
      <c r="M356" s="26">
        <v>698.69999694824219</v>
      </c>
      <c r="N356" s="26">
        <v>0</v>
      </c>
      <c r="O356" s="26">
        <v>0</v>
      </c>
      <c r="P356" s="26">
        <v>0</v>
      </c>
      <c r="Q356" s="26">
        <v>0</v>
      </c>
      <c r="R356" s="26">
        <v>0</v>
      </c>
      <c r="S356" s="26">
        <v>25</v>
      </c>
      <c r="T356" s="26">
        <v>75</v>
      </c>
      <c r="U356" s="26">
        <v>100</v>
      </c>
      <c r="V356" s="26">
        <v>0</v>
      </c>
      <c r="W356" s="26">
        <v>62.220001220703118</v>
      </c>
      <c r="X356" s="26">
        <v>0</v>
      </c>
      <c r="Y356" s="26">
        <v>0</v>
      </c>
      <c r="Z356" s="26">
        <v>0</v>
      </c>
      <c r="AA356" s="26">
        <v>15</v>
      </c>
      <c r="AB356" s="26">
        <v>0</v>
      </c>
      <c r="AC356" s="26">
        <v>0</v>
      </c>
      <c r="AD356" s="26">
        <v>0</v>
      </c>
      <c r="AE356" s="26">
        <v>19.729999542236332</v>
      </c>
      <c r="AF356" s="26">
        <v>187.56999903917313</v>
      </c>
      <c r="AG356" s="26">
        <v>668.61546698234986</v>
      </c>
      <c r="AH356" s="26">
        <v>372.95409578863388</v>
      </c>
      <c r="AI356" s="30" t="str">
        <f t="shared" si="213"/>
        <v>J SCGHG Dispatch Cost - LTCE and Hourly Models</v>
      </c>
      <c r="AJ356" s="25">
        <v>2038</v>
      </c>
      <c r="AK356" s="34">
        <f t="shared" si="214"/>
        <v>1041.5695627709838</v>
      </c>
      <c r="AL356" s="34">
        <f t="shared" si="209"/>
        <v>200</v>
      </c>
      <c r="AM356" s="34">
        <f t="shared" si="215"/>
        <v>0</v>
      </c>
      <c r="AN356" s="34">
        <f t="shared" si="216"/>
        <v>187.56999903917313</v>
      </c>
      <c r="AO356" s="34">
        <f t="shared" si="217"/>
        <v>81.950000762939453</v>
      </c>
      <c r="AP356" s="34">
        <f t="shared" si="218"/>
        <v>15</v>
      </c>
      <c r="AQ356" s="34">
        <f t="shared" si="219"/>
        <v>698.69999694824219</v>
      </c>
      <c r="AR356" s="34">
        <f t="shared" si="210"/>
        <v>2400</v>
      </c>
      <c r="AS356" s="34">
        <f t="shared" si="220"/>
        <v>0</v>
      </c>
      <c r="AT356" s="34">
        <f t="shared" si="221"/>
        <v>0</v>
      </c>
      <c r="AU356" s="34">
        <f t="shared" si="211"/>
        <v>601.40000534057617</v>
      </c>
      <c r="AV356" s="34">
        <f t="shared" si="212"/>
        <v>5226.1895648619147</v>
      </c>
      <c r="AX356" s="25">
        <v>2038</v>
      </c>
      <c r="AY356" s="34"/>
      <c r="AZ356" s="34"/>
      <c r="BA356" s="34"/>
      <c r="BB356" s="34"/>
      <c r="BC356" s="34"/>
      <c r="BD356" s="34"/>
      <c r="BE356" s="34"/>
      <c r="BF356" s="34"/>
      <c r="BG356" s="34"/>
      <c r="BH356" s="34"/>
      <c r="BI356" s="34"/>
      <c r="BJ356" s="34"/>
    </row>
    <row r="357" spans="2:65" x14ac:dyDescent="0.25">
      <c r="B357" s="27">
        <v>2039</v>
      </c>
      <c r="C357" s="28">
        <v>0</v>
      </c>
      <c r="D357" s="28">
        <v>474</v>
      </c>
      <c r="E357" s="28">
        <v>127.40000534057616</v>
      </c>
      <c r="F357" s="28">
        <v>1700</v>
      </c>
      <c r="G357" s="28">
        <v>200</v>
      </c>
      <c r="H357" s="28">
        <v>200</v>
      </c>
      <c r="I357" s="28">
        <v>0</v>
      </c>
      <c r="J357" s="28">
        <v>400</v>
      </c>
      <c r="K357" s="28">
        <v>0</v>
      </c>
      <c r="L357" s="28">
        <v>0</v>
      </c>
      <c r="M357" s="28">
        <v>698.34999847412109</v>
      </c>
      <c r="N357" s="28">
        <v>0</v>
      </c>
      <c r="O357" s="28">
        <v>0</v>
      </c>
      <c r="P357" s="28">
        <v>0</v>
      </c>
      <c r="Q357" s="28">
        <v>0</v>
      </c>
      <c r="R357" s="28">
        <v>0</v>
      </c>
      <c r="S357" s="28">
        <v>25</v>
      </c>
      <c r="T357" s="28">
        <v>75</v>
      </c>
      <c r="U357" s="28">
        <v>100</v>
      </c>
      <c r="V357" s="28">
        <v>0</v>
      </c>
      <c r="W357" s="28">
        <v>65.650001525878906</v>
      </c>
      <c r="X357" s="28">
        <v>0</v>
      </c>
      <c r="Y357" s="28">
        <v>0</v>
      </c>
      <c r="Z357" s="28">
        <v>0</v>
      </c>
      <c r="AA357" s="28">
        <v>30</v>
      </c>
      <c r="AB357" s="28">
        <v>0</v>
      </c>
      <c r="AC357" s="28">
        <v>0</v>
      </c>
      <c r="AD357" s="28">
        <v>0</v>
      </c>
      <c r="AE357" s="28">
        <v>20.819999694824219</v>
      </c>
      <c r="AF357" s="28">
        <v>189.70000320672989</v>
      </c>
      <c r="AG357" s="28">
        <v>695.50587983569119</v>
      </c>
      <c r="AH357" s="28">
        <v>417.70254871129873</v>
      </c>
      <c r="AI357" s="30" t="str">
        <f t="shared" si="213"/>
        <v>J SCGHG Dispatch Cost - LTCE and Hourly Models</v>
      </c>
      <c r="AJ357" s="27">
        <v>2039</v>
      </c>
      <c r="AK357" s="35">
        <f t="shared" si="214"/>
        <v>1113.20842854699</v>
      </c>
      <c r="AL357" s="35">
        <f t="shared" si="209"/>
        <v>200</v>
      </c>
      <c r="AM357" s="35">
        <f t="shared" si="215"/>
        <v>0</v>
      </c>
      <c r="AN357" s="35">
        <f t="shared" si="216"/>
        <v>189.70000320672989</v>
      </c>
      <c r="AO357" s="35">
        <f t="shared" si="217"/>
        <v>86.470001220703125</v>
      </c>
      <c r="AP357" s="35">
        <f t="shared" si="218"/>
        <v>30</v>
      </c>
      <c r="AQ357" s="35">
        <f t="shared" si="219"/>
        <v>698.34999847412109</v>
      </c>
      <c r="AR357" s="35">
        <f t="shared" si="210"/>
        <v>2500</v>
      </c>
      <c r="AS357" s="35">
        <f t="shared" si="220"/>
        <v>0</v>
      </c>
      <c r="AT357" s="35">
        <f t="shared" si="221"/>
        <v>0</v>
      </c>
      <c r="AU357" s="35">
        <f t="shared" si="211"/>
        <v>601.40000534057617</v>
      </c>
      <c r="AV357" s="35">
        <f t="shared" si="212"/>
        <v>5419.1284367891203</v>
      </c>
      <c r="AX357" s="27">
        <v>2039</v>
      </c>
      <c r="AY357" s="35"/>
      <c r="AZ357" s="35"/>
      <c r="BA357" s="35"/>
      <c r="BB357" s="35"/>
      <c r="BC357" s="35"/>
      <c r="BD357" s="35"/>
      <c r="BE357" s="35"/>
      <c r="BF357" s="35"/>
      <c r="BG357" s="35"/>
      <c r="BH357" s="35"/>
      <c r="BI357" s="35"/>
      <c r="BJ357" s="35"/>
    </row>
    <row r="358" spans="2:65" x14ac:dyDescent="0.25">
      <c r="B358" s="25">
        <v>2040</v>
      </c>
      <c r="C358" s="26">
        <v>0</v>
      </c>
      <c r="D358" s="26">
        <v>474</v>
      </c>
      <c r="E358" s="26">
        <v>145.6000061035156</v>
      </c>
      <c r="F358" s="26">
        <v>1700</v>
      </c>
      <c r="G358" s="26">
        <v>200</v>
      </c>
      <c r="H358" s="26">
        <v>200</v>
      </c>
      <c r="I358" s="26">
        <v>0</v>
      </c>
      <c r="J358" s="26">
        <v>400</v>
      </c>
      <c r="K358" s="26">
        <v>0</v>
      </c>
      <c r="L358" s="26">
        <v>0</v>
      </c>
      <c r="M358" s="26">
        <v>898.00000762939453</v>
      </c>
      <c r="N358" s="26">
        <v>0</v>
      </c>
      <c r="O358" s="26">
        <v>0</v>
      </c>
      <c r="P358" s="26">
        <v>0</v>
      </c>
      <c r="Q358" s="26">
        <v>0</v>
      </c>
      <c r="R358" s="26">
        <v>175</v>
      </c>
      <c r="S358" s="26">
        <v>25</v>
      </c>
      <c r="T358" s="26">
        <v>75</v>
      </c>
      <c r="U358" s="26">
        <v>100</v>
      </c>
      <c r="V358" s="26">
        <v>0</v>
      </c>
      <c r="W358" s="26">
        <v>69.120002746582031</v>
      </c>
      <c r="X358" s="26">
        <v>0</v>
      </c>
      <c r="Y358" s="26">
        <v>0</v>
      </c>
      <c r="Z358" s="26">
        <v>0</v>
      </c>
      <c r="AA358" s="26">
        <v>30</v>
      </c>
      <c r="AB358" s="26">
        <v>0</v>
      </c>
      <c r="AC358" s="26">
        <v>0</v>
      </c>
      <c r="AD358" s="26">
        <v>0</v>
      </c>
      <c r="AE358" s="26">
        <v>21.920000076293949</v>
      </c>
      <c r="AF358" s="26">
        <v>191.74000054597855</v>
      </c>
      <c r="AG358" s="26">
        <v>719.66706749705361</v>
      </c>
      <c r="AH358" s="26">
        <v>466.93941385101141</v>
      </c>
      <c r="AI358" s="30" t="str">
        <f t="shared" si="213"/>
        <v>J SCGHG Dispatch Cost - LTCE and Hourly Models</v>
      </c>
      <c r="AJ358" s="25">
        <v>2040</v>
      </c>
      <c r="AK358" s="34">
        <f t="shared" si="214"/>
        <v>1186.606481348065</v>
      </c>
      <c r="AL358" s="34">
        <f t="shared" si="209"/>
        <v>375</v>
      </c>
      <c r="AM358" s="34">
        <f t="shared" si="215"/>
        <v>0</v>
      </c>
      <c r="AN358" s="34">
        <f t="shared" si="216"/>
        <v>191.74000054597855</v>
      </c>
      <c r="AO358" s="34">
        <f t="shared" si="217"/>
        <v>91.040002822875977</v>
      </c>
      <c r="AP358" s="34">
        <f t="shared" si="218"/>
        <v>30</v>
      </c>
      <c r="AQ358" s="34">
        <f t="shared" si="219"/>
        <v>898.00000762939453</v>
      </c>
      <c r="AR358" s="34">
        <f t="shared" si="210"/>
        <v>2500</v>
      </c>
      <c r="AS358" s="34">
        <f t="shared" si="220"/>
        <v>0</v>
      </c>
      <c r="AT358" s="34">
        <f t="shared" si="221"/>
        <v>0</v>
      </c>
      <c r="AU358" s="34">
        <f t="shared" si="211"/>
        <v>619.60000610351563</v>
      </c>
      <c r="AV358" s="34">
        <f t="shared" si="212"/>
        <v>5891.9864984498299</v>
      </c>
      <c r="AX358" s="25">
        <v>2040</v>
      </c>
      <c r="AY358" s="34"/>
      <c r="AZ358" s="34"/>
      <c r="BA358" s="34"/>
      <c r="BB358" s="34"/>
      <c r="BC358" s="34"/>
      <c r="BD358" s="34"/>
      <c r="BE358" s="34"/>
      <c r="BF358" s="34"/>
      <c r="BG358" s="34"/>
      <c r="BH358" s="34"/>
      <c r="BI358" s="34"/>
      <c r="BJ358" s="34"/>
    </row>
    <row r="359" spans="2:65" x14ac:dyDescent="0.25">
      <c r="B359" s="27">
        <v>2041</v>
      </c>
      <c r="C359" s="28">
        <v>0</v>
      </c>
      <c r="D359" s="28">
        <v>474</v>
      </c>
      <c r="E359" s="28">
        <v>145.6000061035156</v>
      </c>
      <c r="F359" s="28">
        <v>1900</v>
      </c>
      <c r="G359" s="28">
        <v>200</v>
      </c>
      <c r="H359" s="28">
        <v>200</v>
      </c>
      <c r="I359" s="28">
        <v>0</v>
      </c>
      <c r="J359" s="28">
        <v>400</v>
      </c>
      <c r="K359" s="28">
        <v>0</v>
      </c>
      <c r="L359" s="28">
        <v>0</v>
      </c>
      <c r="M359" s="28">
        <v>897.54999542236328</v>
      </c>
      <c r="N359" s="28">
        <v>0</v>
      </c>
      <c r="O359" s="28">
        <v>0</v>
      </c>
      <c r="P359" s="28">
        <v>0</v>
      </c>
      <c r="Q359" s="28">
        <v>0</v>
      </c>
      <c r="R359" s="28">
        <v>175</v>
      </c>
      <c r="S359" s="28">
        <v>25</v>
      </c>
      <c r="T359" s="28">
        <v>75</v>
      </c>
      <c r="U359" s="28">
        <v>275</v>
      </c>
      <c r="V359" s="28">
        <v>0</v>
      </c>
      <c r="W359" s="28">
        <v>72.769996643066406</v>
      </c>
      <c r="X359" s="28">
        <v>0</v>
      </c>
      <c r="Y359" s="28">
        <v>0</v>
      </c>
      <c r="Z359" s="28">
        <v>0</v>
      </c>
      <c r="AA359" s="28">
        <v>30</v>
      </c>
      <c r="AB359" s="28">
        <v>0</v>
      </c>
      <c r="AC359" s="28">
        <v>0</v>
      </c>
      <c r="AD359" s="28">
        <v>0</v>
      </c>
      <c r="AE359" s="28">
        <v>23.079999923706051</v>
      </c>
      <c r="AF359" s="28">
        <v>193.85999661684036</v>
      </c>
      <c r="AG359" s="28">
        <v>740.23613767052893</v>
      </c>
      <c r="AH359" s="28">
        <v>490.49237784781337</v>
      </c>
      <c r="AI359" s="30" t="str">
        <f t="shared" si="213"/>
        <v>J SCGHG Dispatch Cost - LTCE and Hourly Models</v>
      </c>
      <c r="AJ359" s="27">
        <v>2041</v>
      </c>
      <c r="AK359" s="35">
        <f t="shared" si="214"/>
        <v>1230.7285155183422</v>
      </c>
      <c r="AL359" s="35">
        <f t="shared" si="209"/>
        <v>550</v>
      </c>
      <c r="AM359" s="35">
        <f t="shared" si="215"/>
        <v>0</v>
      </c>
      <c r="AN359" s="35">
        <f t="shared" si="216"/>
        <v>193.85999661684036</v>
      </c>
      <c r="AO359" s="35">
        <f t="shared" si="217"/>
        <v>95.849996566772461</v>
      </c>
      <c r="AP359" s="35">
        <f t="shared" si="218"/>
        <v>30</v>
      </c>
      <c r="AQ359" s="35">
        <f t="shared" si="219"/>
        <v>897.54999542236328</v>
      </c>
      <c r="AR359" s="35">
        <f t="shared" si="210"/>
        <v>2700</v>
      </c>
      <c r="AS359" s="35">
        <f t="shared" si="220"/>
        <v>0</v>
      </c>
      <c r="AT359" s="35">
        <f t="shared" si="221"/>
        <v>0</v>
      </c>
      <c r="AU359" s="35">
        <f t="shared" si="211"/>
        <v>619.60000610351563</v>
      </c>
      <c r="AV359" s="35">
        <f t="shared" si="212"/>
        <v>6317.5885102278335</v>
      </c>
      <c r="AX359" s="27">
        <v>2041</v>
      </c>
      <c r="AY359" s="35"/>
      <c r="AZ359" s="35"/>
      <c r="BA359" s="35"/>
      <c r="BB359" s="35"/>
      <c r="BC359" s="35"/>
      <c r="BD359" s="35"/>
      <c r="BE359" s="35"/>
      <c r="BF359" s="35"/>
      <c r="BG359" s="35"/>
      <c r="BH359" s="35"/>
      <c r="BI359" s="35"/>
      <c r="BJ359" s="35"/>
    </row>
    <row r="360" spans="2:65" x14ac:dyDescent="0.25">
      <c r="B360" s="25">
        <v>2042</v>
      </c>
      <c r="C360" s="26">
        <v>0</v>
      </c>
      <c r="D360" s="26">
        <v>474</v>
      </c>
      <c r="E360" s="26">
        <v>145.6000061035156</v>
      </c>
      <c r="F360" s="26">
        <v>2000</v>
      </c>
      <c r="G360" s="26">
        <v>200</v>
      </c>
      <c r="H360" s="26">
        <v>200</v>
      </c>
      <c r="I360" s="26">
        <v>0</v>
      </c>
      <c r="J360" s="26">
        <v>400</v>
      </c>
      <c r="K360" s="26">
        <v>0</v>
      </c>
      <c r="L360" s="26">
        <v>100</v>
      </c>
      <c r="M360" s="26">
        <v>897.09999847412109</v>
      </c>
      <c r="N360" s="26">
        <v>0</v>
      </c>
      <c r="O360" s="26">
        <v>0</v>
      </c>
      <c r="P360" s="26">
        <v>0</v>
      </c>
      <c r="Q360" s="26">
        <v>0</v>
      </c>
      <c r="R360" s="26">
        <v>175</v>
      </c>
      <c r="S360" s="26">
        <v>25</v>
      </c>
      <c r="T360" s="26">
        <v>75</v>
      </c>
      <c r="U360" s="26">
        <v>325</v>
      </c>
      <c r="V360" s="26">
        <v>0</v>
      </c>
      <c r="W360" s="26">
        <v>76.620002746582031</v>
      </c>
      <c r="X360" s="26">
        <v>125</v>
      </c>
      <c r="Y360" s="26">
        <v>0</v>
      </c>
      <c r="Z360" s="26">
        <v>0</v>
      </c>
      <c r="AA360" s="26">
        <v>30</v>
      </c>
      <c r="AB360" s="26">
        <v>0</v>
      </c>
      <c r="AC360" s="26">
        <v>0</v>
      </c>
      <c r="AD360" s="26">
        <v>0</v>
      </c>
      <c r="AE360" s="26">
        <v>24.29999923706055</v>
      </c>
      <c r="AF360" s="26">
        <v>196.16999779641628</v>
      </c>
      <c r="AG360" s="26">
        <v>759.45953472884207</v>
      </c>
      <c r="AH360" s="26">
        <v>517.74793944462169</v>
      </c>
      <c r="AI360" s="30" t="str">
        <f t="shared" si="213"/>
        <v>J SCGHG Dispatch Cost - LTCE and Hourly Models</v>
      </c>
      <c r="AJ360" s="25">
        <v>2042</v>
      </c>
      <c r="AK360" s="34">
        <f t="shared" si="214"/>
        <v>1277.2074741734637</v>
      </c>
      <c r="AL360" s="34">
        <f t="shared" si="209"/>
        <v>600</v>
      </c>
      <c r="AM360" s="34">
        <f t="shared" si="215"/>
        <v>0</v>
      </c>
      <c r="AN360" s="34">
        <f t="shared" si="216"/>
        <v>196.16999779641628</v>
      </c>
      <c r="AO360" s="34">
        <f t="shared" si="217"/>
        <v>100.92000198364258</v>
      </c>
      <c r="AP360" s="34">
        <f t="shared" si="218"/>
        <v>30</v>
      </c>
      <c r="AQ360" s="34">
        <f t="shared" si="219"/>
        <v>897.09999847412109</v>
      </c>
      <c r="AR360" s="34">
        <f t="shared" si="210"/>
        <v>2900</v>
      </c>
      <c r="AS360" s="34">
        <f t="shared" si="220"/>
        <v>125</v>
      </c>
      <c r="AT360" s="34">
        <f t="shared" si="221"/>
        <v>0</v>
      </c>
      <c r="AU360" s="34">
        <f t="shared" si="211"/>
        <v>619.60000610351563</v>
      </c>
      <c r="AV360" s="34">
        <f t="shared" si="212"/>
        <v>6745.9974785311588</v>
      </c>
      <c r="AX360" s="25">
        <v>2042</v>
      </c>
      <c r="AY360" s="34"/>
      <c r="AZ360" s="34"/>
      <c r="BA360" s="34"/>
      <c r="BB360" s="34"/>
      <c r="BC360" s="34"/>
      <c r="BD360" s="34"/>
      <c r="BE360" s="34"/>
      <c r="BF360" s="34"/>
      <c r="BG360" s="34"/>
      <c r="BH360" s="34"/>
      <c r="BI360" s="34"/>
      <c r="BJ360" s="34"/>
    </row>
    <row r="361" spans="2:65" x14ac:dyDescent="0.25">
      <c r="B361" s="27">
        <v>2043</v>
      </c>
      <c r="C361" s="28">
        <v>0</v>
      </c>
      <c r="D361" s="28">
        <v>474</v>
      </c>
      <c r="E361" s="28">
        <v>254.80001068115232</v>
      </c>
      <c r="F361" s="28">
        <v>2100</v>
      </c>
      <c r="G361" s="28">
        <v>200</v>
      </c>
      <c r="H361" s="28">
        <v>200</v>
      </c>
      <c r="I361" s="28">
        <v>0</v>
      </c>
      <c r="J361" s="28">
        <v>400</v>
      </c>
      <c r="K361" s="28">
        <v>0</v>
      </c>
      <c r="L361" s="28">
        <v>300</v>
      </c>
      <c r="M361" s="28">
        <v>896.64999389648438</v>
      </c>
      <c r="N361" s="28">
        <v>0</v>
      </c>
      <c r="O361" s="28">
        <v>0</v>
      </c>
      <c r="P361" s="28">
        <v>0</v>
      </c>
      <c r="Q361" s="28">
        <v>0</v>
      </c>
      <c r="R361" s="28">
        <v>175</v>
      </c>
      <c r="S361" s="28">
        <v>75</v>
      </c>
      <c r="T361" s="28">
        <v>100</v>
      </c>
      <c r="U361" s="28">
        <v>350</v>
      </c>
      <c r="V361" s="28">
        <v>0</v>
      </c>
      <c r="W361" s="28">
        <v>80.669998168945313</v>
      </c>
      <c r="X361" s="28">
        <v>125</v>
      </c>
      <c r="Y361" s="28">
        <v>0</v>
      </c>
      <c r="Z361" s="28">
        <v>0</v>
      </c>
      <c r="AA361" s="28">
        <v>30</v>
      </c>
      <c r="AB361" s="28">
        <v>0</v>
      </c>
      <c r="AC361" s="28">
        <v>0</v>
      </c>
      <c r="AD361" s="28">
        <v>0</v>
      </c>
      <c r="AE361" s="28">
        <v>25.579999923706051</v>
      </c>
      <c r="AF361" s="28">
        <v>198.45000228285789</v>
      </c>
      <c r="AG361" s="28">
        <v>775.01290651765703</v>
      </c>
      <c r="AH361" s="28">
        <v>562.34133320822002</v>
      </c>
      <c r="AI361" s="30" t="str">
        <f t="shared" si="213"/>
        <v>J SCGHG Dispatch Cost - LTCE and Hourly Models</v>
      </c>
      <c r="AJ361" s="27">
        <v>2043</v>
      </c>
      <c r="AK361" s="35">
        <f t="shared" si="214"/>
        <v>1337.3542397258771</v>
      </c>
      <c r="AL361" s="35">
        <f t="shared" si="209"/>
        <v>700</v>
      </c>
      <c r="AM361" s="35">
        <f t="shared" si="215"/>
        <v>0</v>
      </c>
      <c r="AN361" s="35">
        <f t="shared" si="216"/>
        <v>198.45000228285789</v>
      </c>
      <c r="AO361" s="35">
        <f t="shared" si="217"/>
        <v>106.24999809265137</v>
      </c>
      <c r="AP361" s="35">
        <f t="shared" si="218"/>
        <v>30</v>
      </c>
      <c r="AQ361" s="35">
        <f t="shared" si="219"/>
        <v>896.64999389648438</v>
      </c>
      <c r="AR361" s="35">
        <f t="shared" si="210"/>
        <v>3200</v>
      </c>
      <c r="AS361" s="35">
        <f t="shared" si="220"/>
        <v>125</v>
      </c>
      <c r="AT361" s="35">
        <f t="shared" si="221"/>
        <v>0</v>
      </c>
      <c r="AU361" s="35">
        <f t="shared" si="211"/>
        <v>728.80001068115234</v>
      </c>
      <c r="AV361" s="35">
        <f t="shared" si="212"/>
        <v>7322.504244679023</v>
      </c>
      <c r="AX361" s="27">
        <v>2043</v>
      </c>
      <c r="AY361" s="35"/>
      <c r="AZ361" s="35"/>
      <c r="BA361" s="35"/>
      <c r="BB361" s="35"/>
      <c r="BC361" s="35"/>
      <c r="BD361" s="35"/>
      <c r="BE361" s="35"/>
      <c r="BF361" s="35"/>
      <c r="BG361" s="35"/>
      <c r="BH361" s="35"/>
      <c r="BI361" s="35"/>
      <c r="BJ361" s="35"/>
    </row>
    <row r="362" spans="2:65" x14ac:dyDescent="0.25">
      <c r="B362" s="25">
        <v>2044</v>
      </c>
      <c r="C362" s="26">
        <v>0</v>
      </c>
      <c r="D362" s="26">
        <v>474</v>
      </c>
      <c r="E362" s="26">
        <v>273.00001144409174</v>
      </c>
      <c r="F362" s="26">
        <v>2100</v>
      </c>
      <c r="G362" s="26">
        <v>550</v>
      </c>
      <c r="H362" s="26">
        <v>200</v>
      </c>
      <c r="I362" s="26">
        <v>0</v>
      </c>
      <c r="J362" s="26">
        <v>400</v>
      </c>
      <c r="K362" s="26">
        <v>0</v>
      </c>
      <c r="L362" s="26">
        <v>300</v>
      </c>
      <c r="M362" s="26">
        <v>896.20000457763672</v>
      </c>
      <c r="N362" s="26">
        <v>0</v>
      </c>
      <c r="O362" s="26">
        <v>0</v>
      </c>
      <c r="P362" s="26">
        <v>0</v>
      </c>
      <c r="Q362" s="26">
        <v>0</v>
      </c>
      <c r="R362" s="26">
        <v>175</v>
      </c>
      <c r="S362" s="26">
        <v>100</v>
      </c>
      <c r="T362" s="26">
        <v>125</v>
      </c>
      <c r="U362" s="26">
        <v>400</v>
      </c>
      <c r="V362" s="26">
        <v>0</v>
      </c>
      <c r="W362" s="26">
        <v>84.930000305175781</v>
      </c>
      <c r="X362" s="26">
        <v>250</v>
      </c>
      <c r="Y362" s="26">
        <v>0</v>
      </c>
      <c r="Z362" s="26">
        <v>0</v>
      </c>
      <c r="AA362" s="26">
        <v>45</v>
      </c>
      <c r="AB362" s="26">
        <v>0</v>
      </c>
      <c r="AC362" s="26">
        <v>0</v>
      </c>
      <c r="AD362" s="26">
        <v>0</v>
      </c>
      <c r="AE362" s="26">
        <v>26.930000305175781</v>
      </c>
      <c r="AF362" s="26">
        <v>200.84000009298325</v>
      </c>
      <c r="AG362" s="26">
        <v>792.01466881078329</v>
      </c>
      <c r="AH362" s="26">
        <v>622.09565656516793</v>
      </c>
      <c r="AI362" s="30" t="str">
        <f t="shared" si="213"/>
        <v>J SCGHG Dispatch Cost - LTCE and Hourly Models</v>
      </c>
      <c r="AJ362" s="25">
        <v>2044</v>
      </c>
      <c r="AK362" s="34">
        <f t="shared" si="214"/>
        <v>1414.1103253759511</v>
      </c>
      <c r="AL362" s="34">
        <f t="shared" si="209"/>
        <v>800</v>
      </c>
      <c r="AM362" s="34">
        <f t="shared" si="215"/>
        <v>0</v>
      </c>
      <c r="AN362" s="34">
        <f t="shared" si="216"/>
        <v>200.84000009298325</v>
      </c>
      <c r="AO362" s="34">
        <f t="shared" si="217"/>
        <v>111.86000061035156</v>
      </c>
      <c r="AP362" s="34">
        <f t="shared" si="218"/>
        <v>45</v>
      </c>
      <c r="AQ362" s="34">
        <f t="shared" si="219"/>
        <v>896.20000457763672</v>
      </c>
      <c r="AR362" s="34">
        <f t="shared" si="210"/>
        <v>3550</v>
      </c>
      <c r="AS362" s="34">
        <f t="shared" si="220"/>
        <v>250</v>
      </c>
      <c r="AT362" s="34">
        <f t="shared" si="221"/>
        <v>0</v>
      </c>
      <c r="AU362" s="34">
        <f t="shared" si="211"/>
        <v>747.0000114440918</v>
      </c>
      <c r="AV362" s="34">
        <f t="shared" si="212"/>
        <v>8015.0103421010144</v>
      </c>
      <c r="AX362" s="25">
        <v>2044</v>
      </c>
      <c r="AY362" s="34"/>
      <c r="AZ362" s="34"/>
      <c r="BA362" s="34"/>
      <c r="BB362" s="34"/>
      <c r="BC362" s="34"/>
      <c r="BD362" s="34"/>
      <c r="BE362" s="34"/>
      <c r="BF362" s="34"/>
      <c r="BG362" s="34"/>
      <c r="BH362" s="34"/>
      <c r="BI362" s="34"/>
      <c r="BJ362" s="34"/>
    </row>
    <row r="363" spans="2:65" x14ac:dyDescent="0.25">
      <c r="B363" s="27">
        <v>2045</v>
      </c>
      <c r="C363" s="28">
        <v>0</v>
      </c>
      <c r="D363" s="28">
        <v>474</v>
      </c>
      <c r="E363" s="28">
        <v>273.00001144409174</v>
      </c>
      <c r="F363" s="28">
        <v>2100</v>
      </c>
      <c r="G363" s="28">
        <v>550</v>
      </c>
      <c r="H363" s="28">
        <v>200</v>
      </c>
      <c r="I363" s="28">
        <v>0</v>
      </c>
      <c r="J363" s="28">
        <v>400</v>
      </c>
      <c r="K363" s="28">
        <v>0</v>
      </c>
      <c r="L363" s="28">
        <v>300</v>
      </c>
      <c r="M363" s="28">
        <v>995.75000762939453</v>
      </c>
      <c r="N363" s="28">
        <v>0</v>
      </c>
      <c r="O363" s="28">
        <v>0</v>
      </c>
      <c r="P363" s="28">
        <v>0</v>
      </c>
      <c r="Q363" s="28">
        <v>0</v>
      </c>
      <c r="R363" s="28">
        <v>175</v>
      </c>
      <c r="S363" s="28">
        <v>125</v>
      </c>
      <c r="T363" s="28">
        <v>150</v>
      </c>
      <c r="U363" s="28">
        <v>400</v>
      </c>
      <c r="V363" s="28">
        <v>0</v>
      </c>
      <c r="W363" s="28">
        <v>89.410003662109375</v>
      </c>
      <c r="X363" s="28">
        <v>375</v>
      </c>
      <c r="Y363" s="28">
        <v>0</v>
      </c>
      <c r="Z363" s="28">
        <v>0</v>
      </c>
      <c r="AA363" s="28">
        <v>60</v>
      </c>
      <c r="AB363" s="28">
        <v>0</v>
      </c>
      <c r="AC363" s="28">
        <v>0</v>
      </c>
      <c r="AD363" s="28">
        <v>0</v>
      </c>
      <c r="AE363" s="28">
        <v>28.360000610351559</v>
      </c>
      <c r="AF363" s="28">
        <v>204.59000205993652</v>
      </c>
      <c r="AG363" s="28">
        <v>807.45351018549968</v>
      </c>
      <c r="AH363" s="28">
        <v>689.82409491570616</v>
      </c>
      <c r="AI363" s="30" t="str">
        <f t="shared" si="213"/>
        <v>J SCGHG Dispatch Cost - LTCE and Hourly Models</v>
      </c>
      <c r="AJ363" s="27">
        <v>2045</v>
      </c>
      <c r="AK363" s="35">
        <f>SUM(AG363:AH363)</f>
        <v>1497.2776051012058</v>
      </c>
      <c r="AL363" s="35">
        <f t="shared" si="209"/>
        <v>850</v>
      </c>
      <c r="AM363" s="35">
        <f t="shared" si="215"/>
        <v>0</v>
      </c>
      <c r="AN363" s="35">
        <f t="shared" si="216"/>
        <v>204.59000205993652</v>
      </c>
      <c r="AO363" s="35">
        <f t="shared" si="217"/>
        <v>117.77000427246094</v>
      </c>
      <c r="AP363" s="35">
        <f t="shared" si="218"/>
        <v>60</v>
      </c>
      <c r="AQ363" s="35">
        <f t="shared" si="219"/>
        <v>995.75000762939453</v>
      </c>
      <c r="AR363" s="35">
        <f t="shared" si="210"/>
        <v>3550</v>
      </c>
      <c r="AS363" s="35">
        <f t="shared" si="220"/>
        <v>375</v>
      </c>
      <c r="AT363" s="35">
        <f t="shared" si="221"/>
        <v>0</v>
      </c>
      <c r="AU363" s="35">
        <f t="shared" si="211"/>
        <v>747.0000114440918</v>
      </c>
      <c r="AV363" s="35">
        <f t="shared" si="212"/>
        <v>8397.3876305070899</v>
      </c>
      <c r="AX363" s="27">
        <v>2045</v>
      </c>
      <c r="AY363" s="35">
        <f t="shared" ref="AY363:BJ363" si="224">AK363-AK348</f>
        <v>902.81395955253606</v>
      </c>
      <c r="AZ363" s="35">
        <f t="shared" si="224"/>
        <v>850</v>
      </c>
      <c r="BA363" s="35">
        <f t="shared" si="224"/>
        <v>0</v>
      </c>
      <c r="BB363" s="35">
        <f t="shared" si="224"/>
        <v>34.43000340461731</v>
      </c>
      <c r="BC363" s="35">
        <f t="shared" si="224"/>
        <v>72.080005645751953</v>
      </c>
      <c r="BD363" s="35">
        <f t="shared" si="224"/>
        <v>60</v>
      </c>
      <c r="BE363" s="35">
        <f t="shared" si="224"/>
        <v>995.75000762939453</v>
      </c>
      <c r="BF363" s="35">
        <f t="shared" si="224"/>
        <v>1850</v>
      </c>
      <c r="BG363" s="35">
        <f t="shared" si="224"/>
        <v>375</v>
      </c>
      <c r="BH363" s="35">
        <f t="shared" si="224"/>
        <v>0</v>
      </c>
      <c r="BI363" s="35">
        <f t="shared" si="224"/>
        <v>473.60000991821289</v>
      </c>
      <c r="BJ363" s="35">
        <f t="shared" si="224"/>
        <v>5613.673986150513</v>
      </c>
    </row>
    <row r="364" spans="2:65" x14ac:dyDescent="0.25">
      <c r="AX364" s="27" t="s">
        <v>45</v>
      </c>
      <c r="AY364" s="35">
        <f>SUM(AY363,AY348,AY343)</f>
        <v>1497.2776051012056</v>
      </c>
      <c r="AZ364" s="35">
        <f t="shared" ref="AZ364:BJ364" si="225">SUM(AZ363,AZ348,AZ343)</f>
        <v>850</v>
      </c>
      <c r="BA364" s="35">
        <f t="shared" si="225"/>
        <v>0</v>
      </c>
      <c r="BB364" s="35">
        <f t="shared" si="225"/>
        <v>204.59000205993652</v>
      </c>
      <c r="BC364" s="35">
        <f t="shared" si="225"/>
        <v>117.77000427246094</v>
      </c>
      <c r="BD364" s="35">
        <f t="shared" si="225"/>
        <v>60</v>
      </c>
      <c r="BE364" s="35">
        <f t="shared" si="225"/>
        <v>995.75000762939453</v>
      </c>
      <c r="BF364" s="35">
        <f t="shared" si="225"/>
        <v>3550</v>
      </c>
      <c r="BG364" s="35">
        <f t="shared" si="225"/>
        <v>375</v>
      </c>
      <c r="BH364" s="35">
        <f t="shared" si="225"/>
        <v>0</v>
      </c>
      <c r="BI364" s="35">
        <f t="shared" si="225"/>
        <v>747.0000114440918</v>
      </c>
      <c r="BJ364" s="35">
        <f t="shared" si="225"/>
        <v>8397.3876305070899</v>
      </c>
    </row>
    <row r="366" spans="2:65" x14ac:dyDescent="0.25">
      <c r="B366" s="1" t="str">
        <f>'RAW DATA INPUTS &gt;&gt;&gt;'!D16</f>
        <v>K AR5 Upstream Emissions</v>
      </c>
    </row>
    <row r="367" spans="2:65" ht="75" x14ac:dyDescent="0.25">
      <c r="B367" s="16" t="s">
        <v>13</v>
      </c>
      <c r="C367" s="17" t="s">
        <v>14</v>
      </c>
      <c r="D367" s="17" t="s">
        <v>15</v>
      </c>
      <c r="E367" s="17" t="s">
        <v>16</v>
      </c>
      <c r="F367" s="18" t="s">
        <v>17</v>
      </c>
      <c r="G367" s="18" t="s">
        <v>18</v>
      </c>
      <c r="H367" s="18" t="s">
        <v>19</v>
      </c>
      <c r="I367" s="18" t="s">
        <v>20</v>
      </c>
      <c r="J367" s="18" t="s">
        <v>21</v>
      </c>
      <c r="K367" s="18" t="s">
        <v>22</v>
      </c>
      <c r="L367" s="18" t="s">
        <v>23</v>
      </c>
      <c r="M367" s="19" t="s">
        <v>24</v>
      </c>
      <c r="N367" s="19" t="s">
        <v>25</v>
      </c>
      <c r="O367" s="19" t="s">
        <v>26</v>
      </c>
      <c r="P367" s="19" t="s">
        <v>27</v>
      </c>
      <c r="Q367" s="19" t="s">
        <v>28</v>
      </c>
      <c r="R367" s="20" t="s">
        <v>29</v>
      </c>
      <c r="S367" s="20" t="s">
        <v>30</v>
      </c>
      <c r="T367" s="20" t="s">
        <v>31</v>
      </c>
      <c r="U367" s="20" t="s">
        <v>32</v>
      </c>
      <c r="V367" s="20" t="s">
        <v>33</v>
      </c>
      <c r="W367" s="20" t="s">
        <v>34</v>
      </c>
      <c r="X367" s="21" t="s">
        <v>35</v>
      </c>
      <c r="Y367" s="21" t="s">
        <v>36</v>
      </c>
      <c r="Z367" s="21" t="s">
        <v>37</v>
      </c>
      <c r="AA367" s="16" t="s">
        <v>38</v>
      </c>
      <c r="AB367" s="16" t="s">
        <v>39</v>
      </c>
      <c r="AC367" s="16" t="s">
        <v>52</v>
      </c>
      <c r="AD367" s="16" t="s">
        <v>41</v>
      </c>
      <c r="AE367" s="16" t="s">
        <v>42</v>
      </c>
      <c r="AF367" s="22" t="s">
        <v>1</v>
      </c>
      <c r="AG367" s="22" t="s">
        <v>43</v>
      </c>
      <c r="AH367" s="22" t="s">
        <v>44</v>
      </c>
      <c r="AI367" s="36" t="str">
        <f>B366</f>
        <v>K AR5 Upstream Emissions</v>
      </c>
      <c r="AJ367" s="23" t="s">
        <v>13</v>
      </c>
      <c r="AK367" s="23" t="s">
        <v>58</v>
      </c>
      <c r="AL367" s="23" t="s">
        <v>59</v>
      </c>
      <c r="AM367" s="23" t="s">
        <v>60</v>
      </c>
      <c r="AN367" s="23" t="s">
        <v>61</v>
      </c>
      <c r="AO367" s="23" t="s">
        <v>62</v>
      </c>
      <c r="AP367" s="24" t="s">
        <v>38</v>
      </c>
      <c r="AQ367" s="24" t="s">
        <v>47</v>
      </c>
      <c r="AR367" s="24" t="s">
        <v>53</v>
      </c>
      <c r="AS367" s="24" t="s">
        <v>63</v>
      </c>
      <c r="AT367" s="24" t="s">
        <v>64</v>
      </c>
      <c r="AU367" s="24" t="s">
        <v>50</v>
      </c>
      <c r="AV367" s="24" t="s">
        <v>45</v>
      </c>
      <c r="AX367" s="23" t="s">
        <v>273</v>
      </c>
      <c r="AY367" s="23" t="s">
        <v>58</v>
      </c>
      <c r="AZ367" s="23" t="s">
        <v>59</v>
      </c>
      <c r="BA367" s="23" t="s">
        <v>60</v>
      </c>
      <c r="BB367" s="23" t="s">
        <v>61</v>
      </c>
      <c r="BC367" s="23" t="s">
        <v>62</v>
      </c>
      <c r="BD367" s="24" t="s">
        <v>38</v>
      </c>
      <c r="BE367" s="24" t="s">
        <v>47</v>
      </c>
      <c r="BF367" s="24" t="s">
        <v>53</v>
      </c>
      <c r="BG367" s="24" t="s">
        <v>63</v>
      </c>
      <c r="BH367" s="24" t="s">
        <v>64</v>
      </c>
      <c r="BI367" s="24" t="s">
        <v>50</v>
      </c>
      <c r="BJ367" s="24" t="s">
        <v>45</v>
      </c>
    </row>
    <row r="368" spans="2:65" x14ac:dyDescent="0.25">
      <c r="B368" s="25">
        <v>2022</v>
      </c>
      <c r="C368" s="26">
        <v>0</v>
      </c>
      <c r="D368" s="26">
        <v>0</v>
      </c>
      <c r="E368" s="26">
        <v>0</v>
      </c>
      <c r="F368" s="26">
        <v>0</v>
      </c>
      <c r="G368" s="26">
        <v>0</v>
      </c>
      <c r="H368" s="26">
        <v>0</v>
      </c>
      <c r="I368" s="26">
        <v>0</v>
      </c>
      <c r="J368" s="26">
        <v>0</v>
      </c>
      <c r="K368" s="26">
        <v>0</v>
      </c>
      <c r="L368" s="26">
        <v>0</v>
      </c>
      <c r="M368" s="26">
        <v>0</v>
      </c>
      <c r="N368" s="26">
        <v>0</v>
      </c>
      <c r="O368" s="26">
        <v>0</v>
      </c>
      <c r="P368" s="26">
        <v>0</v>
      </c>
      <c r="Q368" s="26">
        <v>0</v>
      </c>
      <c r="R368" s="26">
        <v>0</v>
      </c>
      <c r="S368" s="26">
        <v>0</v>
      </c>
      <c r="T368" s="26">
        <v>0</v>
      </c>
      <c r="U368" s="26">
        <v>0</v>
      </c>
      <c r="V368" s="26">
        <v>0</v>
      </c>
      <c r="W368" s="26">
        <v>3.2999999523162842</v>
      </c>
      <c r="X368" s="26">
        <v>0</v>
      </c>
      <c r="Y368" s="26">
        <v>0</v>
      </c>
      <c r="Z368" s="26">
        <v>0</v>
      </c>
      <c r="AA368" s="26">
        <v>0</v>
      </c>
      <c r="AB368" s="26">
        <v>0</v>
      </c>
      <c r="AC368" s="26">
        <v>0</v>
      </c>
      <c r="AD368" s="26">
        <v>0</v>
      </c>
      <c r="AE368" s="26">
        <v>0</v>
      </c>
      <c r="AF368" s="26">
        <v>0</v>
      </c>
      <c r="AG368" s="26">
        <v>37.037656595099158</v>
      </c>
      <c r="AH368" s="26">
        <v>37.1379291002768</v>
      </c>
      <c r="AI368" s="30" t="str">
        <f>AI367</f>
        <v>K AR5 Upstream Emissions</v>
      </c>
      <c r="AJ368" s="25">
        <v>2022</v>
      </c>
      <c r="AK368" s="34">
        <f>SUM(AG368:AH368)</f>
        <v>74.175585695375958</v>
      </c>
      <c r="AL368" s="34">
        <f t="shared" ref="AL368:AL391" si="226">SUM(R368:U368)</f>
        <v>0</v>
      </c>
      <c r="AM368" s="34">
        <f>SUM(AC368:AD368)</f>
        <v>0</v>
      </c>
      <c r="AN368" s="34">
        <f>AF368</f>
        <v>0</v>
      </c>
      <c r="AO368" s="34">
        <f>W368+AE368</f>
        <v>3.2999999523162842</v>
      </c>
      <c r="AP368" s="34">
        <f>AA368</f>
        <v>0</v>
      </c>
      <c r="AQ368" s="34">
        <f>SUM(M368:Q368)</f>
        <v>0</v>
      </c>
      <c r="AR368" s="34">
        <f t="shared" ref="AR368:AR391" si="227">SUM(F368:L368)</f>
        <v>0</v>
      </c>
      <c r="AS368" s="34">
        <f>SUM(X368:Z368)</f>
        <v>0</v>
      </c>
      <c r="AT368" s="34">
        <f>V368</f>
        <v>0</v>
      </c>
      <c r="AU368" s="34">
        <f t="shared" ref="AU368:AU391" si="228">SUM(C368:E368)</f>
        <v>0</v>
      </c>
      <c r="AV368" s="34">
        <f t="shared" ref="AV368:AV391" si="229">SUM(AK368:AU368)</f>
        <v>77.475585647692242</v>
      </c>
      <c r="AX368" s="25">
        <v>2022</v>
      </c>
      <c r="AY368" s="34"/>
      <c r="AZ368" s="34"/>
      <c r="BA368" s="34"/>
      <c r="BB368" s="34"/>
      <c r="BC368" s="34"/>
      <c r="BD368" s="34"/>
      <c r="BE368" s="34"/>
      <c r="BF368" s="34"/>
      <c r="BG368" s="34"/>
      <c r="BH368" s="34"/>
      <c r="BI368" s="34"/>
      <c r="BJ368" s="34"/>
      <c r="BL368" s="74" t="s">
        <v>58</v>
      </c>
      <c r="BM368" s="75">
        <f>AY392</f>
        <v>1497.2776051012056</v>
      </c>
    </row>
    <row r="369" spans="2:65" x14ac:dyDescent="0.25">
      <c r="B369" s="27">
        <v>2023</v>
      </c>
      <c r="C369" s="28">
        <v>0</v>
      </c>
      <c r="D369" s="28">
        <v>0</v>
      </c>
      <c r="E369" s="28">
        <v>0</v>
      </c>
      <c r="F369" s="28">
        <v>0</v>
      </c>
      <c r="G369" s="28">
        <v>0</v>
      </c>
      <c r="H369" s="28">
        <v>0</v>
      </c>
      <c r="I369" s="28">
        <v>0</v>
      </c>
      <c r="J369" s="28">
        <v>0</v>
      </c>
      <c r="K369" s="28">
        <v>0</v>
      </c>
      <c r="L369" s="28">
        <v>0</v>
      </c>
      <c r="M369" s="28">
        <v>0</v>
      </c>
      <c r="N369" s="28">
        <v>0</v>
      </c>
      <c r="O369" s="28">
        <v>0</v>
      </c>
      <c r="P369" s="28">
        <v>0</v>
      </c>
      <c r="Q369" s="28">
        <v>0</v>
      </c>
      <c r="R369" s="28">
        <v>0</v>
      </c>
      <c r="S369" s="28">
        <v>0</v>
      </c>
      <c r="T369" s="28">
        <v>0</v>
      </c>
      <c r="U369" s="28">
        <v>0</v>
      </c>
      <c r="V369" s="28">
        <v>0</v>
      </c>
      <c r="W369" s="28">
        <v>6.25</v>
      </c>
      <c r="X369" s="28">
        <v>0</v>
      </c>
      <c r="Y369" s="28">
        <v>0</v>
      </c>
      <c r="Z369" s="28">
        <v>0</v>
      </c>
      <c r="AA369" s="28">
        <v>0</v>
      </c>
      <c r="AB369" s="28">
        <v>0</v>
      </c>
      <c r="AC369" s="28">
        <v>0</v>
      </c>
      <c r="AD369" s="28">
        <v>0</v>
      </c>
      <c r="AE369" s="28">
        <v>3</v>
      </c>
      <c r="AF369" s="28">
        <v>1.5700000319629908</v>
      </c>
      <c r="AG369" s="28">
        <v>75.875604863269388</v>
      </c>
      <c r="AH369" s="28">
        <v>61.868254649550458</v>
      </c>
      <c r="AI369" s="30" t="str">
        <f t="shared" ref="AI369:AI391" si="230">AI368</f>
        <v>K AR5 Upstream Emissions</v>
      </c>
      <c r="AJ369" s="27">
        <v>2023</v>
      </c>
      <c r="AK369" s="35">
        <f t="shared" ref="AK369:AK390" si="231">SUM(AG369:AH369)</f>
        <v>137.74385951281985</v>
      </c>
      <c r="AL369" s="35">
        <f t="shared" si="226"/>
        <v>0</v>
      </c>
      <c r="AM369" s="35">
        <f t="shared" ref="AM369:AM391" si="232">SUM(AC369:AD369)</f>
        <v>0</v>
      </c>
      <c r="AN369" s="35">
        <f t="shared" ref="AN369:AN391" si="233">AF369</f>
        <v>1.5700000319629908</v>
      </c>
      <c r="AO369" s="35">
        <f t="shared" ref="AO369:AO391" si="234">W369+AE369</f>
        <v>9.25</v>
      </c>
      <c r="AP369" s="35">
        <f t="shared" ref="AP369:AP391" si="235">AA369</f>
        <v>0</v>
      </c>
      <c r="AQ369" s="35">
        <f t="shared" ref="AQ369:AQ391" si="236">SUM(M369:Q369)</f>
        <v>0</v>
      </c>
      <c r="AR369" s="35">
        <f t="shared" si="227"/>
        <v>0</v>
      </c>
      <c r="AS369" s="35">
        <f t="shared" ref="AS369:AS391" si="237">SUM(X369:Z369)</f>
        <v>0</v>
      </c>
      <c r="AT369" s="35">
        <f t="shared" ref="AT369:AT391" si="238">V369</f>
        <v>0</v>
      </c>
      <c r="AU369" s="35">
        <f t="shared" si="228"/>
        <v>0</v>
      </c>
      <c r="AV369" s="35">
        <f t="shared" si="229"/>
        <v>148.56385954478284</v>
      </c>
      <c r="AX369" s="27">
        <v>2023</v>
      </c>
      <c r="AY369" s="35"/>
      <c r="AZ369" s="35"/>
      <c r="BA369" s="35"/>
      <c r="BB369" s="35"/>
      <c r="BC369" s="35"/>
      <c r="BD369" s="35"/>
      <c r="BE369" s="35"/>
      <c r="BF369" s="35"/>
      <c r="BG369" s="35"/>
      <c r="BH369" s="35"/>
      <c r="BI369" s="35"/>
      <c r="BJ369" s="35"/>
      <c r="BL369" s="74" t="s">
        <v>59</v>
      </c>
      <c r="BM369" s="75">
        <f>AZ392</f>
        <v>625</v>
      </c>
    </row>
    <row r="370" spans="2:65" x14ac:dyDescent="0.25">
      <c r="B370" s="25">
        <v>2024</v>
      </c>
      <c r="C370" s="26">
        <v>0</v>
      </c>
      <c r="D370" s="26">
        <v>0</v>
      </c>
      <c r="E370" s="26">
        <v>0</v>
      </c>
      <c r="F370" s="26">
        <v>200</v>
      </c>
      <c r="G370" s="26">
        <v>0</v>
      </c>
      <c r="H370" s="26">
        <v>0</v>
      </c>
      <c r="I370" s="26">
        <v>0</v>
      </c>
      <c r="J370" s="26">
        <v>0</v>
      </c>
      <c r="K370" s="26">
        <v>0</v>
      </c>
      <c r="L370" s="26">
        <v>0</v>
      </c>
      <c r="M370" s="26">
        <v>0</v>
      </c>
      <c r="N370" s="26">
        <v>0</v>
      </c>
      <c r="O370" s="26">
        <v>0</v>
      </c>
      <c r="P370" s="26">
        <v>0</v>
      </c>
      <c r="Q370" s="26">
        <v>0</v>
      </c>
      <c r="R370" s="26">
        <v>0</v>
      </c>
      <c r="S370" s="26">
        <v>0</v>
      </c>
      <c r="T370" s="26">
        <v>0</v>
      </c>
      <c r="U370" s="26">
        <v>0</v>
      </c>
      <c r="V370" s="26">
        <v>0</v>
      </c>
      <c r="W370" s="26">
        <v>11.89000034332275</v>
      </c>
      <c r="X370" s="26">
        <v>0</v>
      </c>
      <c r="Y370" s="26">
        <v>0</v>
      </c>
      <c r="Z370" s="26">
        <v>0</v>
      </c>
      <c r="AA370" s="26">
        <v>0</v>
      </c>
      <c r="AB370" s="26">
        <v>0</v>
      </c>
      <c r="AC370" s="26">
        <v>0</v>
      </c>
      <c r="AD370" s="26">
        <v>0</v>
      </c>
      <c r="AE370" s="26">
        <v>6</v>
      </c>
      <c r="AF370" s="26">
        <v>3.8800000119954348</v>
      </c>
      <c r="AG370" s="26">
        <v>117.26766565003942</v>
      </c>
      <c r="AH370" s="26">
        <v>81.077305541015448</v>
      </c>
      <c r="AI370" s="30" t="str">
        <f t="shared" si="230"/>
        <v>K AR5 Upstream Emissions</v>
      </c>
      <c r="AJ370" s="25">
        <v>2024</v>
      </c>
      <c r="AK370" s="34">
        <f t="shared" si="231"/>
        <v>198.34497119105487</v>
      </c>
      <c r="AL370" s="34">
        <f t="shared" si="226"/>
        <v>0</v>
      </c>
      <c r="AM370" s="34">
        <f t="shared" si="232"/>
        <v>0</v>
      </c>
      <c r="AN370" s="34">
        <f t="shared" si="233"/>
        <v>3.8800000119954348</v>
      </c>
      <c r="AO370" s="34">
        <f t="shared" si="234"/>
        <v>17.89000034332275</v>
      </c>
      <c r="AP370" s="34">
        <f t="shared" si="235"/>
        <v>0</v>
      </c>
      <c r="AQ370" s="34">
        <f t="shared" si="236"/>
        <v>0</v>
      </c>
      <c r="AR370" s="34">
        <f t="shared" si="227"/>
        <v>200</v>
      </c>
      <c r="AS370" s="34">
        <f t="shared" si="237"/>
        <v>0</v>
      </c>
      <c r="AT370" s="34">
        <f t="shared" si="238"/>
        <v>0</v>
      </c>
      <c r="AU370" s="34">
        <f t="shared" si="228"/>
        <v>0</v>
      </c>
      <c r="AV370" s="34">
        <f t="shared" si="229"/>
        <v>420.11497154637306</v>
      </c>
      <c r="AX370" s="25">
        <v>2024</v>
      </c>
      <c r="AY370" s="34"/>
      <c r="AZ370" s="34"/>
      <c r="BA370" s="34"/>
      <c r="BB370" s="34"/>
      <c r="BC370" s="34"/>
      <c r="BD370" s="34"/>
      <c r="BE370" s="34"/>
      <c r="BF370" s="34"/>
      <c r="BG370" s="34"/>
      <c r="BH370" s="34"/>
      <c r="BI370" s="34"/>
      <c r="BJ370" s="34"/>
      <c r="BL370" s="74" t="s">
        <v>60</v>
      </c>
      <c r="BM370" s="75">
        <f>BA392</f>
        <v>0</v>
      </c>
    </row>
    <row r="371" spans="2:65" x14ac:dyDescent="0.25">
      <c r="B371" s="27">
        <v>2025</v>
      </c>
      <c r="C371" s="28">
        <v>0</v>
      </c>
      <c r="D371" s="28">
        <v>0</v>
      </c>
      <c r="E371" s="28">
        <v>0</v>
      </c>
      <c r="F371" s="28">
        <v>400</v>
      </c>
      <c r="G371" s="28">
        <v>0</v>
      </c>
      <c r="H371" s="28">
        <v>0</v>
      </c>
      <c r="I371" s="28">
        <v>0</v>
      </c>
      <c r="J371" s="28">
        <v>0</v>
      </c>
      <c r="K371" s="28">
        <v>0</v>
      </c>
      <c r="L371" s="28">
        <v>0</v>
      </c>
      <c r="M371" s="28">
        <v>100</v>
      </c>
      <c r="N371" s="28">
        <v>0</v>
      </c>
      <c r="O371" s="28">
        <v>0</v>
      </c>
      <c r="P371" s="28">
        <v>0</v>
      </c>
      <c r="Q371" s="28">
        <v>0</v>
      </c>
      <c r="R371" s="28">
        <v>0</v>
      </c>
      <c r="S371" s="28">
        <v>0</v>
      </c>
      <c r="T371" s="28">
        <v>0</v>
      </c>
      <c r="U371" s="28">
        <v>0</v>
      </c>
      <c r="V371" s="28">
        <v>0</v>
      </c>
      <c r="W371" s="28">
        <v>16.090000152587891</v>
      </c>
      <c r="X371" s="28">
        <v>0</v>
      </c>
      <c r="Y371" s="28">
        <v>0</v>
      </c>
      <c r="Z371" s="28">
        <v>0</v>
      </c>
      <c r="AA371" s="28">
        <v>0</v>
      </c>
      <c r="AB371" s="28">
        <v>0</v>
      </c>
      <c r="AC371" s="28">
        <v>0</v>
      </c>
      <c r="AD371" s="28">
        <v>0</v>
      </c>
      <c r="AE371" s="28">
        <v>6</v>
      </c>
      <c r="AF371" s="28">
        <v>14.269999861717224</v>
      </c>
      <c r="AG371" s="28">
        <v>161.28095332862327</v>
      </c>
      <c r="AH371" s="28">
        <v>93.732976330442341</v>
      </c>
      <c r="AI371" s="30" t="str">
        <f t="shared" si="230"/>
        <v>K AR5 Upstream Emissions</v>
      </c>
      <c r="AJ371" s="27">
        <v>2025</v>
      </c>
      <c r="AK371" s="35">
        <f t="shared" si="231"/>
        <v>255.01392965906561</v>
      </c>
      <c r="AL371" s="35">
        <f t="shared" si="226"/>
        <v>0</v>
      </c>
      <c r="AM371" s="35">
        <f t="shared" si="232"/>
        <v>0</v>
      </c>
      <c r="AN371" s="35">
        <f t="shared" si="233"/>
        <v>14.269999861717224</v>
      </c>
      <c r="AO371" s="35">
        <f t="shared" si="234"/>
        <v>22.090000152587891</v>
      </c>
      <c r="AP371" s="35">
        <f t="shared" si="235"/>
        <v>0</v>
      </c>
      <c r="AQ371" s="35">
        <f t="shared" si="236"/>
        <v>100</v>
      </c>
      <c r="AR371" s="35">
        <f t="shared" si="227"/>
        <v>400</v>
      </c>
      <c r="AS371" s="35">
        <f t="shared" si="237"/>
        <v>0</v>
      </c>
      <c r="AT371" s="35">
        <f t="shared" si="238"/>
        <v>0</v>
      </c>
      <c r="AU371" s="35">
        <f t="shared" si="228"/>
        <v>0</v>
      </c>
      <c r="AV371" s="35">
        <f t="shared" si="229"/>
        <v>791.37392967337075</v>
      </c>
      <c r="AX371" s="27">
        <v>2025</v>
      </c>
      <c r="AY371" s="35">
        <f t="shared" ref="AY371:BJ371" si="239">AK371</f>
        <v>255.01392965906561</v>
      </c>
      <c r="AZ371" s="35">
        <f t="shared" si="239"/>
        <v>0</v>
      </c>
      <c r="BA371" s="35">
        <f t="shared" si="239"/>
        <v>0</v>
      </c>
      <c r="BB371" s="35">
        <f t="shared" si="239"/>
        <v>14.269999861717224</v>
      </c>
      <c r="BC371" s="35">
        <f t="shared" si="239"/>
        <v>22.090000152587891</v>
      </c>
      <c r="BD371" s="35">
        <f t="shared" si="239"/>
        <v>0</v>
      </c>
      <c r="BE371" s="35">
        <f t="shared" si="239"/>
        <v>100</v>
      </c>
      <c r="BF371" s="35">
        <f t="shared" si="239"/>
        <v>400</v>
      </c>
      <c r="BG371" s="35">
        <f t="shared" si="239"/>
        <v>0</v>
      </c>
      <c r="BH371" s="35">
        <f t="shared" si="239"/>
        <v>0</v>
      </c>
      <c r="BI371" s="35">
        <f t="shared" si="239"/>
        <v>0</v>
      </c>
      <c r="BJ371" s="35">
        <f t="shared" si="239"/>
        <v>791.37392967337075</v>
      </c>
      <c r="BL371" s="74" t="s">
        <v>61</v>
      </c>
      <c r="BM371" s="75">
        <f>BB392</f>
        <v>139.84000182151794</v>
      </c>
    </row>
    <row r="372" spans="2:65" x14ac:dyDescent="0.25">
      <c r="B372" s="25">
        <v>2026</v>
      </c>
      <c r="C372" s="26">
        <v>0</v>
      </c>
      <c r="D372" s="26">
        <v>237</v>
      </c>
      <c r="E372" s="26">
        <v>0</v>
      </c>
      <c r="F372" s="26">
        <v>400</v>
      </c>
      <c r="G372" s="26">
        <v>0</v>
      </c>
      <c r="H372" s="26">
        <v>200</v>
      </c>
      <c r="I372" s="26">
        <v>0</v>
      </c>
      <c r="J372" s="26">
        <v>0</v>
      </c>
      <c r="K372" s="26">
        <v>0</v>
      </c>
      <c r="L372" s="26">
        <v>0</v>
      </c>
      <c r="M372" s="26">
        <v>99.949996948242188</v>
      </c>
      <c r="N372" s="26">
        <v>0</v>
      </c>
      <c r="O372" s="26">
        <v>0</v>
      </c>
      <c r="P372" s="26">
        <v>0</v>
      </c>
      <c r="Q372" s="26">
        <v>0</v>
      </c>
      <c r="R372" s="26">
        <v>50</v>
      </c>
      <c r="S372" s="26">
        <v>0</v>
      </c>
      <c r="T372" s="26">
        <v>0</v>
      </c>
      <c r="U372" s="26">
        <v>0</v>
      </c>
      <c r="V372" s="26">
        <v>0</v>
      </c>
      <c r="W372" s="26">
        <v>19.389999389648441</v>
      </c>
      <c r="X372" s="26">
        <v>0</v>
      </c>
      <c r="Y372" s="26">
        <v>0</v>
      </c>
      <c r="Z372" s="26">
        <v>0</v>
      </c>
      <c r="AA372" s="26">
        <v>0</v>
      </c>
      <c r="AB372" s="26">
        <v>0</v>
      </c>
      <c r="AC372" s="26">
        <v>0</v>
      </c>
      <c r="AD372" s="26">
        <v>0</v>
      </c>
      <c r="AE372" s="26">
        <v>6</v>
      </c>
      <c r="AF372" s="26">
        <v>26.339999735355377</v>
      </c>
      <c r="AG372" s="26">
        <v>206.94184420349262</v>
      </c>
      <c r="AH372" s="26">
        <v>109.79813701644319</v>
      </c>
      <c r="AI372" s="30" t="str">
        <f t="shared" si="230"/>
        <v>K AR5 Upstream Emissions</v>
      </c>
      <c r="AJ372" s="25">
        <v>2026</v>
      </c>
      <c r="AK372" s="34">
        <f t="shared" si="231"/>
        <v>316.73998121993583</v>
      </c>
      <c r="AL372" s="34">
        <f t="shared" si="226"/>
        <v>50</v>
      </c>
      <c r="AM372" s="34">
        <f t="shared" si="232"/>
        <v>0</v>
      </c>
      <c r="AN372" s="34">
        <f t="shared" si="233"/>
        <v>26.339999735355377</v>
      </c>
      <c r="AO372" s="34">
        <f t="shared" si="234"/>
        <v>25.389999389648441</v>
      </c>
      <c r="AP372" s="34">
        <f t="shared" si="235"/>
        <v>0</v>
      </c>
      <c r="AQ372" s="34">
        <f t="shared" si="236"/>
        <v>99.949996948242188</v>
      </c>
      <c r="AR372" s="34">
        <f t="shared" si="227"/>
        <v>600</v>
      </c>
      <c r="AS372" s="34">
        <f t="shared" si="237"/>
        <v>0</v>
      </c>
      <c r="AT372" s="34">
        <f t="shared" si="238"/>
        <v>0</v>
      </c>
      <c r="AU372" s="34">
        <f t="shared" si="228"/>
        <v>237</v>
      </c>
      <c r="AV372" s="34">
        <f t="shared" si="229"/>
        <v>1355.4199772931818</v>
      </c>
      <c r="AX372" s="25">
        <v>2026</v>
      </c>
      <c r="AY372" s="34"/>
      <c r="AZ372" s="34"/>
      <c r="BA372" s="34"/>
      <c r="BB372" s="34"/>
      <c r="BC372" s="34"/>
      <c r="BD372" s="34"/>
      <c r="BE372" s="34"/>
      <c r="BF372" s="34"/>
      <c r="BG372" s="34"/>
      <c r="BH372" s="34"/>
      <c r="BI372" s="34"/>
      <c r="BJ372" s="34"/>
      <c r="BL372" s="74" t="s">
        <v>62</v>
      </c>
      <c r="BM372" s="75">
        <f>BC392</f>
        <v>117.77000427246094</v>
      </c>
    </row>
    <row r="373" spans="2:65" x14ac:dyDescent="0.25">
      <c r="B373" s="27">
        <v>2027</v>
      </c>
      <c r="C373" s="28">
        <v>0</v>
      </c>
      <c r="D373" s="28">
        <v>237</v>
      </c>
      <c r="E373" s="28">
        <v>0</v>
      </c>
      <c r="F373" s="28">
        <v>400</v>
      </c>
      <c r="G373" s="28">
        <v>0</v>
      </c>
      <c r="H373" s="28">
        <v>200</v>
      </c>
      <c r="I373" s="28">
        <v>0</v>
      </c>
      <c r="J373" s="28">
        <v>400</v>
      </c>
      <c r="K373" s="28">
        <v>0</v>
      </c>
      <c r="L373" s="28">
        <v>0</v>
      </c>
      <c r="M373" s="28">
        <v>99.900001525878906</v>
      </c>
      <c r="N373" s="28">
        <v>0</v>
      </c>
      <c r="O373" s="28">
        <v>0</v>
      </c>
      <c r="P373" s="28">
        <v>0</v>
      </c>
      <c r="Q373" s="28">
        <v>0</v>
      </c>
      <c r="R373" s="28">
        <v>50</v>
      </c>
      <c r="S373" s="28">
        <v>0</v>
      </c>
      <c r="T373" s="28">
        <v>0</v>
      </c>
      <c r="U373" s="28">
        <v>0</v>
      </c>
      <c r="V373" s="28">
        <v>0</v>
      </c>
      <c r="W373" s="28">
        <v>24.79000091552734</v>
      </c>
      <c r="X373" s="28">
        <v>0</v>
      </c>
      <c r="Y373" s="28">
        <v>0</v>
      </c>
      <c r="Z373" s="28">
        <v>0</v>
      </c>
      <c r="AA373" s="28">
        <v>0</v>
      </c>
      <c r="AB373" s="28">
        <v>0</v>
      </c>
      <c r="AC373" s="28">
        <v>0</v>
      </c>
      <c r="AD373" s="28">
        <v>0</v>
      </c>
      <c r="AE373" s="28">
        <v>6</v>
      </c>
      <c r="AF373" s="28">
        <v>45.360000357031822</v>
      </c>
      <c r="AG373" s="28">
        <v>255.36065474159199</v>
      </c>
      <c r="AH373" s="28">
        <v>125.52563835366325</v>
      </c>
      <c r="AI373" s="30" t="str">
        <f t="shared" si="230"/>
        <v>K AR5 Upstream Emissions</v>
      </c>
      <c r="AJ373" s="27">
        <v>2027</v>
      </c>
      <c r="AK373" s="35">
        <f t="shared" si="231"/>
        <v>380.88629309525527</v>
      </c>
      <c r="AL373" s="35">
        <f t="shared" si="226"/>
        <v>50</v>
      </c>
      <c r="AM373" s="35">
        <f t="shared" si="232"/>
        <v>0</v>
      </c>
      <c r="AN373" s="35">
        <f t="shared" si="233"/>
        <v>45.360000357031822</v>
      </c>
      <c r="AO373" s="35">
        <f t="shared" si="234"/>
        <v>30.79000091552734</v>
      </c>
      <c r="AP373" s="35">
        <f t="shared" si="235"/>
        <v>0</v>
      </c>
      <c r="AQ373" s="35">
        <f t="shared" si="236"/>
        <v>99.900001525878906</v>
      </c>
      <c r="AR373" s="35">
        <f t="shared" si="227"/>
        <v>1000</v>
      </c>
      <c r="AS373" s="35">
        <f t="shared" si="237"/>
        <v>0</v>
      </c>
      <c r="AT373" s="35">
        <f t="shared" si="238"/>
        <v>0</v>
      </c>
      <c r="AU373" s="35">
        <f t="shared" si="228"/>
        <v>237</v>
      </c>
      <c r="AV373" s="35">
        <f t="shared" si="229"/>
        <v>1843.9362958936933</v>
      </c>
      <c r="AX373" s="27">
        <v>2027</v>
      </c>
      <c r="AY373" s="35"/>
      <c r="AZ373" s="35"/>
      <c r="BA373" s="35"/>
      <c r="BB373" s="35"/>
      <c r="BC373" s="35"/>
      <c r="BD373" s="35"/>
      <c r="BE373" s="35"/>
      <c r="BF373" s="35"/>
      <c r="BG373" s="35"/>
      <c r="BH373" s="35"/>
      <c r="BI373" s="35"/>
      <c r="BJ373" s="35"/>
      <c r="BL373" s="74" t="s">
        <v>38</v>
      </c>
      <c r="BM373" s="75">
        <f>BD392</f>
        <v>150</v>
      </c>
    </row>
    <row r="374" spans="2:65" x14ac:dyDescent="0.25">
      <c r="B374" s="25">
        <v>2028</v>
      </c>
      <c r="C374" s="26">
        <v>0</v>
      </c>
      <c r="D374" s="26">
        <v>237</v>
      </c>
      <c r="E374" s="26">
        <v>0</v>
      </c>
      <c r="F374" s="26">
        <v>400</v>
      </c>
      <c r="G374" s="26">
        <v>200</v>
      </c>
      <c r="H374" s="26">
        <v>200</v>
      </c>
      <c r="I374" s="26">
        <v>0</v>
      </c>
      <c r="J374" s="26">
        <v>400</v>
      </c>
      <c r="K374" s="26">
        <v>0</v>
      </c>
      <c r="L374" s="26">
        <v>0</v>
      </c>
      <c r="M374" s="26">
        <v>99.849998474121094</v>
      </c>
      <c r="N374" s="26">
        <v>0</v>
      </c>
      <c r="O374" s="26">
        <v>0</v>
      </c>
      <c r="P374" s="26">
        <v>0</v>
      </c>
      <c r="Q374" s="26">
        <v>0</v>
      </c>
      <c r="R374" s="26">
        <v>50</v>
      </c>
      <c r="S374" s="26">
        <v>0</v>
      </c>
      <c r="T374" s="26">
        <v>0</v>
      </c>
      <c r="U374" s="26">
        <v>0</v>
      </c>
      <c r="V374" s="26">
        <v>0</v>
      </c>
      <c r="W374" s="26">
        <v>27.79000091552734</v>
      </c>
      <c r="X374" s="26">
        <v>0</v>
      </c>
      <c r="Y374" s="26">
        <v>0</v>
      </c>
      <c r="Z374" s="26">
        <v>0</v>
      </c>
      <c r="AA374" s="26">
        <v>0</v>
      </c>
      <c r="AB374" s="26">
        <v>0</v>
      </c>
      <c r="AC374" s="26">
        <v>0</v>
      </c>
      <c r="AD374" s="26">
        <v>0</v>
      </c>
      <c r="AE374" s="26">
        <v>9</v>
      </c>
      <c r="AF374" s="26">
        <v>66.360000014305115</v>
      </c>
      <c r="AG374" s="26">
        <v>306.2398079751942</v>
      </c>
      <c r="AH374" s="26">
        <v>153.20263471007479</v>
      </c>
      <c r="AI374" s="30" t="str">
        <f t="shared" si="230"/>
        <v>K AR5 Upstream Emissions</v>
      </c>
      <c r="AJ374" s="25">
        <v>2028</v>
      </c>
      <c r="AK374" s="34">
        <f t="shared" si="231"/>
        <v>459.44244268526899</v>
      </c>
      <c r="AL374" s="34">
        <f t="shared" si="226"/>
        <v>50</v>
      </c>
      <c r="AM374" s="34">
        <f t="shared" si="232"/>
        <v>0</v>
      </c>
      <c r="AN374" s="34">
        <f t="shared" si="233"/>
        <v>66.360000014305115</v>
      </c>
      <c r="AO374" s="34">
        <f t="shared" si="234"/>
        <v>36.790000915527344</v>
      </c>
      <c r="AP374" s="34">
        <f t="shared" si="235"/>
        <v>0</v>
      </c>
      <c r="AQ374" s="34">
        <f t="shared" si="236"/>
        <v>99.849998474121094</v>
      </c>
      <c r="AR374" s="34">
        <f t="shared" si="227"/>
        <v>1200</v>
      </c>
      <c r="AS374" s="34">
        <f t="shared" si="237"/>
        <v>0</v>
      </c>
      <c r="AT374" s="34">
        <f t="shared" si="238"/>
        <v>0</v>
      </c>
      <c r="AU374" s="34">
        <f t="shared" si="228"/>
        <v>237</v>
      </c>
      <c r="AV374" s="34">
        <f t="shared" si="229"/>
        <v>2149.4424420892228</v>
      </c>
      <c r="AX374" s="25">
        <v>2028</v>
      </c>
      <c r="AY374" s="34"/>
      <c r="AZ374" s="34"/>
      <c r="BA374" s="34"/>
      <c r="BB374" s="34"/>
      <c r="BC374" s="34"/>
      <c r="BD374" s="34"/>
      <c r="BE374" s="34"/>
      <c r="BF374" s="34"/>
      <c r="BG374" s="34"/>
      <c r="BH374" s="34"/>
      <c r="BI374" s="34"/>
      <c r="BJ374" s="34"/>
      <c r="BL374" s="74" t="s">
        <v>47</v>
      </c>
      <c r="BM374" s="75">
        <f>BE392</f>
        <v>1392.5999984741211</v>
      </c>
    </row>
    <row r="375" spans="2:65" x14ac:dyDescent="0.25">
      <c r="B375" s="27">
        <v>2029</v>
      </c>
      <c r="C375" s="28">
        <v>0</v>
      </c>
      <c r="D375" s="28">
        <v>237</v>
      </c>
      <c r="E375" s="28">
        <v>0</v>
      </c>
      <c r="F375" s="28">
        <v>400</v>
      </c>
      <c r="G375" s="28">
        <v>200</v>
      </c>
      <c r="H375" s="28">
        <v>200</v>
      </c>
      <c r="I375" s="28">
        <v>0</v>
      </c>
      <c r="J375" s="28">
        <v>400</v>
      </c>
      <c r="K375" s="28">
        <v>0</v>
      </c>
      <c r="L375" s="28">
        <v>0</v>
      </c>
      <c r="M375" s="28">
        <v>499.80000305175781</v>
      </c>
      <c r="N375" s="28">
        <v>0</v>
      </c>
      <c r="O375" s="28">
        <v>0</v>
      </c>
      <c r="P375" s="28">
        <v>0</v>
      </c>
      <c r="Q375" s="28">
        <v>0</v>
      </c>
      <c r="R375" s="28">
        <v>50</v>
      </c>
      <c r="S375" s="28">
        <v>0</v>
      </c>
      <c r="T375" s="28">
        <v>0</v>
      </c>
      <c r="U375" s="28">
        <v>0</v>
      </c>
      <c r="V375" s="28">
        <v>0</v>
      </c>
      <c r="W375" s="28">
        <v>30.489999771118161</v>
      </c>
      <c r="X375" s="28">
        <v>0</v>
      </c>
      <c r="Y375" s="28">
        <v>0</v>
      </c>
      <c r="Z375" s="28">
        <v>0</v>
      </c>
      <c r="AA375" s="28">
        <v>0</v>
      </c>
      <c r="AB375" s="28">
        <v>0</v>
      </c>
      <c r="AC375" s="28">
        <v>0</v>
      </c>
      <c r="AD375" s="28">
        <v>0</v>
      </c>
      <c r="AE375" s="28">
        <v>11</v>
      </c>
      <c r="AF375" s="28">
        <v>81.560000449419022</v>
      </c>
      <c r="AG375" s="28">
        <v>357.79003073213073</v>
      </c>
      <c r="AH375" s="28">
        <v>171.01173674933818</v>
      </c>
      <c r="AI375" s="30" t="str">
        <f t="shared" si="230"/>
        <v>K AR5 Upstream Emissions</v>
      </c>
      <c r="AJ375" s="27">
        <v>2029</v>
      </c>
      <c r="AK375" s="35">
        <f t="shared" si="231"/>
        <v>528.80176748146891</v>
      </c>
      <c r="AL375" s="35">
        <f t="shared" si="226"/>
        <v>50</v>
      </c>
      <c r="AM375" s="35">
        <f t="shared" si="232"/>
        <v>0</v>
      </c>
      <c r="AN375" s="35">
        <f t="shared" si="233"/>
        <v>81.560000449419022</v>
      </c>
      <c r="AO375" s="35">
        <f t="shared" si="234"/>
        <v>41.489999771118164</v>
      </c>
      <c r="AP375" s="35">
        <f t="shared" si="235"/>
        <v>0</v>
      </c>
      <c r="AQ375" s="35">
        <f t="shared" si="236"/>
        <v>499.80000305175781</v>
      </c>
      <c r="AR375" s="35">
        <f t="shared" si="227"/>
        <v>1200</v>
      </c>
      <c r="AS375" s="35">
        <f t="shared" si="237"/>
        <v>0</v>
      </c>
      <c r="AT375" s="35">
        <f t="shared" si="238"/>
        <v>0</v>
      </c>
      <c r="AU375" s="35">
        <f t="shared" si="228"/>
        <v>237</v>
      </c>
      <c r="AV375" s="35">
        <f t="shared" si="229"/>
        <v>2638.6517707537641</v>
      </c>
      <c r="AX375" s="27">
        <v>2029</v>
      </c>
      <c r="AY375" s="35"/>
      <c r="AZ375" s="35"/>
      <c r="BA375" s="35"/>
      <c r="BB375" s="35"/>
      <c r="BC375" s="35"/>
      <c r="BD375" s="35"/>
      <c r="BE375" s="35"/>
      <c r="BF375" s="35"/>
      <c r="BG375" s="35"/>
      <c r="BH375" s="35"/>
      <c r="BI375" s="35"/>
      <c r="BJ375" s="35"/>
      <c r="BL375" s="74" t="s">
        <v>53</v>
      </c>
      <c r="BM375" s="75">
        <f>BF392</f>
        <v>3150</v>
      </c>
    </row>
    <row r="376" spans="2:65" x14ac:dyDescent="0.25">
      <c r="B376" s="25">
        <v>2030</v>
      </c>
      <c r="C376" s="26">
        <v>0</v>
      </c>
      <c r="D376" s="26">
        <v>237</v>
      </c>
      <c r="E376" s="26">
        <v>0</v>
      </c>
      <c r="F376" s="26">
        <v>500</v>
      </c>
      <c r="G376" s="26">
        <v>200</v>
      </c>
      <c r="H376" s="26">
        <v>200</v>
      </c>
      <c r="I376" s="26">
        <v>0</v>
      </c>
      <c r="J376" s="26">
        <v>400</v>
      </c>
      <c r="K376" s="26">
        <v>0</v>
      </c>
      <c r="L376" s="26">
        <v>0</v>
      </c>
      <c r="M376" s="26">
        <v>599.54998779296875</v>
      </c>
      <c r="N376" s="26"/>
      <c r="O376" s="26">
        <v>0</v>
      </c>
      <c r="P376" s="26">
        <v>0</v>
      </c>
      <c r="Q376" s="26">
        <v>0</v>
      </c>
      <c r="R376" s="26">
        <v>50</v>
      </c>
      <c r="S376" s="26">
        <v>0</v>
      </c>
      <c r="T376" s="26">
        <v>0</v>
      </c>
      <c r="U376" s="26">
        <v>0</v>
      </c>
      <c r="V376" s="26">
        <v>0</v>
      </c>
      <c r="W376" s="26">
        <v>34.689998626708977</v>
      </c>
      <c r="X376" s="26">
        <v>0</v>
      </c>
      <c r="Y376" s="26">
        <v>0</v>
      </c>
      <c r="Z376" s="26">
        <v>0</v>
      </c>
      <c r="AA376" s="26">
        <v>0</v>
      </c>
      <c r="AB376" s="26">
        <v>0</v>
      </c>
      <c r="AC376" s="26">
        <v>0</v>
      </c>
      <c r="AD376" s="26">
        <v>0</v>
      </c>
      <c r="AE376" s="26">
        <v>11</v>
      </c>
      <c r="AF376" s="26">
        <v>97.16999813914299</v>
      </c>
      <c r="AG376" s="26">
        <v>412.5787181774632</v>
      </c>
      <c r="AH376" s="26">
        <v>181.88492737120654</v>
      </c>
      <c r="AI376" s="30" t="str">
        <f t="shared" si="230"/>
        <v>K AR5 Upstream Emissions</v>
      </c>
      <c r="AJ376" s="25">
        <v>2030</v>
      </c>
      <c r="AK376" s="34">
        <f t="shared" si="231"/>
        <v>594.46364554866977</v>
      </c>
      <c r="AL376" s="34">
        <f t="shared" si="226"/>
        <v>50</v>
      </c>
      <c r="AM376" s="34">
        <f t="shared" si="232"/>
        <v>0</v>
      </c>
      <c r="AN376" s="34">
        <f t="shared" si="233"/>
        <v>97.16999813914299</v>
      </c>
      <c r="AO376" s="34">
        <f t="shared" si="234"/>
        <v>45.689998626708977</v>
      </c>
      <c r="AP376" s="34">
        <f t="shared" si="235"/>
        <v>0</v>
      </c>
      <c r="AQ376" s="34">
        <f t="shared" si="236"/>
        <v>599.54998779296875</v>
      </c>
      <c r="AR376" s="34">
        <f t="shared" si="227"/>
        <v>1300</v>
      </c>
      <c r="AS376" s="34">
        <f t="shared" si="237"/>
        <v>0</v>
      </c>
      <c r="AT376" s="34">
        <f t="shared" si="238"/>
        <v>0</v>
      </c>
      <c r="AU376" s="34">
        <f t="shared" si="228"/>
        <v>237</v>
      </c>
      <c r="AV376" s="34">
        <f t="shared" si="229"/>
        <v>2923.8736301074905</v>
      </c>
      <c r="AX376" s="25">
        <v>2030</v>
      </c>
      <c r="AY376" s="34">
        <f t="shared" ref="AY376:BJ376" si="240">AK376-AY371</f>
        <v>339.44971588960414</v>
      </c>
      <c r="AZ376" s="34">
        <f t="shared" si="240"/>
        <v>50</v>
      </c>
      <c r="BA376" s="34">
        <f t="shared" si="240"/>
        <v>0</v>
      </c>
      <c r="BB376" s="34">
        <f t="shared" si="240"/>
        <v>82.899998277425766</v>
      </c>
      <c r="BC376" s="34">
        <f t="shared" si="240"/>
        <v>23.599998474121087</v>
      </c>
      <c r="BD376" s="34">
        <f t="shared" si="240"/>
        <v>0</v>
      </c>
      <c r="BE376" s="34">
        <f t="shared" si="240"/>
        <v>499.54998779296875</v>
      </c>
      <c r="BF376" s="34">
        <f t="shared" si="240"/>
        <v>900</v>
      </c>
      <c r="BG376" s="34">
        <f t="shared" si="240"/>
        <v>0</v>
      </c>
      <c r="BH376" s="34">
        <f t="shared" si="240"/>
        <v>0</v>
      </c>
      <c r="BI376" s="34">
        <f t="shared" si="240"/>
        <v>237</v>
      </c>
      <c r="BJ376" s="34">
        <f t="shared" si="240"/>
        <v>2132.4997004341199</v>
      </c>
      <c r="BL376" s="74" t="s">
        <v>63</v>
      </c>
      <c r="BM376" s="75">
        <f>BG392</f>
        <v>250</v>
      </c>
    </row>
    <row r="377" spans="2:65" x14ac:dyDescent="0.25">
      <c r="B377" s="27">
        <v>2031</v>
      </c>
      <c r="C377" s="28">
        <v>0</v>
      </c>
      <c r="D377" s="28">
        <v>474</v>
      </c>
      <c r="E377" s="28">
        <v>0</v>
      </c>
      <c r="F377" s="28">
        <v>600</v>
      </c>
      <c r="G377" s="28">
        <v>200</v>
      </c>
      <c r="H377" s="28">
        <v>200</v>
      </c>
      <c r="I377" s="28">
        <v>0</v>
      </c>
      <c r="J377" s="28">
        <v>400</v>
      </c>
      <c r="K377" s="28">
        <v>0</v>
      </c>
      <c r="L377" s="28">
        <v>0</v>
      </c>
      <c r="M377" s="28">
        <v>599.25</v>
      </c>
      <c r="N377" s="28">
        <v>0</v>
      </c>
      <c r="O377" s="28">
        <v>0</v>
      </c>
      <c r="P377" s="28">
        <v>0</v>
      </c>
      <c r="Q377" s="28">
        <v>0</v>
      </c>
      <c r="R377" s="28">
        <v>50</v>
      </c>
      <c r="S377" s="28">
        <v>0</v>
      </c>
      <c r="T377" s="28">
        <v>0</v>
      </c>
      <c r="U377" s="28">
        <v>0</v>
      </c>
      <c r="V377" s="28">
        <v>0</v>
      </c>
      <c r="W377" s="28">
        <v>38.060001373291023</v>
      </c>
      <c r="X377" s="28">
        <v>0</v>
      </c>
      <c r="Y377" s="28">
        <v>0</v>
      </c>
      <c r="Z377" s="28">
        <v>0</v>
      </c>
      <c r="AA377" s="28">
        <v>0</v>
      </c>
      <c r="AB377" s="28">
        <v>0</v>
      </c>
      <c r="AC377" s="28">
        <v>0</v>
      </c>
      <c r="AD377" s="28">
        <v>0</v>
      </c>
      <c r="AE377" s="28">
        <v>12.069999694824221</v>
      </c>
      <c r="AF377" s="28">
        <v>102.39999824762346</v>
      </c>
      <c r="AG377" s="28">
        <v>469.39263167865727</v>
      </c>
      <c r="AH377" s="28">
        <v>195.61529208824882</v>
      </c>
      <c r="AI377" s="30" t="str">
        <f t="shared" si="230"/>
        <v>K AR5 Upstream Emissions</v>
      </c>
      <c r="AJ377" s="27">
        <v>2031</v>
      </c>
      <c r="AK377" s="35">
        <f t="shared" si="231"/>
        <v>665.00792376690606</v>
      </c>
      <c r="AL377" s="35">
        <f t="shared" si="226"/>
        <v>50</v>
      </c>
      <c r="AM377" s="35">
        <f t="shared" si="232"/>
        <v>0</v>
      </c>
      <c r="AN377" s="35">
        <f t="shared" si="233"/>
        <v>102.39999824762346</v>
      </c>
      <c r="AO377" s="35">
        <f t="shared" si="234"/>
        <v>50.130001068115241</v>
      </c>
      <c r="AP377" s="35">
        <f t="shared" si="235"/>
        <v>0</v>
      </c>
      <c r="AQ377" s="35">
        <f t="shared" si="236"/>
        <v>599.25</v>
      </c>
      <c r="AR377" s="35">
        <f t="shared" si="227"/>
        <v>1400</v>
      </c>
      <c r="AS377" s="35">
        <f t="shared" si="237"/>
        <v>0</v>
      </c>
      <c r="AT377" s="35">
        <f t="shared" si="238"/>
        <v>0</v>
      </c>
      <c r="AU377" s="35">
        <f t="shared" si="228"/>
        <v>474</v>
      </c>
      <c r="AV377" s="35">
        <f t="shared" si="229"/>
        <v>3340.7879230826447</v>
      </c>
      <c r="AX377" s="27">
        <v>2031</v>
      </c>
      <c r="AY377" s="35"/>
      <c r="AZ377" s="35"/>
      <c r="BA377" s="35"/>
      <c r="BB377" s="35"/>
      <c r="BC377" s="35"/>
      <c r="BD377" s="35"/>
      <c r="BE377" s="35"/>
      <c r="BF377" s="35"/>
      <c r="BG377" s="35"/>
      <c r="BH377" s="35"/>
      <c r="BI377" s="35"/>
      <c r="BJ377" s="35"/>
      <c r="BL377" s="74" t="s">
        <v>64</v>
      </c>
      <c r="BM377" s="75">
        <f>BH392</f>
        <v>0</v>
      </c>
    </row>
    <row r="378" spans="2:65" x14ac:dyDescent="0.25">
      <c r="B378" s="25">
        <v>2032</v>
      </c>
      <c r="C378" s="26">
        <v>0</v>
      </c>
      <c r="D378" s="26">
        <v>474</v>
      </c>
      <c r="E378" s="26">
        <v>0</v>
      </c>
      <c r="F378" s="26">
        <v>800</v>
      </c>
      <c r="G378" s="26">
        <v>200</v>
      </c>
      <c r="H378" s="26">
        <v>200</v>
      </c>
      <c r="I378" s="26">
        <v>0</v>
      </c>
      <c r="J378" s="26">
        <v>400</v>
      </c>
      <c r="K378" s="26">
        <v>0</v>
      </c>
      <c r="L378" s="26">
        <v>0</v>
      </c>
      <c r="M378" s="26">
        <v>598.94999694824219</v>
      </c>
      <c r="N378" s="26">
        <v>0</v>
      </c>
      <c r="O378" s="26">
        <v>0</v>
      </c>
      <c r="P378" s="26">
        <v>0</v>
      </c>
      <c r="Q378" s="26">
        <v>0</v>
      </c>
      <c r="R378" s="26">
        <v>50</v>
      </c>
      <c r="S378" s="26">
        <v>0</v>
      </c>
      <c r="T378" s="26">
        <v>0</v>
      </c>
      <c r="U378" s="26">
        <v>0</v>
      </c>
      <c r="V378" s="26">
        <v>0</v>
      </c>
      <c r="W378" s="26">
        <v>41.630001068115227</v>
      </c>
      <c r="X378" s="26">
        <v>0</v>
      </c>
      <c r="Y378" s="26">
        <v>0</v>
      </c>
      <c r="Z378" s="26">
        <v>0</v>
      </c>
      <c r="AA378" s="26">
        <v>0</v>
      </c>
      <c r="AB378" s="26">
        <v>0</v>
      </c>
      <c r="AC378" s="26">
        <v>0</v>
      </c>
      <c r="AD378" s="26">
        <v>0</v>
      </c>
      <c r="AE378" s="26">
        <v>13.19999980926514</v>
      </c>
      <c r="AF378" s="26">
        <v>107.60999810695648</v>
      </c>
      <c r="AG378" s="26">
        <v>496.96755722482067</v>
      </c>
      <c r="AH378" s="26">
        <v>216.67182357825993</v>
      </c>
      <c r="AI378" s="30" t="str">
        <f t="shared" si="230"/>
        <v>K AR5 Upstream Emissions</v>
      </c>
      <c r="AJ378" s="25">
        <v>2032</v>
      </c>
      <c r="AK378" s="34">
        <f t="shared" si="231"/>
        <v>713.6393808030806</v>
      </c>
      <c r="AL378" s="34">
        <f t="shared" si="226"/>
        <v>50</v>
      </c>
      <c r="AM378" s="34">
        <f t="shared" si="232"/>
        <v>0</v>
      </c>
      <c r="AN378" s="34">
        <f t="shared" si="233"/>
        <v>107.60999810695648</v>
      </c>
      <c r="AO378" s="34">
        <f t="shared" si="234"/>
        <v>54.830000877380371</v>
      </c>
      <c r="AP378" s="34">
        <f t="shared" si="235"/>
        <v>0</v>
      </c>
      <c r="AQ378" s="34">
        <f t="shared" si="236"/>
        <v>598.94999694824219</v>
      </c>
      <c r="AR378" s="34">
        <f t="shared" si="227"/>
        <v>1600</v>
      </c>
      <c r="AS378" s="34">
        <f t="shared" si="237"/>
        <v>0</v>
      </c>
      <c r="AT378" s="34">
        <f t="shared" si="238"/>
        <v>0</v>
      </c>
      <c r="AU378" s="34">
        <f t="shared" si="228"/>
        <v>474</v>
      </c>
      <c r="AV378" s="34">
        <f t="shared" si="229"/>
        <v>3599.0293767356598</v>
      </c>
      <c r="AX378" s="25">
        <v>2032</v>
      </c>
      <c r="AY378" s="34"/>
      <c r="AZ378" s="34"/>
      <c r="BA378" s="34"/>
      <c r="BB378" s="34"/>
      <c r="BC378" s="34"/>
      <c r="BD378" s="34"/>
      <c r="BE378" s="34"/>
      <c r="BF378" s="34"/>
      <c r="BG378" s="34"/>
      <c r="BH378" s="34"/>
      <c r="BI378" s="34"/>
      <c r="BJ378" s="34"/>
      <c r="BL378" s="74" t="s">
        <v>50</v>
      </c>
      <c r="BM378" s="75">
        <f>BI392</f>
        <v>948</v>
      </c>
    </row>
    <row r="379" spans="2:65" x14ac:dyDescent="0.25">
      <c r="B379" s="27">
        <v>2033</v>
      </c>
      <c r="C379" s="28">
        <v>0</v>
      </c>
      <c r="D379" s="28">
        <v>474</v>
      </c>
      <c r="E379" s="28">
        <v>0</v>
      </c>
      <c r="F379" s="28">
        <v>900</v>
      </c>
      <c r="G379" s="28">
        <v>200</v>
      </c>
      <c r="H379" s="28">
        <v>200</v>
      </c>
      <c r="I379" s="28">
        <v>0</v>
      </c>
      <c r="J379" s="28">
        <v>400</v>
      </c>
      <c r="K379" s="28">
        <v>0</v>
      </c>
      <c r="L379" s="28">
        <v>0</v>
      </c>
      <c r="M379" s="28">
        <v>698.65000915527344</v>
      </c>
      <c r="N379" s="28">
        <v>0</v>
      </c>
      <c r="O379" s="28">
        <v>0</v>
      </c>
      <c r="P379" s="28">
        <v>0</v>
      </c>
      <c r="Q379" s="28">
        <v>0</v>
      </c>
      <c r="R379" s="28">
        <v>50</v>
      </c>
      <c r="S379" s="28">
        <v>0</v>
      </c>
      <c r="T379" s="28">
        <v>0</v>
      </c>
      <c r="U379" s="28">
        <v>0</v>
      </c>
      <c r="V379" s="28">
        <v>0</v>
      </c>
      <c r="W379" s="28">
        <v>44.919998168945313</v>
      </c>
      <c r="X379" s="28">
        <v>0</v>
      </c>
      <c r="Y379" s="28">
        <v>0</v>
      </c>
      <c r="Z379" s="28">
        <v>0</v>
      </c>
      <c r="AA379" s="28">
        <v>0</v>
      </c>
      <c r="AB379" s="28">
        <v>0</v>
      </c>
      <c r="AC379" s="28">
        <v>0</v>
      </c>
      <c r="AD379" s="28">
        <v>0</v>
      </c>
      <c r="AE379" s="28">
        <v>14.25</v>
      </c>
      <c r="AF379" s="28">
        <v>112.7500017285347</v>
      </c>
      <c r="AG379" s="28">
        <v>524.96585539396233</v>
      </c>
      <c r="AH379" s="28">
        <v>245.58423121177603</v>
      </c>
      <c r="AI379" s="30" t="str">
        <f t="shared" si="230"/>
        <v>K AR5 Upstream Emissions</v>
      </c>
      <c r="AJ379" s="27">
        <v>2033</v>
      </c>
      <c r="AK379" s="35">
        <f t="shared" si="231"/>
        <v>770.55008660573833</v>
      </c>
      <c r="AL379" s="35">
        <f t="shared" si="226"/>
        <v>50</v>
      </c>
      <c r="AM379" s="35">
        <f t="shared" si="232"/>
        <v>0</v>
      </c>
      <c r="AN379" s="35">
        <f t="shared" si="233"/>
        <v>112.7500017285347</v>
      </c>
      <c r="AO379" s="35">
        <f t="shared" si="234"/>
        <v>59.169998168945313</v>
      </c>
      <c r="AP379" s="35">
        <f t="shared" si="235"/>
        <v>0</v>
      </c>
      <c r="AQ379" s="35">
        <f t="shared" si="236"/>
        <v>698.65000915527344</v>
      </c>
      <c r="AR379" s="35">
        <f t="shared" si="227"/>
        <v>1700</v>
      </c>
      <c r="AS379" s="35">
        <f t="shared" si="237"/>
        <v>0</v>
      </c>
      <c r="AT379" s="35">
        <f t="shared" si="238"/>
        <v>0</v>
      </c>
      <c r="AU379" s="35">
        <f t="shared" si="228"/>
        <v>474</v>
      </c>
      <c r="AV379" s="35">
        <f t="shared" si="229"/>
        <v>3865.1200956584917</v>
      </c>
      <c r="AX379" s="27">
        <v>2033</v>
      </c>
      <c r="AY379" s="35"/>
      <c r="AZ379" s="35"/>
      <c r="BA379" s="35"/>
      <c r="BB379" s="35"/>
      <c r="BC379" s="35"/>
      <c r="BD379" s="35"/>
      <c r="BE379" s="35"/>
      <c r="BF379" s="35"/>
      <c r="BG379" s="35"/>
      <c r="BH379" s="35"/>
      <c r="BI379" s="35"/>
      <c r="BJ379" s="35"/>
    </row>
    <row r="380" spans="2:65" x14ac:dyDescent="0.25">
      <c r="B380" s="25">
        <v>2034</v>
      </c>
      <c r="C380" s="26">
        <v>0</v>
      </c>
      <c r="D380" s="26">
        <v>474</v>
      </c>
      <c r="E380" s="26">
        <v>0</v>
      </c>
      <c r="F380" s="26">
        <v>1000</v>
      </c>
      <c r="G380" s="26">
        <v>200</v>
      </c>
      <c r="H380" s="26">
        <v>200</v>
      </c>
      <c r="I380" s="26">
        <v>0</v>
      </c>
      <c r="J380" s="26">
        <v>400</v>
      </c>
      <c r="K380" s="26">
        <v>0</v>
      </c>
      <c r="L380" s="26">
        <v>0</v>
      </c>
      <c r="M380" s="26">
        <v>698.30000305175781</v>
      </c>
      <c r="N380" s="26">
        <v>0</v>
      </c>
      <c r="O380" s="26">
        <v>0</v>
      </c>
      <c r="P380" s="26">
        <v>0</v>
      </c>
      <c r="Q380" s="26">
        <v>0</v>
      </c>
      <c r="R380" s="26">
        <v>50</v>
      </c>
      <c r="S380" s="26">
        <v>0</v>
      </c>
      <c r="T380" s="26">
        <v>0</v>
      </c>
      <c r="U380" s="26">
        <v>0</v>
      </c>
      <c r="V380" s="26">
        <v>0</v>
      </c>
      <c r="W380" s="26">
        <v>48.389999389648438</v>
      </c>
      <c r="X380" s="26">
        <v>0</v>
      </c>
      <c r="Y380" s="26">
        <v>0</v>
      </c>
      <c r="Z380" s="26">
        <v>0</v>
      </c>
      <c r="AA380" s="26">
        <v>0</v>
      </c>
      <c r="AB380" s="26">
        <v>0</v>
      </c>
      <c r="AC380" s="26">
        <v>0</v>
      </c>
      <c r="AD380" s="26">
        <v>0</v>
      </c>
      <c r="AE380" s="26">
        <v>15.340000152587891</v>
      </c>
      <c r="AF380" s="26">
        <v>117.93000209331512</v>
      </c>
      <c r="AG380" s="26">
        <v>555.72839171180271</v>
      </c>
      <c r="AH380" s="26">
        <v>280.84440061793555</v>
      </c>
      <c r="AI380" s="30" t="str">
        <f t="shared" si="230"/>
        <v>K AR5 Upstream Emissions</v>
      </c>
      <c r="AJ380" s="25">
        <v>2034</v>
      </c>
      <c r="AK380" s="34">
        <f t="shared" si="231"/>
        <v>836.57279232973826</v>
      </c>
      <c r="AL380" s="34">
        <f t="shared" si="226"/>
        <v>50</v>
      </c>
      <c r="AM380" s="34">
        <f t="shared" si="232"/>
        <v>0</v>
      </c>
      <c r="AN380" s="34">
        <f t="shared" si="233"/>
        <v>117.93000209331512</v>
      </c>
      <c r="AO380" s="34">
        <f t="shared" si="234"/>
        <v>63.729999542236328</v>
      </c>
      <c r="AP380" s="34">
        <f t="shared" si="235"/>
        <v>0</v>
      </c>
      <c r="AQ380" s="34">
        <f t="shared" si="236"/>
        <v>698.30000305175781</v>
      </c>
      <c r="AR380" s="34">
        <f t="shared" si="227"/>
        <v>1800</v>
      </c>
      <c r="AS380" s="34">
        <f t="shared" si="237"/>
        <v>0</v>
      </c>
      <c r="AT380" s="34">
        <f t="shared" si="238"/>
        <v>0</v>
      </c>
      <c r="AU380" s="34">
        <f t="shared" si="228"/>
        <v>474</v>
      </c>
      <c r="AV380" s="34">
        <f t="shared" si="229"/>
        <v>4040.5327970170474</v>
      </c>
      <c r="AX380" s="25">
        <v>2034</v>
      </c>
      <c r="AY380" s="34"/>
      <c r="AZ380" s="34"/>
      <c r="BA380" s="34"/>
      <c r="BB380" s="34"/>
      <c r="BC380" s="34"/>
      <c r="BD380" s="34"/>
      <c r="BE380" s="34"/>
      <c r="BF380" s="34"/>
      <c r="BG380" s="34"/>
      <c r="BH380" s="34"/>
      <c r="BI380" s="34"/>
      <c r="BJ380" s="34"/>
    </row>
    <row r="381" spans="2:65" x14ac:dyDescent="0.25">
      <c r="B381" s="27">
        <v>2035</v>
      </c>
      <c r="C381" s="28">
        <v>0</v>
      </c>
      <c r="D381" s="28">
        <v>474</v>
      </c>
      <c r="E381" s="28">
        <v>0</v>
      </c>
      <c r="F381" s="28">
        <v>1100</v>
      </c>
      <c r="G381" s="28">
        <v>200</v>
      </c>
      <c r="H381" s="28">
        <v>200</v>
      </c>
      <c r="I381" s="28">
        <v>0</v>
      </c>
      <c r="J381" s="28">
        <v>400</v>
      </c>
      <c r="K381" s="28">
        <v>0</v>
      </c>
      <c r="L381" s="28">
        <v>0</v>
      </c>
      <c r="M381" s="28">
        <v>697.94998931884766</v>
      </c>
      <c r="N381" s="28">
        <v>0</v>
      </c>
      <c r="O381" s="28">
        <v>0</v>
      </c>
      <c r="P381" s="28">
        <v>0</v>
      </c>
      <c r="Q381" s="28">
        <v>0</v>
      </c>
      <c r="R381" s="28">
        <v>50</v>
      </c>
      <c r="S381" s="28">
        <v>0</v>
      </c>
      <c r="T381" s="28">
        <v>0</v>
      </c>
      <c r="U381" s="28">
        <v>0</v>
      </c>
      <c r="V381" s="28">
        <v>0</v>
      </c>
      <c r="W381" s="28">
        <v>51.919998168945313</v>
      </c>
      <c r="X381" s="28">
        <v>0</v>
      </c>
      <c r="Y381" s="28">
        <v>0</v>
      </c>
      <c r="Z381" s="28">
        <v>0</v>
      </c>
      <c r="AA381" s="28">
        <v>0</v>
      </c>
      <c r="AB381" s="28">
        <v>0</v>
      </c>
      <c r="AC381" s="28">
        <v>0</v>
      </c>
      <c r="AD381" s="28">
        <v>0</v>
      </c>
      <c r="AE381" s="28">
        <v>16.469999313354489</v>
      </c>
      <c r="AF381" s="28">
        <v>123.3600007891655</v>
      </c>
      <c r="AG381" s="28">
        <v>584.11534265681462</v>
      </c>
      <c r="AH381" s="28">
        <v>309.19430249073082</v>
      </c>
      <c r="AI381" s="30" t="str">
        <f t="shared" si="230"/>
        <v>K AR5 Upstream Emissions</v>
      </c>
      <c r="AJ381" s="27">
        <v>2035</v>
      </c>
      <c r="AK381" s="35">
        <f t="shared" si="231"/>
        <v>893.30964514754544</v>
      </c>
      <c r="AL381" s="35">
        <f t="shared" si="226"/>
        <v>50</v>
      </c>
      <c r="AM381" s="35">
        <f t="shared" si="232"/>
        <v>0</v>
      </c>
      <c r="AN381" s="35">
        <f t="shared" si="233"/>
        <v>123.3600007891655</v>
      </c>
      <c r="AO381" s="35">
        <f t="shared" si="234"/>
        <v>68.389997482299805</v>
      </c>
      <c r="AP381" s="35">
        <f t="shared" si="235"/>
        <v>0</v>
      </c>
      <c r="AQ381" s="35">
        <f t="shared" si="236"/>
        <v>697.94998931884766</v>
      </c>
      <c r="AR381" s="35">
        <f t="shared" si="227"/>
        <v>1900</v>
      </c>
      <c r="AS381" s="35">
        <f t="shared" si="237"/>
        <v>0</v>
      </c>
      <c r="AT381" s="35">
        <f t="shared" si="238"/>
        <v>0</v>
      </c>
      <c r="AU381" s="35">
        <f t="shared" si="228"/>
        <v>474</v>
      </c>
      <c r="AV381" s="35">
        <f t="shared" si="229"/>
        <v>4207.0096327378578</v>
      </c>
      <c r="AX381" s="27">
        <v>2035</v>
      </c>
      <c r="AY381" s="35"/>
      <c r="AZ381" s="35"/>
      <c r="BA381" s="35"/>
      <c r="BB381" s="35"/>
      <c r="BC381" s="35"/>
      <c r="BD381" s="35"/>
      <c r="BE381" s="35"/>
      <c r="BF381" s="35"/>
      <c r="BG381" s="35"/>
      <c r="BH381" s="35"/>
      <c r="BI381" s="35"/>
      <c r="BJ381" s="35"/>
    </row>
    <row r="382" spans="2:65" x14ac:dyDescent="0.25">
      <c r="B382" s="25">
        <v>2036</v>
      </c>
      <c r="C382" s="26">
        <v>0</v>
      </c>
      <c r="D382" s="26">
        <v>711</v>
      </c>
      <c r="E382" s="26">
        <v>0</v>
      </c>
      <c r="F382" s="26">
        <v>1200</v>
      </c>
      <c r="G382" s="26">
        <v>200</v>
      </c>
      <c r="H382" s="26">
        <v>200</v>
      </c>
      <c r="I382" s="26">
        <v>0</v>
      </c>
      <c r="J382" s="26">
        <v>400</v>
      </c>
      <c r="K382" s="26">
        <v>0</v>
      </c>
      <c r="L382" s="26">
        <v>0</v>
      </c>
      <c r="M382" s="26">
        <v>897.59999847412109</v>
      </c>
      <c r="N382" s="26">
        <v>0</v>
      </c>
      <c r="O382" s="26">
        <v>0</v>
      </c>
      <c r="P382" s="26">
        <v>0</v>
      </c>
      <c r="Q382" s="26">
        <v>0</v>
      </c>
      <c r="R382" s="26">
        <v>50</v>
      </c>
      <c r="S382" s="26">
        <v>0</v>
      </c>
      <c r="T382" s="26">
        <v>0</v>
      </c>
      <c r="U382" s="26">
        <v>0</v>
      </c>
      <c r="V382" s="26">
        <v>0</v>
      </c>
      <c r="W382" s="26">
        <v>55.459999084472663</v>
      </c>
      <c r="X382" s="26">
        <v>0</v>
      </c>
      <c r="Y382" s="26">
        <v>0</v>
      </c>
      <c r="Z382" s="26">
        <v>0</v>
      </c>
      <c r="AA382" s="26">
        <v>0</v>
      </c>
      <c r="AB382" s="26">
        <v>0</v>
      </c>
      <c r="AC382" s="26">
        <v>0</v>
      </c>
      <c r="AD382" s="26">
        <v>0</v>
      </c>
      <c r="AE382" s="26">
        <v>17.590000152587891</v>
      </c>
      <c r="AF382" s="26">
        <v>126.20000165700912</v>
      </c>
      <c r="AG382" s="26">
        <v>613.46955324942508</v>
      </c>
      <c r="AH382" s="26">
        <v>312.4177018948738</v>
      </c>
      <c r="AI382" s="30" t="str">
        <f t="shared" si="230"/>
        <v>K AR5 Upstream Emissions</v>
      </c>
      <c r="AJ382" s="25">
        <v>2036</v>
      </c>
      <c r="AK382" s="34">
        <f t="shared" si="231"/>
        <v>925.88725514429893</v>
      </c>
      <c r="AL382" s="34">
        <f t="shared" si="226"/>
        <v>50</v>
      </c>
      <c r="AM382" s="34">
        <f t="shared" si="232"/>
        <v>0</v>
      </c>
      <c r="AN382" s="34">
        <f t="shared" si="233"/>
        <v>126.20000165700912</v>
      </c>
      <c r="AO382" s="34">
        <f t="shared" si="234"/>
        <v>73.049999237060547</v>
      </c>
      <c r="AP382" s="34">
        <f t="shared" si="235"/>
        <v>0</v>
      </c>
      <c r="AQ382" s="34">
        <f t="shared" si="236"/>
        <v>897.59999847412109</v>
      </c>
      <c r="AR382" s="34">
        <f t="shared" si="227"/>
        <v>2000</v>
      </c>
      <c r="AS382" s="34">
        <f t="shared" si="237"/>
        <v>0</v>
      </c>
      <c r="AT382" s="34">
        <f t="shared" si="238"/>
        <v>0</v>
      </c>
      <c r="AU382" s="34">
        <f t="shared" si="228"/>
        <v>711</v>
      </c>
      <c r="AV382" s="34">
        <f t="shared" si="229"/>
        <v>4783.7372545124899</v>
      </c>
      <c r="AX382" s="25">
        <v>2036</v>
      </c>
      <c r="AY382" s="34"/>
      <c r="AZ382" s="34"/>
      <c r="BA382" s="34"/>
      <c r="BB382" s="34"/>
      <c r="BC382" s="34"/>
      <c r="BD382" s="34"/>
      <c r="BE382" s="34"/>
      <c r="BF382" s="34"/>
      <c r="BG382" s="34"/>
      <c r="BH382" s="34"/>
      <c r="BI382" s="34"/>
      <c r="BJ382" s="34"/>
    </row>
    <row r="383" spans="2:65" x14ac:dyDescent="0.25">
      <c r="B383" s="27">
        <v>2037</v>
      </c>
      <c r="C383" s="28">
        <v>0</v>
      </c>
      <c r="D383" s="28">
        <v>711</v>
      </c>
      <c r="E383" s="28">
        <v>0</v>
      </c>
      <c r="F383" s="28">
        <v>1300</v>
      </c>
      <c r="G383" s="28">
        <v>200</v>
      </c>
      <c r="H383" s="28">
        <v>200</v>
      </c>
      <c r="I383" s="28">
        <v>0</v>
      </c>
      <c r="J383" s="28">
        <v>400</v>
      </c>
      <c r="K383" s="28">
        <v>0</v>
      </c>
      <c r="L383" s="28">
        <v>0</v>
      </c>
      <c r="M383" s="28">
        <v>897.14999389648438</v>
      </c>
      <c r="N383" s="28">
        <v>0</v>
      </c>
      <c r="O383" s="28">
        <v>0</v>
      </c>
      <c r="P383" s="28">
        <v>0</v>
      </c>
      <c r="Q383" s="28">
        <v>0</v>
      </c>
      <c r="R383" s="28">
        <v>50</v>
      </c>
      <c r="S383" s="28">
        <v>0</v>
      </c>
      <c r="T383" s="28">
        <v>0</v>
      </c>
      <c r="U383" s="28">
        <v>0</v>
      </c>
      <c r="V383" s="28">
        <v>0</v>
      </c>
      <c r="W383" s="28">
        <v>58.759998321533203</v>
      </c>
      <c r="X383" s="28">
        <v>0</v>
      </c>
      <c r="Y383" s="28">
        <v>0</v>
      </c>
      <c r="Z383" s="28">
        <v>0</v>
      </c>
      <c r="AA383" s="28">
        <v>30</v>
      </c>
      <c r="AB383" s="28">
        <v>0</v>
      </c>
      <c r="AC383" s="28">
        <v>0</v>
      </c>
      <c r="AD383" s="28">
        <v>0</v>
      </c>
      <c r="AE383" s="28">
        <v>18.629999160766602</v>
      </c>
      <c r="AF383" s="28">
        <v>127.84000033140182</v>
      </c>
      <c r="AG383" s="28">
        <v>641.82474307177631</v>
      </c>
      <c r="AH383" s="28">
        <v>341.97115193805143</v>
      </c>
      <c r="AI383" s="30" t="str">
        <f t="shared" si="230"/>
        <v>K AR5 Upstream Emissions</v>
      </c>
      <c r="AJ383" s="27">
        <v>2037</v>
      </c>
      <c r="AK383" s="35">
        <f t="shared" si="231"/>
        <v>983.79589500982775</v>
      </c>
      <c r="AL383" s="35">
        <f t="shared" si="226"/>
        <v>50</v>
      </c>
      <c r="AM383" s="35">
        <f t="shared" si="232"/>
        <v>0</v>
      </c>
      <c r="AN383" s="35">
        <f t="shared" si="233"/>
        <v>127.84000033140182</v>
      </c>
      <c r="AO383" s="35">
        <f t="shared" si="234"/>
        <v>77.389997482299805</v>
      </c>
      <c r="AP383" s="35">
        <f t="shared" si="235"/>
        <v>30</v>
      </c>
      <c r="AQ383" s="35">
        <f t="shared" si="236"/>
        <v>897.14999389648438</v>
      </c>
      <c r="AR383" s="35">
        <f t="shared" si="227"/>
        <v>2100</v>
      </c>
      <c r="AS383" s="35">
        <f t="shared" si="237"/>
        <v>0</v>
      </c>
      <c r="AT383" s="35">
        <f t="shared" si="238"/>
        <v>0</v>
      </c>
      <c r="AU383" s="35">
        <f t="shared" si="228"/>
        <v>711</v>
      </c>
      <c r="AV383" s="35">
        <f t="shared" si="229"/>
        <v>4977.1758867200133</v>
      </c>
      <c r="AX383" s="27">
        <v>2037</v>
      </c>
      <c r="AY383" s="35"/>
      <c r="AZ383" s="35"/>
      <c r="BA383" s="35"/>
      <c r="BB383" s="35"/>
      <c r="BC383" s="35"/>
      <c r="BD383" s="35"/>
      <c r="BE383" s="35"/>
      <c r="BF383" s="35"/>
      <c r="BG383" s="35"/>
      <c r="BH383" s="35"/>
      <c r="BI383" s="35"/>
      <c r="BJ383" s="35"/>
    </row>
    <row r="384" spans="2:65" x14ac:dyDescent="0.25">
      <c r="B384" s="25">
        <v>2038</v>
      </c>
      <c r="C384" s="26">
        <v>0</v>
      </c>
      <c r="D384" s="26">
        <v>711</v>
      </c>
      <c r="E384" s="26">
        <v>0</v>
      </c>
      <c r="F384" s="26">
        <v>1400</v>
      </c>
      <c r="G384" s="26">
        <v>200</v>
      </c>
      <c r="H384" s="26">
        <v>200</v>
      </c>
      <c r="I384" s="26">
        <v>0</v>
      </c>
      <c r="J384" s="26">
        <v>400</v>
      </c>
      <c r="K384" s="26">
        <v>0</v>
      </c>
      <c r="L384" s="26">
        <v>0</v>
      </c>
      <c r="M384" s="26">
        <v>896.70001220703125</v>
      </c>
      <c r="N384" s="26">
        <v>0</v>
      </c>
      <c r="O384" s="26">
        <v>0</v>
      </c>
      <c r="P384" s="26">
        <v>0</v>
      </c>
      <c r="Q384" s="26">
        <v>0</v>
      </c>
      <c r="R384" s="26">
        <v>50</v>
      </c>
      <c r="S384" s="26">
        <v>0</v>
      </c>
      <c r="T384" s="26">
        <v>0</v>
      </c>
      <c r="U384" s="26">
        <v>0</v>
      </c>
      <c r="V384" s="26">
        <v>0</v>
      </c>
      <c r="W384" s="26">
        <v>62.220001220703118</v>
      </c>
      <c r="X384" s="26">
        <v>0</v>
      </c>
      <c r="Y384" s="26">
        <v>0</v>
      </c>
      <c r="Z384" s="26">
        <v>0</v>
      </c>
      <c r="AA384" s="26">
        <v>60</v>
      </c>
      <c r="AB384" s="26">
        <v>0</v>
      </c>
      <c r="AC384" s="26">
        <v>0</v>
      </c>
      <c r="AD384" s="26">
        <v>0</v>
      </c>
      <c r="AE384" s="26">
        <v>19.729999542236332</v>
      </c>
      <c r="AF384" s="26">
        <v>129.35999947786331</v>
      </c>
      <c r="AG384" s="26">
        <v>668.61546698234986</v>
      </c>
      <c r="AH384" s="26">
        <v>372.95409578863388</v>
      </c>
      <c r="AI384" s="30" t="str">
        <f t="shared" si="230"/>
        <v>K AR5 Upstream Emissions</v>
      </c>
      <c r="AJ384" s="25">
        <v>2038</v>
      </c>
      <c r="AK384" s="34">
        <f t="shared" si="231"/>
        <v>1041.5695627709838</v>
      </c>
      <c r="AL384" s="34">
        <f t="shared" si="226"/>
        <v>50</v>
      </c>
      <c r="AM384" s="34">
        <f t="shared" si="232"/>
        <v>0</v>
      </c>
      <c r="AN384" s="34">
        <f t="shared" si="233"/>
        <v>129.35999947786331</v>
      </c>
      <c r="AO384" s="34">
        <f t="shared" si="234"/>
        <v>81.950000762939453</v>
      </c>
      <c r="AP384" s="34">
        <f t="shared" si="235"/>
        <v>60</v>
      </c>
      <c r="AQ384" s="34">
        <f t="shared" si="236"/>
        <v>896.70001220703125</v>
      </c>
      <c r="AR384" s="34">
        <f t="shared" si="227"/>
        <v>2200</v>
      </c>
      <c r="AS384" s="34">
        <f t="shared" si="237"/>
        <v>0</v>
      </c>
      <c r="AT384" s="34">
        <f t="shared" si="238"/>
        <v>0</v>
      </c>
      <c r="AU384" s="34">
        <f t="shared" si="228"/>
        <v>711</v>
      </c>
      <c r="AV384" s="34">
        <f t="shared" si="229"/>
        <v>5170.5795752188178</v>
      </c>
      <c r="AX384" s="25">
        <v>2038</v>
      </c>
      <c r="AY384" s="34"/>
      <c r="AZ384" s="34"/>
      <c r="BA384" s="34"/>
      <c r="BB384" s="34"/>
      <c r="BC384" s="34"/>
      <c r="BD384" s="34"/>
      <c r="BE384" s="34"/>
      <c r="BF384" s="34"/>
      <c r="BG384" s="34"/>
      <c r="BH384" s="34"/>
      <c r="BI384" s="34"/>
      <c r="BJ384" s="34"/>
    </row>
    <row r="385" spans="2:65" x14ac:dyDescent="0.25">
      <c r="B385" s="27">
        <v>2039</v>
      </c>
      <c r="C385" s="28">
        <v>0</v>
      </c>
      <c r="D385" s="28">
        <v>711</v>
      </c>
      <c r="E385" s="28">
        <v>0</v>
      </c>
      <c r="F385" s="28">
        <v>1500</v>
      </c>
      <c r="G385" s="28">
        <v>200</v>
      </c>
      <c r="H385" s="28">
        <v>200</v>
      </c>
      <c r="I385" s="28">
        <v>0</v>
      </c>
      <c r="J385" s="28">
        <v>400</v>
      </c>
      <c r="K385" s="28">
        <v>0</v>
      </c>
      <c r="L385" s="28">
        <v>0</v>
      </c>
      <c r="M385" s="28">
        <v>896.25</v>
      </c>
      <c r="N385" s="28">
        <v>0</v>
      </c>
      <c r="O385" s="28">
        <v>0</v>
      </c>
      <c r="P385" s="28">
        <v>0</v>
      </c>
      <c r="Q385" s="28">
        <v>0</v>
      </c>
      <c r="R385" s="28">
        <v>50</v>
      </c>
      <c r="S385" s="28">
        <v>0</v>
      </c>
      <c r="T385" s="28">
        <v>0</v>
      </c>
      <c r="U385" s="28">
        <v>25</v>
      </c>
      <c r="V385" s="28">
        <v>0</v>
      </c>
      <c r="W385" s="28">
        <v>65.650001525878906</v>
      </c>
      <c r="X385" s="28">
        <v>0</v>
      </c>
      <c r="Y385" s="28">
        <v>0</v>
      </c>
      <c r="Z385" s="28">
        <v>0</v>
      </c>
      <c r="AA385" s="28">
        <v>60</v>
      </c>
      <c r="AB385" s="28">
        <v>0</v>
      </c>
      <c r="AC385" s="28">
        <v>0</v>
      </c>
      <c r="AD385" s="28">
        <v>0</v>
      </c>
      <c r="AE385" s="28">
        <v>20.819999694824219</v>
      </c>
      <c r="AF385" s="28">
        <v>130.92000275850296</v>
      </c>
      <c r="AG385" s="28">
        <v>695.50587983569119</v>
      </c>
      <c r="AH385" s="28">
        <v>417.70254871129873</v>
      </c>
      <c r="AI385" s="30" t="str">
        <f t="shared" si="230"/>
        <v>K AR5 Upstream Emissions</v>
      </c>
      <c r="AJ385" s="27">
        <v>2039</v>
      </c>
      <c r="AK385" s="35">
        <f t="shared" si="231"/>
        <v>1113.20842854699</v>
      </c>
      <c r="AL385" s="35">
        <f t="shared" si="226"/>
        <v>75</v>
      </c>
      <c r="AM385" s="35">
        <f t="shared" si="232"/>
        <v>0</v>
      </c>
      <c r="AN385" s="35">
        <f t="shared" si="233"/>
        <v>130.92000275850296</v>
      </c>
      <c r="AO385" s="35">
        <f t="shared" si="234"/>
        <v>86.470001220703125</v>
      </c>
      <c r="AP385" s="35">
        <f t="shared" si="235"/>
        <v>60</v>
      </c>
      <c r="AQ385" s="35">
        <f t="shared" si="236"/>
        <v>896.25</v>
      </c>
      <c r="AR385" s="35">
        <f t="shared" si="227"/>
        <v>2300</v>
      </c>
      <c r="AS385" s="35">
        <f t="shared" si="237"/>
        <v>0</v>
      </c>
      <c r="AT385" s="35">
        <f t="shared" si="238"/>
        <v>0</v>
      </c>
      <c r="AU385" s="35">
        <f t="shared" si="228"/>
        <v>711</v>
      </c>
      <c r="AV385" s="35">
        <f t="shared" si="229"/>
        <v>5372.8484325261961</v>
      </c>
      <c r="AX385" s="27">
        <v>2039</v>
      </c>
      <c r="AY385" s="35"/>
      <c r="AZ385" s="35"/>
      <c r="BA385" s="35"/>
      <c r="BB385" s="35"/>
      <c r="BC385" s="35"/>
      <c r="BD385" s="35"/>
      <c r="BE385" s="35"/>
      <c r="BF385" s="35"/>
      <c r="BG385" s="35"/>
      <c r="BH385" s="35"/>
      <c r="BI385" s="35"/>
      <c r="BJ385" s="35"/>
    </row>
    <row r="386" spans="2:65" x14ac:dyDescent="0.25">
      <c r="B386" s="25">
        <v>2040</v>
      </c>
      <c r="C386" s="26">
        <v>0</v>
      </c>
      <c r="D386" s="26">
        <v>711</v>
      </c>
      <c r="E386" s="26">
        <v>0</v>
      </c>
      <c r="F386" s="26">
        <v>1500</v>
      </c>
      <c r="G386" s="26">
        <v>200</v>
      </c>
      <c r="H386" s="26">
        <v>200</v>
      </c>
      <c r="I386" s="26">
        <v>0</v>
      </c>
      <c r="J386" s="26">
        <v>400</v>
      </c>
      <c r="K386" s="26">
        <v>0</v>
      </c>
      <c r="L386" s="26">
        <v>0</v>
      </c>
      <c r="M386" s="26">
        <v>1095.7999954223633</v>
      </c>
      <c r="N386" s="26">
        <v>0</v>
      </c>
      <c r="O386" s="26">
        <v>0</v>
      </c>
      <c r="P386" s="26">
        <v>0</v>
      </c>
      <c r="Q386" s="26">
        <v>0</v>
      </c>
      <c r="R386" s="26">
        <v>100</v>
      </c>
      <c r="S386" s="26">
        <v>0</v>
      </c>
      <c r="T386" s="26">
        <v>75</v>
      </c>
      <c r="U386" s="26">
        <v>25</v>
      </c>
      <c r="V386" s="26">
        <v>0</v>
      </c>
      <c r="W386" s="26">
        <v>69.120002746582031</v>
      </c>
      <c r="X386" s="26">
        <v>0</v>
      </c>
      <c r="Y386" s="26">
        <v>0</v>
      </c>
      <c r="Z386" s="26">
        <v>0</v>
      </c>
      <c r="AA386" s="26">
        <v>60</v>
      </c>
      <c r="AB386" s="26">
        <v>0</v>
      </c>
      <c r="AC386" s="26">
        <v>0</v>
      </c>
      <c r="AD386" s="26">
        <v>0</v>
      </c>
      <c r="AE386" s="26">
        <v>21.920000076293949</v>
      </c>
      <c r="AF386" s="26">
        <v>132.41999900341034</v>
      </c>
      <c r="AG386" s="26">
        <v>719.66706749705361</v>
      </c>
      <c r="AH386" s="26">
        <v>466.93941385101141</v>
      </c>
      <c r="AI386" s="30" t="str">
        <f t="shared" si="230"/>
        <v>K AR5 Upstream Emissions</v>
      </c>
      <c r="AJ386" s="25">
        <v>2040</v>
      </c>
      <c r="AK386" s="34">
        <f t="shared" si="231"/>
        <v>1186.606481348065</v>
      </c>
      <c r="AL386" s="34">
        <f t="shared" si="226"/>
        <v>200</v>
      </c>
      <c r="AM386" s="34">
        <f t="shared" si="232"/>
        <v>0</v>
      </c>
      <c r="AN386" s="34">
        <f t="shared" si="233"/>
        <v>132.41999900341034</v>
      </c>
      <c r="AO386" s="34">
        <f t="shared" si="234"/>
        <v>91.040002822875977</v>
      </c>
      <c r="AP386" s="34">
        <f t="shared" si="235"/>
        <v>60</v>
      </c>
      <c r="AQ386" s="34">
        <f t="shared" si="236"/>
        <v>1095.7999954223633</v>
      </c>
      <c r="AR386" s="34">
        <f t="shared" si="227"/>
        <v>2300</v>
      </c>
      <c r="AS386" s="34">
        <f t="shared" si="237"/>
        <v>0</v>
      </c>
      <c r="AT386" s="34">
        <f t="shared" si="238"/>
        <v>0</v>
      </c>
      <c r="AU386" s="34">
        <f t="shared" si="228"/>
        <v>711</v>
      </c>
      <c r="AV386" s="34">
        <f t="shared" si="229"/>
        <v>5776.8664785967148</v>
      </c>
      <c r="AX386" s="25">
        <v>2040</v>
      </c>
      <c r="AY386" s="34"/>
      <c r="AZ386" s="34"/>
      <c r="BA386" s="34"/>
      <c r="BB386" s="34"/>
      <c r="BC386" s="34"/>
      <c r="BD386" s="34"/>
      <c r="BE386" s="34"/>
      <c r="BF386" s="34"/>
      <c r="BG386" s="34"/>
      <c r="BH386" s="34"/>
      <c r="BI386" s="34"/>
      <c r="BJ386" s="34"/>
    </row>
    <row r="387" spans="2:65" x14ac:dyDescent="0.25">
      <c r="B387" s="27">
        <v>2041</v>
      </c>
      <c r="C387" s="28">
        <v>0</v>
      </c>
      <c r="D387" s="28">
        <v>711</v>
      </c>
      <c r="E387" s="28">
        <v>0</v>
      </c>
      <c r="F387" s="28">
        <v>1600</v>
      </c>
      <c r="G387" s="28">
        <v>200</v>
      </c>
      <c r="H387" s="28">
        <v>200</v>
      </c>
      <c r="I387" s="28">
        <v>0</v>
      </c>
      <c r="J387" s="28">
        <v>400</v>
      </c>
      <c r="K387" s="28">
        <v>0</v>
      </c>
      <c r="L387" s="28">
        <v>0</v>
      </c>
      <c r="M387" s="28">
        <v>1195.2499923706055</v>
      </c>
      <c r="N387" s="28">
        <v>0</v>
      </c>
      <c r="O387" s="28">
        <v>0</v>
      </c>
      <c r="P387" s="28">
        <v>0</v>
      </c>
      <c r="Q387" s="28">
        <v>0</v>
      </c>
      <c r="R387" s="28">
        <v>175</v>
      </c>
      <c r="S387" s="28">
        <v>50</v>
      </c>
      <c r="T387" s="28">
        <v>75</v>
      </c>
      <c r="U387" s="28">
        <v>25</v>
      </c>
      <c r="V387" s="28">
        <v>0</v>
      </c>
      <c r="W387" s="28">
        <v>72.769996643066406</v>
      </c>
      <c r="X387" s="28">
        <v>0</v>
      </c>
      <c r="Y387" s="28">
        <v>0</v>
      </c>
      <c r="Z387" s="28">
        <v>0</v>
      </c>
      <c r="AA387" s="28">
        <v>75</v>
      </c>
      <c r="AB387" s="28">
        <v>0</v>
      </c>
      <c r="AC387" s="28">
        <v>0</v>
      </c>
      <c r="AD387" s="28">
        <v>0</v>
      </c>
      <c r="AE387" s="28">
        <v>23.079999923706051</v>
      </c>
      <c r="AF387" s="28">
        <v>133.99999678134918</v>
      </c>
      <c r="AG387" s="28">
        <v>740.23613767052893</v>
      </c>
      <c r="AH387" s="28">
        <v>490.49237784781337</v>
      </c>
      <c r="AI387" s="30" t="str">
        <f t="shared" si="230"/>
        <v>K AR5 Upstream Emissions</v>
      </c>
      <c r="AJ387" s="27">
        <v>2041</v>
      </c>
      <c r="AK387" s="35">
        <f t="shared" si="231"/>
        <v>1230.7285155183422</v>
      </c>
      <c r="AL387" s="35">
        <f t="shared" si="226"/>
        <v>325</v>
      </c>
      <c r="AM387" s="35">
        <f t="shared" si="232"/>
        <v>0</v>
      </c>
      <c r="AN387" s="35">
        <f t="shared" si="233"/>
        <v>133.99999678134918</v>
      </c>
      <c r="AO387" s="35">
        <f t="shared" si="234"/>
        <v>95.849996566772461</v>
      </c>
      <c r="AP387" s="35">
        <f t="shared" si="235"/>
        <v>75</v>
      </c>
      <c r="AQ387" s="35">
        <f t="shared" si="236"/>
        <v>1195.2499923706055</v>
      </c>
      <c r="AR387" s="35">
        <f t="shared" si="227"/>
        <v>2400</v>
      </c>
      <c r="AS387" s="35">
        <f t="shared" si="237"/>
        <v>0</v>
      </c>
      <c r="AT387" s="35">
        <f t="shared" si="238"/>
        <v>0</v>
      </c>
      <c r="AU387" s="35">
        <f t="shared" si="228"/>
        <v>711</v>
      </c>
      <c r="AV387" s="35">
        <f t="shared" si="229"/>
        <v>6166.8285012370688</v>
      </c>
      <c r="AX387" s="27">
        <v>2041</v>
      </c>
      <c r="AY387" s="35"/>
      <c r="AZ387" s="35"/>
      <c r="BA387" s="35"/>
      <c r="BB387" s="35"/>
      <c r="BC387" s="35"/>
      <c r="BD387" s="35"/>
      <c r="BE387" s="35"/>
      <c r="BF387" s="35"/>
      <c r="BG387" s="35"/>
      <c r="BH387" s="35"/>
      <c r="BI387" s="35"/>
      <c r="BJ387" s="35"/>
    </row>
    <row r="388" spans="2:65" x14ac:dyDescent="0.25">
      <c r="B388" s="25">
        <v>2042</v>
      </c>
      <c r="C388" s="26">
        <v>0</v>
      </c>
      <c r="D388" s="26">
        <v>711</v>
      </c>
      <c r="E388" s="26">
        <v>0</v>
      </c>
      <c r="F388" s="26">
        <v>1600</v>
      </c>
      <c r="G388" s="26">
        <v>200</v>
      </c>
      <c r="H388" s="26">
        <v>200</v>
      </c>
      <c r="I388" s="26">
        <v>0</v>
      </c>
      <c r="J388" s="26">
        <v>400</v>
      </c>
      <c r="K388" s="26">
        <v>0</v>
      </c>
      <c r="L388" s="26">
        <v>100</v>
      </c>
      <c r="M388" s="26">
        <v>1294.6499938964844</v>
      </c>
      <c r="N388" s="26">
        <v>0</v>
      </c>
      <c r="O388" s="26">
        <v>0</v>
      </c>
      <c r="P388" s="26">
        <v>0</v>
      </c>
      <c r="Q388" s="26">
        <v>0</v>
      </c>
      <c r="R388" s="26">
        <v>175</v>
      </c>
      <c r="S388" s="26">
        <v>50</v>
      </c>
      <c r="T388" s="26">
        <v>125</v>
      </c>
      <c r="U388" s="26">
        <v>100</v>
      </c>
      <c r="V388" s="26">
        <v>0</v>
      </c>
      <c r="W388" s="26">
        <v>76.620002746582031</v>
      </c>
      <c r="X388" s="26">
        <v>0</v>
      </c>
      <c r="Y388" s="26">
        <v>0</v>
      </c>
      <c r="Z388" s="26">
        <v>0</v>
      </c>
      <c r="AA388" s="26">
        <v>105</v>
      </c>
      <c r="AB388" s="26">
        <v>0</v>
      </c>
      <c r="AC388" s="26">
        <v>0</v>
      </c>
      <c r="AD388" s="26">
        <v>0</v>
      </c>
      <c r="AE388" s="26">
        <v>24.29999923706055</v>
      </c>
      <c r="AF388" s="26">
        <v>135.51999890804291</v>
      </c>
      <c r="AG388" s="26">
        <v>759.45953472884207</v>
      </c>
      <c r="AH388" s="26">
        <v>517.74793944462169</v>
      </c>
      <c r="AI388" s="30" t="str">
        <f t="shared" si="230"/>
        <v>K AR5 Upstream Emissions</v>
      </c>
      <c r="AJ388" s="25">
        <v>2042</v>
      </c>
      <c r="AK388" s="34">
        <f t="shared" si="231"/>
        <v>1277.2074741734637</v>
      </c>
      <c r="AL388" s="34">
        <f t="shared" si="226"/>
        <v>450</v>
      </c>
      <c r="AM388" s="34">
        <f t="shared" si="232"/>
        <v>0</v>
      </c>
      <c r="AN388" s="34">
        <f t="shared" si="233"/>
        <v>135.51999890804291</v>
      </c>
      <c r="AO388" s="34">
        <f t="shared" si="234"/>
        <v>100.92000198364258</v>
      </c>
      <c r="AP388" s="34">
        <f t="shared" si="235"/>
        <v>105</v>
      </c>
      <c r="AQ388" s="34">
        <f t="shared" si="236"/>
        <v>1294.6499938964844</v>
      </c>
      <c r="AR388" s="34">
        <f t="shared" si="227"/>
        <v>2500</v>
      </c>
      <c r="AS388" s="34">
        <f t="shared" si="237"/>
        <v>0</v>
      </c>
      <c r="AT388" s="34">
        <f t="shared" si="238"/>
        <v>0</v>
      </c>
      <c r="AU388" s="34">
        <f t="shared" si="228"/>
        <v>711</v>
      </c>
      <c r="AV388" s="34">
        <f t="shared" si="229"/>
        <v>6574.2974689616331</v>
      </c>
      <c r="AX388" s="25">
        <v>2042</v>
      </c>
      <c r="AY388" s="34"/>
      <c r="AZ388" s="34"/>
      <c r="BA388" s="34"/>
      <c r="BB388" s="34"/>
      <c r="BC388" s="34"/>
      <c r="BD388" s="34"/>
      <c r="BE388" s="34"/>
      <c r="BF388" s="34"/>
      <c r="BG388" s="34"/>
      <c r="BH388" s="34"/>
      <c r="BI388" s="34"/>
      <c r="BJ388" s="34"/>
    </row>
    <row r="389" spans="2:65" x14ac:dyDescent="0.25">
      <c r="B389" s="27">
        <v>2043</v>
      </c>
      <c r="C389" s="28">
        <v>0</v>
      </c>
      <c r="D389" s="28">
        <v>948</v>
      </c>
      <c r="E389" s="28">
        <v>0</v>
      </c>
      <c r="F389" s="28">
        <v>1600</v>
      </c>
      <c r="G389" s="28">
        <v>200</v>
      </c>
      <c r="H389" s="28">
        <v>200</v>
      </c>
      <c r="I389" s="28">
        <v>0</v>
      </c>
      <c r="J389" s="28">
        <v>400</v>
      </c>
      <c r="K389" s="28">
        <v>0</v>
      </c>
      <c r="L389" s="28">
        <v>300</v>
      </c>
      <c r="M389" s="28">
        <v>1394.0000076293945</v>
      </c>
      <c r="N389" s="28">
        <v>0</v>
      </c>
      <c r="O389" s="28">
        <v>0</v>
      </c>
      <c r="P389" s="28">
        <v>0</v>
      </c>
      <c r="Q389" s="28">
        <v>0</v>
      </c>
      <c r="R389" s="28">
        <v>175</v>
      </c>
      <c r="S389" s="28">
        <v>50</v>
      </c>
      <c r="T389" s="28">
        <v>150</v>
      </c>
      <c r="U389" s="28">
        <v>100</v>
      </c>
      <c r="V389" s="28">
        <v>0</v>
      </c>
      <c r="W389" s="28">
        <v>80.669998168945313</v>
      </c>
      <c r="X389" s="28">
        <v>0</v>
      </c>
      <c r="Y389" s="28">
        <v>0</v>
      </c>
      <c r="Z389" s="28">
        <v>0</v>
      </c>
      <c r="AA389" s="28">
        <v>135</v>
      </c>
      <c r="AB389" s="28">
        <v>0</v>
      </c>
      <c r="AC389" s="28">
        <v>0</v>
      </c>
      <c r="AD389" s="28">
        <v>0</v>
      </c>
      <c r="AE389" s="28">
        <v>25.579999923706051</v>
      </c>
      <c r="AF389" s="28">
        <v>137.00000131130219</v>
      </c>
      <c r="AG389" s="28">
        <v>775.01290651765703</v>
      </c>
      <c r="AH389" s="28">
        <v>562.34133320822002</v>
      </c>
      <c r="AI389" s="30" t="str">
        <f t="shared" si="230"/>
        <v>K AR5 Upstream Emissions</v>
      </c>
      <c r="AJ389" s="27">
        <v>2043</v>
      </c>
      <c r="AK389" s="35">
        <f t="shared" si="231"/>
        <v>1337.3542397258771</v>
      </c>
      <c r="AL389" s="35">
        <f t="shared" si="226"/>
        <v>475</v>
      </c>
      <c r="AM389" s="35">
        <f t="shared" si="232"/>
        <v>0</v>
      </c>
      <c r="AN389" s="35">
        <f t="shared" si="233"/>
        <v>137.00000131130219</v>
      </c>
      <c r="AO389" s="35">
        <f t="shared" si="234"/>
        <v>106.24999809265137</v>
      </c>
      <c r="AP389" s="35">
        <f t="shared" si="235"/>
        <v>135</v>
      </c>
      <c r="AQ389" s="35">
        <f t="shared" si="236"/>
        <v>1394.0000076293945</v>
      </c>
      <c r="AR389" s="35">
        <f t="shared" si="227"/>
        <v>2700</v>
      </c>
      <c r="AS389" s="35">
        <f t="shared" si="237"/>
        <v>0</v>
      </c>
      <c r="AT389" s="35">
        <f t="shared" si="238"/>
        <v>0</v>
      </c>
      <c r="AU389" s="35">
        <f t="shared" si="228"/>
        <v>948</v>
      </c>
      <c r="AV389" s="35">
        <f t="shared" si="229"/>
        <v>7232.6042467592251</v>
      </c>
      <c r="AX389" s="27">
        <v>2043</v>
      </c>
      <c r="AY389" s="35"/>
      <c r="AZ389" s="35"/>
      <c r="BA389" s="35"/>
      <c r="BB389" s="35"/>
      <c r="BC389" s="35"/>
      <c r="BD389" s="35"/>
      <c r="BE389" s="35"/>
      <c r="BF389" s="35"/>
      <c r="BG389" s="35"/>
      <c r="BH389" s="35"/>
      <c r="BI389" s="35"/>
      <c r="BJ389" s="35"/>
    </row>
    <row r="390" spans="2:65" x14ac:dyDescent="0.25">
      <c r="B390" s="25">
        <v>2044</v>
      </c>
      <c r="C390" s="26">
        <v>0</v>
      </c>
      <c r="D390" s="26">
        <v>948</v>
      </c>
      <c r="E390" s="26">
        <v>0</v>
      </c>
      <c r="F390" s="26">
        <v>1700</v>
      </c>
      <c r="G390" s="26">
        <v>550</v>
      </c>
      <c r="H390" s="26">
        <v>200</v>
      </c>
      <c r="I390" s="26">
        <v>0</v>
      </c>
      <c r="J390" s="26">
        <v>400</v>
      </c>
      <c r="K390" s="26">
        <v>0</v>
      </c>
      <c r="L390" s="26">
        <v>300</v>
      </c>
      <c r="M390" s="26">
        <v>1393.3000030517578</v>
      </c>
      <c r="N390" s="26">
        <v>0</v>
      </c>
      <c r="O390" s="26">
        <v>0</v>
      </c>
      <c r="P390" s="26">
        <v>0</v>
      </c>
      <c r="Q390" s="26">
        <v>0</v>
      </c>
      <c r="R390" s="26">
        <v>200</v>
      </c>
      <c r="S390" s="26">
        <v>50</v>
      </c>
      <c r="T390" s="26">
        <v>150</v>
      </c>
      <c r="U390" s="26">
        <v>150</v>
      </c>
      <c r="V390" s="26">
        <v>0</v>
      </c>
      <c r="W390" s="26">
        <v>84.930000305175781</v>
      </c>
      <c r="X390" s="26">
        <v>125</v>
      </c>
      <c r="Y390" s="26">
        <v>0</v>
      </c>
      <c r="Z390" s="26">
        <v>0</v>
      </c>
      <c r="AA390" s="26">
        <v>135</v>
      </c>
      <c r="AB390" s="26">
        <v>0</v>
      </c>
      <c r="AC390" s="26">
        <v>0</v>
      </c>
      <c r="AD390" s="26">
        <v>0</v>
      </c>
      <c r="AE390" s="26">
        <v>26.930000305175781</v>
      </c>
      <c r="AF390" s="26">
        <v>138.37999892234802</v>
      </c>
      <c r="AG390" s="26">
        <v>792.01466881078329</v>
      </c>
      <c r="AH390" s="26">
        <v>622.09565656516793</v>
      </c>
      <c r="AI390" s="30" t="str">
        <f t="shared" si="230"/>
        <v>K AR5 Upstream Emissions</v>
      </c>
      <c r="AJ390" s="25">
        <v>2044</v>
      </c>
      <c r="AK390" s="34">
        <f t="shared" si="231"/>
        <v>1414.1103253759511</v>
      </c>
      <c r="AL390" s="34">
        <f t="shared" si="226"/>
        <v>550</v>
      </c>
      <c r="AM390" s="34">
        <f t="shared" si="232"/>
        <v>0</v>
      </c>
      <c r="AN390" s="34">
        <f t="shared" si="233"/>
        <v>138.37999892234802</v>
      </c>
      <c r="AO390" s="34">
        <f t="shared" si="234"/>
        <v>111.86000061035156</v>
      </c>
      <c r="AP390" s="34">
        <f t="shared" si="235"/>
        <v>135</v>
      </c>
      <c r="AQ390" s="34">
        <f t="shared" si="236"/>
        <v>1393.3000030517578</v>
      </c>
      <c r="AR390" s="34">
        <f t="shared" si="227"/>
        <v>3150</v>
      </c>
      <c r="AS390" s="34">
        <f t="shared" si="237"/>
        <v>125</v>
      </c>
      <c r="AT390" s="34">
        <f t="shared" si="238"/>
        <v>0</v>
      </c>
      <c r="AU390" s="34">
        <f t="shared" si="228"/>
        <v>948</v>
      </c>
      <c r="AV390" s="34">
        <f t="shared" si="229"/>
        <v>7965.6503279604085</v>
      </c>
      <c r="AX390" s="25">
        <v>2044</v>
      </c>
      <c r="AY390" s="34"/>
      <c r="AZ390" s="34"/>
      <c r="BA390" s="34"/>
      <c r="BB390" s="34"/>
      <c r="BC390" s="34"/>
      <c r="BD390" s="34"/>
      <c r="BE390" s="34"/>
      <c r="BF390" s="34"/>
      <c r="BG390" s="34"/>
      <c r="BH390" s="34"/>
      <c r="BI390" s="34"/>
      <c r="BJ390" s="34"/>
    </row>
    <row r="391" spans="2:65" x14ac:dyDescent="0.25">
      <c r="B391" s="27">
        <v>2045</v>
      </c>
      <c r="C391" s="28">
        <v>0</v>
      </c>
      <c r="D391" s="28">
        <v>948</v>
      </c>
      <c r="E391" s="28">
        <v>0</v>
      </c>
      <c r="F391" s="28">
        <v>1700</v>
      </c>
      <c r="G391" s="28">
        <v>550</v>
      </c>
      <c r="H391" s="28">
        <v>200</v>
      </c>
      <c r="I391" s="28">
        <v>0</v>
      </c>
      <c r="J391" s="28">
        <v>400</v>
      </c>
      <c r="K391" s="28">
        <v>0</v>
      </c>
      <c r="L391" s="28">
        <v>300</v>
      </c>
      <c r="M391" s="28">
        <v>1392.5999984741211</v>
      </c>
      <c r="N391" s="28">
        <v>0</v>
      </c>
      <c r="O391" s="28">
        <v>0</v>
      </c>
      <c r="P391" s="28">
        <v>0</v>
      </c>
      <c r="Q391" s="28">
        <v>0</v>
      </c>
      <c r="R391" s="28">
        <v>200</v>
      </c>
      <c r="S391" s="28">
        <v>100</v>
      </c>
      <c r="T391" s="28">
        <v>175</v>
      </c>
      <c r="U391" s="28">
        <v>150</v>
      </c>
      <c r="V391" s="28">
        <v>0</v>
      </c>
      <c r="W391" s="28">
        <v>89.410003662109375</v>
      </c>
      <c r="X391" s="28">
        <v>250</v>
      </c>
      <c r="Y391" s="28">
        <v>0</v>
      </c>
      <c r="Z391" s="28">
        <v>0</v>
      </c>
      <c r="AA391" s="28">
        <v>150</v>
      </c>
      <c r="AB391" s="28">
        <v>0</v>
      </c>
      <c r="AC391" s="28">
        <v>0</v>
      </c>
      <c r="AD391" s="28">
        <v>0</v>
      </c>
      <c r="AE391" s="28">
        <v>28.360000610351559</v>
      </c>
      <c r="AF391" s="28">
        <v>139.84000182151794</v>
      </c>
      <c r="AG391" s="28">
        <v>807.45351018549968</v>
      </c>
      <c r="AH391" s="28">
        <v>689.82409491570616</v>
      </c>
      <c r="AI391" s="30" t="str">
        <f t="shared" si="230"/>
        <v>K AR5 Upstream Emissions</v>
      </c>
      <c r="AJ391" s="27">
        <v>2045</v>
      </c>
      <c r="AK391" s="35">
        <f>SUM(AG391:AH391)</f>
        <v>1497.2776051012058</v>
      </c>
      <c r="AL391" s="35">
        <f t="shared" si="226"/>
        <v>625</v>
      </c>
      <c r="AM391" s="35">
        <f t="shared" si="232"/>
        <v>0</v>
      </c>
      <c r="AN391" s="35">
        <f t="shared" si="233"/>
        <v>139.84000182151794</v>
      </c>
      <c r="AO391" s="35">
        <f t="shared" si="234"/>
        <v>117.77000427246094</v>
      </c>
      <c r="AP391" s="35">
        <f t="shared" si="235"/>
        <v>150</v>
      </c>
      <c r="AQ391" s="35">
        <f t="shared" si="236"/>
        <v>1392.5999984741211</v>
      </c>
      <c r="AR391" s="35">
        <f t="shared" si="227"/>
        <v>3150</v>
      </c>
      <c r="AS391" s="35">
        <f t="shared" si="237"/>
        <v>250</v>
      </c>
      <c r="AT391" s="35">
        <f t="shared" si="238"/>
        <v>0</v>
      </c>
      <c r="AU391" s="35">
        <f t="shared" si="228"/>
        <v>948</v>
      </c>
      <c r="AV391" s="35">
        <f t="shared" si="229"/>
        <v>8270.487609669306</v>
      </c>
      <c r="AX391" s="27">
        <v>2045</v>
      </c>
      <c r="AY391" s="35">
        <f t="shared" ref="AY391:BJ391" si="241">AK391-AK376</f>
        <v>902.81395955253606</v>
      </c>
      <c r="AZ391" s="35">
        <f t="shared" si="241"/>
        <v>575</v>
      </c>
      <c r="BA391" s="35">
        <f t="shared" si="241"/>
        <v>0</v>
      </c>
      <c r="BB391" s="35">
        <f t="shared" si="241"/>
        <v>42.670003682374954</v>
      </c>
      <c r="BC391" s="35">
        <f t="shared" si="241"/>
        <v>72.080005645751953</v>
      </c>
      <c r="BD391" s="35">
        <f t="shared" si="241"/>
        <v>150</v>
      </c>
      <c r="BE391" s="35">
        <f t="shared" si="241"/>
        <v>793.05001068115234</v>
      </c>
      <c r="BF391" s="35">
        <f t="shared" si="241"/>
        <v>1850</v>
      </c>
      <c r="BG391" s="35">
        <f t="shared" si="241"/>
        <v>250</v>
      </c>
      <c r="BH391" s="35">
        <f t="shared" si="241"/>
        <v>0</v>
      </c>
      <c r="BI391" s="35">
        <f t="shared" si="241"/>
        <v>711</v>
      </c>
      <c r="BJ391" s="35">
        <f t="shared" si="241"/>
        <v>5346.6139795618155</v>
      </c>
    </row>
    <row r="392" spans="2:65" x14ac:dyDescent="0.25">
      <c r="AX392" s="27" t="s">
        <v>45</v>
      </c>
      <c r="AY392" s="35">
        <f>SUM(AY391,AY376,AY371)</f>
        <v>1497.2776051012056</v>
      </c>
      <c r="AZ392" s="35">
        <f t="shared" ref="AZ392:BJ392" si="242">SUM(AZ391,AZ376,AZ371)</f>
        <v>625</v>
      </c>
      <c r="BA392" s="35">
        <f t="shared" si="242"/>
        <v>0</v>
      </c>
      <c r="BB392" s="35">
        <f t="shared" si="242"/>
        <v>139.84000182151794</v>
      </c>
      <c r="BC392" s="35">
        <f t="shared" si="242"/>
        <v>117.77000427246094</v>
      </c>
      <c r="BD392" s="35">
        <f t="shared" si="242"/>
        <v>150</v>
      </c>
      <c r="BE392" s="35">
        <f t="shared" si="242"/>
        <v>1392.5999984741211</v>
      </c>
      <c r="BF392" s="35">
        <f t="shared" si="242"/>
        <v>3150</v>
      </c>
      <c r="BG392" s="35">
        <f t="shared" si="242"/>
        <v>250</v>
      </c>
      <c r="BH392" s="35">
        <f t="shared" si="242"/>
        <v>0</v>
      </c>
      <c r="BI392" s="35">
        <f t="shared" si="242"/>
        <v>948</v>
      </c>
      <c r="BJ392" s="35">
        <f t="shared" si="242"/>
        <v>8270.487609669306</v>
      </c>
    </row>
    <row r="394" spans="2:65" x14ac:dyDescent="0.25">
      <c r="B394" s="1" t="str">
        <f>'RAW DATA INPUTS &gt;&gt;&gt;'!D17</f>
        <v>L SCGHG Federal CO2 Tax as Fixed Cost</v>
      </c>
    </row>
    <row r="395" spans="2:65" ht="75" x14ac:dyDescent="0.25">
      <c r="B395" s="16" t="s">
        <v>13</v>
      </c>
      <c r="C395" s="17" t="s">
        <v>14</v>
      </c>
      <c r="D395" s="17" t="s">
        <v>15</v>
      </c>
      <c r="E395" s="17" t="s">
        <v>16</v>
      </c>
      <c r="F395" s="18" t="s">
        <v>17</v>
      </c>
      <c r="G395" s="18" t="s">
        <v>18</v>
      </c>
      <c r="H395" s="18" t="s">
        <v>19</v>
      </c>
      <c r="I395" s="18" t="s">
        <v>20</v>
      </c>
      <c r="J395" s="18" t="s">
        <v>21</v>
      </c>
      <c r="K395" s="18" t="s">
        <v>22</v>
      </c>
      <c r="L395" s="18" t="s">
        <v>23</v>
      </c>
      <c r="M395" s="19" t="s">
        <v>24</v>
      </c>
      <c r="N395" s="19" t="s">
        <v>25</v>
      </c>
      <c r="O395" s="19" t="s">
        <v>26</v>
      </c>
      <c r="P395" s="19" t="s">
        <v>27</v>
      </c>
      <c r="Q395" s="19" t="s">
        <v>28</v>
      </c>
      <c r="R395" s="20" t="s">
        <v>29</v>
      </c>
      <c r="S395" s="20" t="s">
        <v>30</v>
      </c>
      <c r="T395" s="20" t="s">
        <v>31</v>
      </c>
      <c r="U395" s="20" t="s">
        <v>32</v>
      </c>
      <c r="V395" s="20" t="s">
        <v>33</v>
      </c>
      <c r="W395" s="20" t="s">
        <v>34</v>
      </c>
      <c r="X395" s="21" t="s">
        <v>35</v>
      </c>
      <c r="Y395" s="21" t="s">
        <v>36</v>
      </c>
      <c r="Z395" s="21" t="s">
        <v>37</v>
      </c>
      <c r="AA395" s="16" t="s">
        <v>38</v>
      </c>
      <c r="AB395" s="16" t="s">
        <v>39</v>
      </c>
      <c r="AC395" s="16" t="s">
        <v>52</v>
      </c>
      <c r="AD395" s="16" t="s">
        <v>41</v>
      </c>
      <c r="AE395" s="16" t="s">
        <v>42</v>
      </c>
      <c r="AF395" s="22" t="s">
        <v>1</v>
      </c>
      <c r="AG395" s="22" t="s">
        <v>43</v>
      </c>
      <c r="AH395" s="22" t="s">
        <v>44</v>
      </c>
      <c r="AI395" s="36" t="str">
        <f>B394</f>
        <v>L SCGHG Federal CO2 Tax as Fixed Cost</v>
      </c>
      <c r="AJ395" s="23" t="s">
        <v>13</v>
      </c>
      <c r="AK395" s="23" t="s">
        <v>58</v>
      </c>
      <c r="AL395" s="23" t="s">
        <v>59</v>
      </c>
      <c r="AM395" s="23" t="s">
        <v>60</v>
      </c>
      <c r="AN395" s="23" t="s">
        <v>61</v>
      </c>
      <c r="AO395" s="23" t="s">
        <v>62</v>
      </c>
      <c r="AP395" s="24" t="s">
        <v>38</v>
      </c>
      <c r="AQ395" s="24" t="s">
        <v>47</v>
      </c>
      <c r="AR395" s="24" t="s">
        <v>53</v>
      </c>
      <c r="AS395" s="24" t="s">
        <v>63</v>
      </c>
      <c r="AT395" s="24" t="s">
        <v>64</v>
      </c>
      <c r="AU395" s="24" t="s">
        <v>50</v>
      </c>
      <c r="AV395" s="24" t="s">
        <v>45</v>
      </c>
      <c r="AX395" s="23" t="s">
        <v>273</v>
      </c>
      <c r="AY395" s="23" t="s">
        <v>58</v>
      </c>
      <c r="AZ395" s="23" t="s">
        <v>59</v>
      </c>
      <c r="BA395" s="23" t="s">
        <v>60</v>
      </c>
      <c r="BB395" s="23" t="s">
        <v>61</v>
      </c>
      <c r="BC395" s="23" t="s">
        <v>62</v>
      </c>
      <c r="BD395" s="24" t="s">
        <v>38</v>
      </c>
      <c r="BE395" s="24" t="s">
        <v>47</v>
      </c>
      <c r="BF395" s="24" t="s">
        <v>53</v>
      </c>
      <c r="BG395" s="24" t="s">
        <v>63</v>
      </c>
      <c r="BH395" s="24" t="s">
        <v>64</v>
      </c>
      <c r="BI395" s="24" t="s">
        <v>50</v>
      </c>
      <c r="BJ395" s="24" t="s">
        <v>45</v>
      </c>
    </row>
    <row r="396" spans="2:65" x14ac:dyDescent="0.25">
      <c r="B396" s="25">
        <v>2022</v>
      </c>
      <c r="C396" s="26">
        <v>0</v>
      </c>
      <c r="D396" s="26">
        <v>0</v>
      </c>
      <c r="E396" s="26">
        <v>0</v>
      </c>
      <c r="F396" s="26">
        <v>0</v>
      </c>
      <c r="G396" s="26">
        <v>0</v>
      </c>
      <c r="H396" s="26">
        <v>0</v>
      </c>
      <c r="I396" s="26">
        <v>0</v>
      </c>
      <c r="J396" s="26">
        <v>0</v>
      </c>
      <c r="K396" s="26">
        <v>0</v>
      </c>
      <c r="L396" s="26">
        <v>0</v>
      </c>
      <c r="M396" s="26">
        <v>0</v>
      </c>
      <c r="N396" s="26">
        <v>0</v>
      </c>
      <c r="O396" s="26">
        <v>0</v>
      </c>
      <c r="P396" s="26">
        <v>0</v>
      </c>
      <c r="Q396" s="26">
        <v>0</v>
      </c>
      <c r="R396" s="26">
        <v>0</v>
      </c>
      <c r="S396" s="26">
        <v>0</v>
      </c>
      <c r="T396" s="26">
        <v>0</v>
      </c>
      <c r="U396" s="26">
        <v>0</v>
      </c>
      <c r="V396" s="26">
        <v>0</v>
      </c>
      <c r="W396" s="26">
        <v>3.2999999523162842</v>
      </c>
      <c r="X396" s="26">
        <v>0</v>
      </c>
      <c r="Y396" s="26">
        <v>0</v>
      </c>
      <c r="Z396" s="26">
        <v>0</v>
      </c>
      <c r="AA396" s="26">
        <v>0</v>
      </c>
      <c r="AB396" s="26">
        <v>0</v>
      </c>
      <c r="AC396" s="26">
        <v>0</v>
      </c>
      <c r="AD396" s="26">
        <v>0</v>
      </c>
      <c r="AE396" s="26">
        <v>0</v>
      </c>
      <c r="AF396" s="26">
        <v>0</v>
      </c>
      <c r="AG396" s="26">
        <v>37.531762906349293</v>
      </c>
      <c r="AH396" s="26">
        <v>37.1379291002768</v>
      </c>
      <c r="AI396" s="30" t="str">
        <f>AI395</f>
        <v>L SCGHG Federal CO2 Tax as Fixed Cost</v>
      </c>
      <c r="AJ396" s="25">
        <v>2022</v>
      </c>
      <c r="AK396" s="34">
        <f>SUM(AG396:AH396)</f>
        <v>74.669692006626093</v>
      </c>
      <c r="AL396" s="34">
        <f t="shared" ref="AL396:AL419" si="243">SUM(R396:U396)</f>
        <v>0</v>
      </c>
      <c r="AM396" s="34">
        <f>SUM(AC396:AD396)</f>
        <v>0</v>
      </c>
      <c r="AN396" s="34">
        <f>AF396</f>
        <v>0</v>
      </c>
      <c r="AO396" s="34">
        <f>W396+AE396</f>
        <v>3.2999999523162842</v>
      </c>
      <c r="AP396" s="34">
        <f>AA396</f>
        <v>0</v>
      </c>
      <c r="AQ396" s="34">
        <f>SUM(M396:Q396)</f>
        <v>0</v>
      </c>
      <c r="AR396" s="34">
        <f t="shared" ref="AR396:AR419" si="244">SUM(F396:L396)</f>
        <v>0</v>
      </c>
      <c r="AS396" s="34">
        <f>SUM(X396:Z396)</f>
        <v>0</v>
      </c>
      <c r="AT396" s="34">
        <f>V396</f>
        <v>0</v>
      </c>
      <c r="AU396" s="34">
        <f t="shared" ref="AU396:AU419" si="245">SUM(C396:E396)</f>
        <v>0</v>
      </c>
      <c r="AV396" s="34">
        <f t="shared" ref="AV396:AV419" si="246">SUM(AK396:AU396)</f>
        <v>77.969691958942377</v>
      </c>
      <c r="AX396" s="25">
        <v>2022</v>
      </c>
      <c r="AY396" s="34"/>
      <c r="AZ396" s="34"/>
      <c r="BA396" s="34"/>
      <c r="BB396" s="34"/>
      <c r="BC396" s="34"/>
      <c r="BD396" s="34"/>
      <c r="BE396" s="34"/>
      <c r="BF396" s="34"/>
      <c r="BG396" s="34"/>
      <c r="BH396" s="34"/>
      <c r="BI396" s="34"/>
      <c r="BJ396" s="34"/>
      <c r="BL396" s="74" t="s">
        <v>58</v>
      </c>
      <c r="BM396" s="75">
        <f>AY420</f>
        <v>1537.4676345137968</v>
      </c>
    </row>
    <row r="397" spans="2:65" x14ac:dyDescent="0.25">
      <c r="B397" s="27">
        <v>2023</v>
      </c>
      <c r="C397" s="28">
        <v>0</v>
      </c>
      <c r="D397" s="28">
        <v>0</v>
      </c>
      <c r="E397" s="28">
        <v>0</v>
      </c>
      <c r="F397" s="28">
        <v>0</v>
      </c>
      <c r="G397" s="28">
        <v>0</v>
      </c>
      <c r="H397" s="28">
        <v>0</v>
      </c>
      <c r="I397" s="28">
        <v>0</v>
      </c>
      <c r="J397" s="28">
        <v>0</v>
      </c>
      <c r="K397" s="28">
        <v>0</v>
      </c>
      <c r="L397" s="28">
        <v>0</v>
      </c>
      <c r="M397" s="28">
        <v>0</v>
      </c>
      <c r="N397" s="28">
        <v>0</v>
      </c>
      <c r="O397" s="28">
        <v>0</v>
      </c>
      <c r="P397" s="28">
        <v>0</v>
      </c>
      <c r="Q397" s="28">
        <v>0</v>
      </c>
      <c r="R397" s="28">
        <v>0</v>
      </c>
      <c r="S397" s="28">
        <v>0</v>
      </c>
      <c r="T397" s="28">
        <v>0</v>
      </c>
      <c r="U397" s="28">
        <v>0</v>
      </c>
      <c r="V397" s="28">
        <v>0</v>
      </c>
      <c r="W397" s="28">
        <v>6.25</v>
      </c>
      <c r="X397" s="28">
        <v>0</v>
      </c>
      <c r="Y397" s="28">
        <v>0</v>
      </c>
      <c r="Z397" s="28">
        <v>0</v>
      </c>
      <c r="AA397" s="28">
        <v>0</v>
      </c>
      <c r="AB397" s="28">
        <v>0</v>
      </c>
      <c r="AC397" s="28">
        <v>0</v>
      </c>
      <c r="AD397" s="28">
        <v>0</v>
      </c>
      <c r="AE397" s="28">
        <v>3</v>
      </c>
      <c r="AF397" s="28">
        <v>1.0300000105053186</v>
      </c>
      <c r="AG397" s="28">
        <v>77.022225312648928</v>
      </c>
      <c r="AH397" s="28">
        <v>61.868254649550458</v>
      </c>
      <c r="AI397" s="30" t="str">
        <f t="shared" ref="AI397:AI419" si="247">AI396</f>
        <v>L SCGHG Federal CO2 Tax as Fixed Cost</v>
      </c>
      <c r="AJ397" s="27">
        <v>2023</v>
      </c>
      <c r="AK397" s="35">
        <f t="shared" ref="AK397:AK418" si="248">SUM(AG397:AH397)</f>
        <v>138.89047996219938</v>
      </c>
      <c r="AL397" s="35">
        <f t="shared" si="243"/>
        <v>0</v>
      </c>
      <c r="AM397" s="35">
        <f t="shared" ref="AM397:AM419" si="249">SUM(AC397:AD397)</f>
        <v>0</v>
      </c>
      <c r="AN397" s="35">
        <f t="shared" ref="AN397:AN419" si="250">AF397</f>
        <v>1.0300000105053186</v>
      </c>
      <c r="AO397" s="35">
        <f t="shared" ref="AO397:AO419" si="251">W397+AE397</f>
        <v>9.25</v>
      </c>
      <c r="AP397" s="35">
        <f t="shared" ref="AP397:AP419" si="252">AA397</f>
        <v>0</v>
      </c>
      <c r="AQ397" s="35">
        <f t="shared" ref="AQ397:AQ419" si="253">SUM(M397:Q397)</f>
        <v>0</v>
      </c>
      <c r="AR397" s="35">
        <f t="shared" si="244"/>
        <v>0</v>
      </c>
      <c r="AS397" s="35">
        <f t="shared" ref="AS397:AS419" si="254">SUM(X397:Z397)</f>
        <v>0</v>
      </c>
      <c r="AT397" s="35">
        <f t="shared" ref="AT397:AT419" si="255">V397</f>
        <v>0</v>
      </c>
      <c r="AU397" s="35">
        <f t="shared" si="245"/>
        <v>0</v>
      </c>
      <c r="AV397" s="35">
        <f t="shared" si="246"/>
        <v>149.1704799727047</v>
      </c>
      <c r="AX397" s="27">
        <v>2023</v>
      </c>
      <c r="AY397" s="35"/>
      <c r="AZ397" s="35"/>
      <c r="BA397" s="35"/>
      <c r="BB397" s="35"/>
      <c r="BC397" s="35"/>
      <c r="BD397" s="35"/>
      <c r="BE397" s="35"/>
      <c r="BF397" s="35"/>
      <c r="BG397" s="35"/>
      <c r="BH397" s="35"/>
      <c r="BI397" s="35"/>
      <c r="BJ397" s="35"/>
      <c r="BL397" s="74" t="s">
        <v>59</v>
      </c>
      <c r="BM397" s="75">
        <f>AZ420</f>
        <v>525</v>
      </c>
    </row>
    <row r="398" spans="2:65" x14ac:dyDescent="0.25">
      <c r="B398" s="25">
        <v>2024</v>
      </c>
      <c r="C398" s="26">
        <v>0</v>
      </c>
      <c r="D398" s="26">
        <v>0</v>
      </c>
      <c r="E398" s="26">
        <v>0</v>
      </c>
      <c r="F398" s="26">
        <v>0</v>
      </c>
      <c r="G398" s="26">
        <v>0</v>
      </c>
      <c r="H398" s="26">
        <v>0</v>
      </c>
      <c r="I398" s="26">
        <v>0</v>
      </c>
      <c r="J398" s="26">
        <v>0</v>
      </c>
      <c r="K398" s="26">
        <v>0</v>
      </c>
      <c r="L398" s="26">
        <v>0</v>
      </c>
      <c r="M398" s="26">
        <v>0</v>
      </c>
      <c r="N398" s="26">
        <v>0</v>
      </c>
      <c r="O398" s="26">
        <v>0</v>
      </c>
      <c r="P398" s="26">
        <v>0</v>
      </c>
      <c r="Q398" s="26">
        <v>0</v>
      </c>
      <c r="R398" s="26">
        <v>0</v>
      </c>
      <c r="S398" s="26">
        <v>0</v>
      </c>
      <c r="T398" s="26">
        <v>0</v>
      </c>
      <c r="U398" s="26">
        <v>0</v>
      </c>
      <c r="V398" s="26">
        <v>0</v>
      </c>
      <c r="W398" s="26">
        <v>11.89000034332275</v>
      </c>
      <c r="X398" s="26">
        <v>0</v>
      </c>
      <c r="Y398" s="26">
        <v>0</v>
      </c>
      <c r="Z398" s="26">
        <v>0</v>
      </c>
      <c r="AA398" s="26">
        <v>0</v>
      </c>
      <c r="AB398" s="26">
        <v>0</v>
      </c>
      <c r="AC398" s="26">
        <v>0</v>
      </c>
      <c r="AD398" s="26">
        <v>0</v>
      </c>
      <c r="AE398" s="26">
        <v>6</v>
      </c>
      <c r="AF398" s="26">
        <v>6.7900002170354128</v>
      </c>
      <c r="AG398" s="26">
        <v>119.21889568803138</v>
      </c>
      <c r="AH398" s="26">
        <v>81.077305541015448</v>
      </c>
      <c r="AI398" s="30" t="str">
        <f t="shared" si="247"/>
        <v>L SCGHG Federal CO2 Tax as Fixed Cost</v>
      </c>
      <c r="AJ398" s="25">
        <v>2024</v>
      </c>
      <c r="AK398" s="34">
        <f t="shared" si="248"/>
        <v>200.29620122904683</v>
      </c>
      <c r="AL398" s="34">
        <f t="shared" si="243"/>
        <v>0</v>
      </c>
      <c r="AM398" s="34">
        <f t="shared" si="249"/>
        <v>0</v>
      </c>
      <c r="AN398" s="34">
        <f t="shared" si="250"/>
        <v>6.7900002170354128</v>
      </c>
      <c r="AO398" s="34">
        <f t="shared" si="251"/>
        <v>17.89000034332275</v>
      </c>
      <c r="AP398" s="34">
        <f t="shared" si="252"/>
        <v>0</v>
      </c>
      <c r="AQ398" s="34">
        <f t="shared" si="253"/>
        <v>0</v>
      </c>
      <c r="AR398" s="34">
        <f t="shared" si="244"/>
        <v>0</v>
      </c>
      <c r="AS398" s="34">
        <f t="shared" si="254"/>
        <v>0</v>
      </c>
      <c r="AT398" s="34">
        <f t="shared" si="255"/>
        <v>0</v>
      </c>
      <c r="AU398" s="34">
        <f t="shared" si="245"/>
        <v>0</v>
      </c>
      <c r="AV398" s="34">
        <f t="shared" si="246"/>
        <v>224.976201789405</v>
      </c>
      <c r="AX398" s="25">
        <v>2024</v>
      </c>
      <c r="AY398" s="34"/>
      <c r="AZ398" s="34"/>
      <c r="BA398" s="34"/>
      <c r="BB398" s="34"/>
      <c r="BC398" s="34"/>
      <c r="BD398" s="34"/>
      <c r="BE398" s="34"/>
      <c r="BF398" s="34"/>
      <c r="BG398" s="34"/>
      <c r="BH398" s="34"/>
      <c r="BI398" s="34"/>
      <c r="BJ398" s="34"/>
      <c r="BL398" s="74" t="s">
        <v>60</v>
      </c>
      <c r="BM398" s="75">
        <f>BA420</f>
        <v>0</v>
      </c>
    </row>
    <row r="399" spans="2:65" x14ac:dyDescent="0.25">
      <c r="B399" s="27">
        <v>2025</v>
      </c>
      <c r="C399" s="28">
        <v>0</v>
      </c>
      <c r="D399" s="28">
        <v>0</v>
      </c>
      <c r="E399" s="28">
        <v>0</v>
      </c>
      <c r="F399" s="28">
        <v>900</v>
      </c>
      <c r="G399" s="28">
        <v>0</v>
      </c>
      <c r="H399" s="28">
        <v>0</v>
      </c>
      <c r="I399" s="28">
        <v>0</v>
      </c>
      <c r="J399" s="28">
        <v>0</v>
      </c>
      <c r="K399" s="28">
        <v>0</v>
      </c>
      <c r="L399" s="28">
        <v>0</v>
      </c>
      <c r="M399" s="28">
        <v>0</v>
      </c>
      <c r="N399" s="28">
        <v>0</v>
      </c>
      <c r="O399" s="28">
        <v>0</v>
      </c>
      <c r="P399" s="28">
        <v>0</v>
      </c>
      <c r="Q399" s="28">
        <v>0</v>
      </c>
      <c r="R399" s="28">
        <v>0</v>
      </c>
      <c r="S399" s="28">
        <v>0</v>
      </c>
      <c r="T399" s="28">
        <v>0</v>
      </c>
      <c r="U399" s="28">
        <v>0</v>
      </c>
      <c r="V399" s="28">
        <v>0</v>
      </c>
      <c r="W399" s="28">
        <v>16.090000152587891</v>
      </c>
      <c r="X399" s="28">
        <v>0</v>
      </c>
      <c r="Y399" s="28">
        <v>0</v>
      </c>
      <c r="Z399" s="28">
        <v>0</v>
      </c>
      <c r="AA399" s="28">
        <v>0</v>
      </c>
      <c r="AB399" s="28">
        <v>0</v>
      </c>
      <c r="AC399" s="28">
        <v>0</v>
      </c>
      <c r="AD399" s="28">
        <v>0</v>
      </c>
      <c r="AE399" s="28">
        <v>6</v>
      </c>
      <c r="AF399" s="28">
        <v>20.169999480247498</v>
      </c>
      <c r="AG399" s="28">
        <v>164.24307163826862</v>
      </c>
      <c r="AH399" s="28">
        <v>93.732976330442341</v>
      </c>
      <c r="AI399" s="30" t="str">
        <f t="shared" si="247"/>
        <v>L SCGHG Federal CO2 Tax as Fixed Cost</v>
      </c>
      <c r="AJ399" s="27">
        <v>2025</v>
      </c>
      <c r="AK399" s="35">
        <f t="shared" si="248"/>
        <v>257.97604796871099</v>
      </c>
      <c r="AL399" s="35">
        <f t="shared" si="243"/>
        <v>0</v>
      </c>
      <c r="AM399" s="35">
        <f t="shared" si="249"/>
        <v>0</v>
      </c>
      <c r="AN399" s="35">
        <f t="shared" si="250"/>
        <v>20.169999480247498</v>
      </c>
      <c r="AO399" s="35">
        <f t="shared" si="251"/>
        <v>22.090000152587891</v>
      </c>
      <c r="AP399" s="35">
        <f t="shared" si="252"/>
        <v>0</v>
      </c>
      <c r="AQ399" s="35">
        <f t="shared" si="253"/>
        <v>0</v>
      </c>
      <c r="AR399" s="35">
        <f t="shared" si="244"/>
        <v>900</v>
      </c>
      <c r="AS399" s="35">
        <f t="shared" si="254"/>
        <v>0</v>
      </c>
      <c r="AT399" s="35">
        <f t="shared" si="255"/>
        <v>0</v>
      </c>
      <c r="AU399" s="35">
        <f t="shared" si="245"/>
        <v>0</v>
      </c>
      <c r="AV399" s="35">
        <f t="shared" si="246"/>
        <v>1200.2360476015465</v>
      </c>
      <c r="AX399" s="27">
        <v>2025</v>
      </c>
      <c r="AY399" s="35">
        <f t="shared" ref="AY399:BJ399" si="256">AK399</f>
        <v>257.97604796871099</v>
      </c>
      <c r="AZ399" s="35">
        <f t="shared" si="256"/>
        <v>0</v>
      </c>
      <c r="BA399" s="35">
        <f t="shared" si="256"/>
        <v>0</v>
      </c>
      <c r="BB399" s="35">
        <f t="shared" si="256"/>
        <v>20.169999480247498</v>
      </c>
      <c r="BC399" s="35">
        <f t="shared" si="256"/>
        <v>22.090000152587891</v>
      </c>
      <c r="BD399" s="35">
        <f t="shared" si="256"/>
        <v>0</v>
      </c>
      <c r="BE399" s="35">
        <f t="shared" si="256"/>
        <v>0</v>
      </c>
      <c r="BF399" s="35">
        <f t="shared" si="256"/>
        <v>900</v>
      </c>
      <c r="BG399" s="35">
        <f t="shared" si="256"/>
        <v>0</v>
      </c>
      <c r="BH399" s="35">
        <f t="shared" si="256"/>
        <v>0</v>
      </c>
      <c r="BI399" s="35">
        <f t="shared" si="256"/>
        <v>0</v>
      </c>
      <c r="BJ399" s="35">
        <f t="shared" si="256"/>
        <v>1200.2360476015465</v>
      </c>
      <c r="BL399" s="74" t="s">
        <v>61</v>
      </c>
      <c r="BM399" s="75">
        <f>BB420</f>
        <v>183.02000308036804</v>
      </c>
    </row>
    <row r="400" spans="2:65" x14ac:dyDescent="0.25">
      <c r="B400" s="25">
        <v>2026</v>
      </c>
      <c r="C400" s="26">
        <v>355</v>
      </c>
      <c r="D400" s="26">
        <v>0</v>
      </c>
      <c r="E400" s="26">
        <v>0</v>
      </c>
      <c r="F400" s="26">
        <v>900</v>
      </c>
      <c r="G400" s="26">
        <v>0</v>
      </c>
      <c r="H400" s="26">
        <v>0</v>
      </c>
      <c r="I400" s="26">
        <v>0</v>
      </c>
      <c r="J400" s="26">
        <v>0</v>
      </c>
      <c r="K400" s="26">
        <v>0</v>
      </c>
      <c r="L400" s="26">
        <v>0</v>
      </c>
      <c r="M400" s="26">
        <v>0</v>
      </c>
      <c r="N400" s="26">
        <v>0</v>
      </c>
      <c r="O400" s="26">
        <v>0</v>
      </c>
      <c r="P400" s="26">
        <v>0</v>
      </c>
      <c r="Q400" s="26">
        <v>0</v>
      </c>
      <c r="R400" s="26">
        <v>0</v>
      </c>
      <c r="S400" s="26">
        <v>0</v>
      </c>
      <c r="T400" s="26">
        <v>0</v>
      </c>
      <c r="U400" s="26">
        <v>0</v>
      </c>
      <c r="V400" s="26">
        <v>0</v>
      </c>
      <c r="W400" s="26">
        <v>19.389999389648441</v>
      </c>
      <c r="X400" s="26">
        <v>0</v>
      </c>
      <c r="Y400" s="26">
        <v>0</v>
      </c>
      <c r="Z400" s="26">
        <v>0</v>
      </c>
      <c r="AA400" s="26">
        <v>0</v>
      </c>
      <c r="AB400" s="26">
        <v>0</v>
      </c>
      <c r="AC400" s="26">
        <v>0</v>
      </c>
      <c r="AD400" s="26">
        <v>0</v>
      </c>
      <c r="AE400" s="26">
        <v>6</v>
      </c>
      <c r="AF400" s="26">
        <v>39.399999678134918</v>
      </c>
      <c r="AG400" s="26">
        <v>211.11938498629223</v>
      </c>
      <c r="AH400" s="26">
        <v>109.79813701644319</v>
      </c>
      <c r="AI400" s="30" t="str">
        <f t="shared" si="247"/>
        <v>L SCGHG Federal CO2 Tax as Fixed Cost</v>
      </c>
      <c r="AJ400" s="25">
        <v>2026</v>
      </c>
      <c r="AK400" s="34">
        <f t="shared" si="248"/>
        <v>320.91752200273544</v>
      </c>
      <c r="AL400" s="34">
        <f t="shared" si="243"/>
        <v>0</v>
      </c>
      <c r="AM400" s="34">
        <f t="shared" si="249"/>
        <v>0</v>
      </c>
      <c r="AN400" s="34">
        <f t="shared" si="250"/>
        <v>39.399999678134918</v>
      </c>
      <c r="AO400" s="34">
        <f t="shared" si="251"/>
        <v>25.389999389648441</v>
      </c>
      <c r="AP400" s="34">
        <f t="shared" si="252"/>
        <v>0</v>
      </c>
      <c r="AQ400" s="34">
        <f t="shared" si="253"/>
        <v>0</v>
      </c>
      <c r="AR400" s="34">
        <f t="shared" si="244"/>
        <v>900</v>
      </c>
      <c r="AS400" s="34">
        <f t="shared" si="254"/>
        <v>0</v>
      </c>
      <c r="AT400" s="34">
        <f t="shared" si="255"/>
        <v>0</v>
      </c>
      <c r="AU400" s="34">
        <f t="shared" si="245"/>
        <v>355</v>
      </c>
      <c r="AV400" s="34">
        <f t="shared" si="246"/>
        <v>1640.7075210705189</v>
      </c>
      <c r="AX400" s="25">
        <v>2026</v>
      </c>
      <c r="AY400" s="34"/>
      <c r="AZ400" s="34"/>
      <c r="BA400" s="34"/>
      <c r="BB400" s="34"/>
      <c r="BC400" s="34"/>
      <c r="BD400" s="34"/>
      <c r="BE400" s="34"/>
      <c r="BF400" s="34"/>
      <c r="BG400" s="34"/>
      <c r="BH400" s="34"/>
      <c r="BI400" s="34"/>
      <c r="BJ400" s="34"/>
      <c r="BL400" s="74" t="s">
        <v>62</v>
      </c>
      <c r="BM400" s="75">
        <f>BC420</f>
        <v>117.77000427246094</v>
      </c>
    </row>
    <row r="401" spans="2:65" x14ac:dyDescent="0.25">
      <c r="B401" s="27">
        <v>2027</v>
      </c>
      <c r="C401" s="28">
        <v>355</v>
      </c>
      <c r="D401" s="28">
        <v>0</v>
      </c>
      <c r="E401" s="28">
        <v>0</v>
      </c>
      <c r="F401" s="28">
        <v>900</v>
      </c>
      <c r="G401" s="28">
        <v>200</v>
      </c>
      <c r="H401" s="28">
        <v>200</v>
      </c>
      <c r="I401" s="28">
        <v>0</v>
      </c>
      <c r="J401" s="28">
        <v>0</v>
      </c>
      <c r="K401" s="28">
        <v>0</v>
      </c>
      <c r="L401" s="28">
        <v>0</v>
      </c>
      <c r="M401" s="28">
        <v>0</v>
      </c>
      <c r="N401" s="28">
        <v>0</v>
      </c>
      <c r="O401" s="28">
        <v>0</v>
      </c>
      <c r="P401" s="28">
        <v>0</v>
      </c>
      <c r="Q401" s="28">
        <v>0</v>
      </c>
      <c r="R401" s="28">
        <v>0</v>
      </c>
      <c r="S401" s="28">
        <v>0</v>
      </c>
      <c r="T401" s="28">
        <v>0</v>
      </c>
      <c r="U401" s="28">
        <v>0</v>
      </c>
      <c r="V401" s="28">
        <v>0</v>
      </c>
      <c r="W401" s="28">
        <v>24.79000091552734</v>
      </c>
      <c r="X401" s="28">
        <v>0</v>
      </c>
      <c r="Y401" s="28">
        <v>0</v>
      </c>
      <c r="Z401" s="28">
        <v>0</v>
      </c>
      <c r="AA401" s="28">
        <v>0</v>
      </c>
      <c r="AB401" s="28">
        <v>0</v>
      </c>
      <c r="AC401" s="28">
        <v>0</v>
      </c>
      <c r="AD401" s="28">
        <v>0</v>
      </c>
      <c r="AE401" s="28">
        <v>6</v>
      </c>
      <c r="AF401" s="28">
        <v>65.74999974668026</v>
      </c>
      <c r="AG401" s="28">
        <v>261.01568218164073</v>
      </c>
      <c r="AH401" s="28">
        <v>125.52563835366325</v>
      </c>
      <c r="AI401" s="30" t="str">
        <f t="shared" si="247"/>
        <v>L SCGHG Federal CO2 Tax as Fixed Cost</v>
      </c>
      <c r="AJ401" s="27">
        <v>2027</v>
      </c>
      <c r="AK401" s="35">
        <f t="shared" si="248"/>
        <v>386.54132053530395</v>
      </c>
      <c r="AL401" s="35">
        <f t="shared" si="243"/>
        <v>0</v>
      </c>
      <c r="AM401" s="35">
        <f t="shared" si="249"/>
        <v>0</v>
      </c>
      <c r="AN401" s="35">
        <f t="shared" si="250"/>
        <v>65.74999974668026</v>
      </c>
      <c r="AO401" s="35">
        <f t="shared" si="251"/>
        <v>30.79000091552734</v>
      </c>
      <c r="AP401" s="35">
        <f t="shared" si="252"/>
        <v>0</v>
      </c>
      <c r="AQ401" s="35">
        <f t="shared" si="253"/>
        <v>0</v>
      </c>
      <c r="AR401" s="35">
        <f t="shared" si="244"/>
        <v>1300</v>
      </c>
      <c r="AS401" s="35">
        <f t="shared" si="254"/>
        <v>0</v>
      </c>
      <c r="AT401" s="35">
        <f t="shared" si="255"/>
        <v>0</v>
      </c>
      <c r="AU401" s="35">
        <f t="shared" si="245"/>
        <v>355</v>
      </c>
      <c r="AV401" s="35">
        <f t="shared" si="246"/>
        <v>2138.0813211975114</v>
      </c>
      <c r="AX401" s="27">
        <v>2027</v>
      </c>
      <c r="AY401" s="35"/>
      <c r="AZ401" s="35"/>
      <c r="BA401" s="35"/>
      <c r="BB401" s="35"/>
      <c r="BC401" s="35"/>
      <c r="BD401" s="35"/>
      <c r="BE401" s="35"/>
      <c r="BF401" s="35"/>
      <c r="BG401" s="35"/>
      <c r="BH401" s="35"/>
      <c r="BI401" s="35"/>
      <c r="BJ401" s="35"/>
      <c r="BL401" s="74" t="s">
        <v>38</v>
      </c>
      <c r="BM401" s="75">
        <f>BD420</f>
        <v>135</v>
      </c>
    </row>
    <row r="402" spans="2:65" x14ac:dyDescent="0.25">
      <c r="B402" s="25">
        <v>2028</v>
      </c>
      <c r="C402" s="26">
        <v>355</v>
      </c>
      <c r="D402" s="26">
        <v>0</v>
      </c>
      <c r="E402" s="26">
        <v>0</v>
      </c>
      <c r="F402" s="26">
        <v>900</v>
      </c>
      <c r="G402" s="26">
        <v>200</v>
      </c>
      <c r="H402" s="26">
        <v>200</v>
      </c>
      <c r="I402" s="26">
        <v>0</v>
      </c>
      <c r="J402" s="26">
        <v>0</v>
      </c>
      <c r="K402" s="26">
        <v>0</v>
      </c>
      <c r="L402" s="26">
        <v>0</v>
      </c>
      <c r="M402" s="26">
        <v>0</v>
      </c>
      <c r="N402" s="26">
        <v>0</v>
      </c>
      <c r="O402" s="26">
        <v>0</v>
      </c>
      <c r="P402" s="26">
        <v>0</v>
      </c>
      <c r="Q402" s="26">
        <v>0</v>
      </c>
      <c r="R402" s="26">
        <v>0</v>
      </c>
      <c r="S402" s="26">
        <v>0</v>
      </c>
      <c r="T402" s="26">
        <v>0</v>
      </c>
      <c r="U402" s="26">
        <v>0</v>
      </c>
      <c r="V402" s="26">
        <v>0</v>
      </c>
      <c r="W402" s="26">
        <v>27.79000091552734</v>
      </c>
      <c r="X402" s="26">
        <v>0</v>
      </c>
      <c r="Y402" s="26">
        <v>0</v>
      </c>
      <c r="Z402" s="26">
        <v>0</v>
      </c>
      <c r="AA402" s="26">
        <v>0</v>
      </c>
      <c r="AB402" s="26">
        <v>0</v>
      </c>
      <c r="AC402" s="26">
        <v>0</v>
      </c>
      <c r="AD402" s="26">
        <v>0</v>
      </c>
      <c r="AE402" s="26">
        <v>9</v>
      </c>
      <c r="AF402" s="26">
        <v>94.240002036094666</v>
      </c>
      <c r="AG402" s="26">
        <v>313.6421858242357</v>
      </c>
      <c r="AH402" s="26">
        <v>153.20263471007479</v>
      </c>
      <c r="AI402" s="30" t="str">
        <f t="shared" si="247"/>
        <v>L SCGHG Federal CO2 Tax as Fixed Cost</v>
      </c>
      <c r="AJ402" s="25">
        <v>2028</v>
      </c>
      <c r="AK402" s="34">
        <f t="shared" si="248"/>
        <v>466.84482053431049</v>
      </c>
      <c r="AL402" s="34">
        <f t="shared" si="243"/>
        <v>0</v>
      </c>
      <c r="AM402" s="34">
        <f t="shared" si="249"/>
        <v>0</v>
      </c>
      <c r="AN402" s="34">
        <f t="shared" si="250"/>
        <v>94.240002036094666</v>
      </c>
      <c r="AO402" s="34">
        <f t="shared" si="251"/>
        <v>36.790000915527344</v>
      </c>
      <c r="AP402" s="34">
        <f t="shared" si="252"/>
        <v>0</v>
      </c>
      <c r="AQ402" s="34">
        <f t="shared" si="253"/>
        <v>0</v>
      </c>
      <c r="AR402" s="34">
        <f t="shared" si="244"/>
        <v>1300</v>
      </c>
      <c r="AS402" s="34">
        <f t="shared" si="254"/>
        <v>0</v>
      </c>
      <c r="AT402" s="34">
        <f t="shared" si="255"/>
        <v>0</v>
      </c>
      <c r="AU402" s="34">
        <f t="shared" si="245"/>
        <v>355</v>
      </c>
      <c r="AV402" s="34">
        <f t="shared" si="246"/>
        <v>2252.8748234859322</v>
      </c>
      <c r="AX402" s="25">
        <v>2028</v>
      </c>
      <c r="AY402" s="34"/>
      <c r="AZ402" s="34"/>
      <c r="BA402" s="34"/>
      <c r="BB402" s="34"/>
      <c r="BC402" s="34"/>
      <c r="BD402" s="34"/>
      <c r="BE402" s="34"/>
      <c r="BF402" s="34"/>
      <c r="BG402" s="34"/>
      <c r="BH402" s="34"/>
      <c r="BI402" s="34"/>
      <c r="BJ402" s="34"/>
      <c r="BL402" s="74" t="s">
        <v>47</v>
      </c>
      <c r="BM402" s="75">
        <f>BE420</f>
        <v>1394.7999954223633</v>
      </c>
    </row>
    <row r="403" spans="2:65" x14ac:dyDescent="0.25">
      <c r="B403" s="27">
        <v>2029</v>
      </c>
      <c r="C403" s="28">
        <v>355</v>
      </c>
      <c r="D403" s="28">
        <v>0</v>
      </c>
      <c r="E403" s="28">
        <v>0</v>
      </c>
      <c r="F403" s="28">
        <v>900</v>
      </c>
      <c r="G403" s="28">
        <v>200</v>
      </c>
      <c r="H403" s="28">
        <v>200</v>
      </c>
      <c r="I403" s="28">
        <v>0</v>
      </c>
      <c r="J403" s="28">
        <v>400</v>
      </c>
      <c r="K403" s="28">
        <v>0</v>
      </c>
      <c r="L403" s="28">
        <v>0</v>
      </c>
      <c r="M403" s="28">
        <v>0</v>
      </c>
      <c r="N403" s="28">
        <v>0</v>
      </c>
      <c r="O403" s="28">
        <v>0</v>
      </c>
      <c r="P403" s="28">
        <v>0</v>
      </c>
      <c r="Q403" s="28">
        <v>0</v>
      </c>
      <c r="R403" s="28">
        <v>0</v>
      </c>
      <c r="S403" s="28">
        <v>0</v>
      </c>
      <c r="T403" s="28">
        <v>0</v>
      </c>
      <c r="U403" s="28">
        <v>0</v>
      </c>
      <c r="V403" s="28">
        <v>0</v>
      </c>
      <c r="W403" s="28">
        <v>30.489999771118161</v>
      </c>
      <c r="X403" s="28">
        <v>0</v>
      </c>
      <c r="Y403" s="28">
        <v>0</v>
      </c>
      <c r="Z403" s="28">
        <v>0</v>
      </c>
      <c r="AA403" s="28">
        <v>0</v>
      </c>
      <c r="AB403" s="28">
        <v>0</v>
      </c>
      <c r="AC403" s="28">
        <v>0</v>
      </c>
      <c r="AD403" s="28">
        <v>0</v>
      </c>
      <c r="AE403" s="28">
        <v>11</v>
      </c>
      <c r="AF403" s="28">
        <v>118.26000121235847</v>
      </c>
      <c r="AG403" s="28">
        <v>367.18174034333236</v>
      </c>
      <c r="AH403" s="28">
        <v>171.01173674933818</v>
      </c>
      <c r="AI403" s="30" t="str">
        <f t="shared" si="247"/>
        <v>L SCGHG Federal CO2 Tax as Fixed Cost</v>
      </c>
      <c r="AJ403" s="27">
        <v>2029</v>
      </c>
      <c r="AK403" s="35">
        <f t="shared" si="248"/>
        <v>538.19347709267049</v>
      </c>
      <c r="AL403" s="35">
        <f t="shared" si="243"/>
        <v>0</v>
      </c>
      <c r="AM403" s="35">
        <f t="shared" si="249"/>
        <v>0</v>
      </c>
      <c r="AN403" s="35">
        <f t="shared" si="250"/>
        <v>118.26000121235847</v>
      </c>
      <c r="AO403" s="35">
        <f t="shared" si="251"/>
        <v>41.489999771118164</v>
      </c>
      <c r="AP403" s="35">
        <f t="shared" si="252"/>
        <v>0</v>
      </c>
      <c r="AQ403" s="35">
        <f t="shared" si="253"/>
        <v>0</v>
      </c>
      <c r="AR403" s="35">
        <f t="shared" si="244"/>
        <v>1700</v>
      </c>
      <c r="AS403" s="35">
        <f t="shared" si="254"/>
        <v>0</v>
      </c>
      <c r="AT403" s="35">
        <f t="shared" si="255"/>
        <v>0</v>
      </c>
      <c r="AU403" s="35">
        <f t="shared" si="245"/>
        <v>355</v>
      </c>
      <c r="AV403" s="35">
        <f t="shared" si="246"/>
        <v>2752.9434780761471</v>
      </c>
      <c r="AX403" s="27">
        <v>2029</v>
      </c>
      <c r="AY403" s="35"/>
      <c r="AZ403" s="35"/>
      <c r="BA403" s="35"/>
      <c r="BB403" s="35"/>
      <c r="BC403" s="35"/>
      <c r="BD403" s="35"/>
      <c r="BE403" s="35"/>
      <c r="BF403" s="35"/>
      <c r="BG403" s="35"/>
      <c r="BH403" s="35"/>
      <c r="BI403" s="35"/>
      <c r="BJ403" s="35"/>
      <c r="BL403" s="74" t="s">
        <v>53</v>
      </c>
      <c r="BM403" s="75">
        <f>BF420</f>
        <v>3150</v>
      </c>
    </row>
    <row r="404" spans="2:65" x14ac:dyDescent="0.25">
      <c r="B404" s="25">
        <v>2030</v>
      </c>
      <c r="C404" s="26">
        <v>355</v>
      </c>
      <c r="D404" s="26">
        <v>0</v>
      </c>
      <c r="E404" s="26">
        <v>0</v>
      </c>
      <c r="F404" s="26">
        <v>900</v>
      </c>
      <c r="G404" s="26">
        <v>200</v>
      </c>
      <c r="H404" s="26">
        <v>200</v>
      </c>
      <c r="I404" s="26">
        <v>0</v>
      </c>
      <c r="J404" s="26">
        <v>400</v>
      </c>
      <c r="K404" s="26">
        <v>0</v>
      </c>
      <c r="L404" s="26">
        <v>0</v>
      </c>
      <c r="M404" s="26">
        <v>0</v>
      </c>
      <c r="N404" s="26"/>
      <c r="O404" s="26">
        <v>0</v>
      </c>
      <c r="P404" s="26">
        <v>0</v>
      </c>
      <c r="Q404" s="26">
        <v>0</v>
      </c>
      <c r="R404" s="26">
        <v>0</v>
      </c>
      <c r="S404" s="26">
        <v>0</v>
      </c>
      <c r="T404" s="26">
        <v>0</v>
      </c>
      <c r="U404" s="26">
        <v>0</v>
      </c>
      <c r="V404" s="26">
        <v>0</v>
      </c>
      <c r="W404" s="26">
        <v>34.689998626708977</v>
      </c>
      <c r="X404" s="26">
        <v>0</v>
      </c>
      <c r="Y404" s="26">
        <v>0</v>
      </c>
      <c r="Z404" s="26">
        <v>0</v>
      </c>
      <c r="AA404" s="26">
        <v>0</v>
      </c>
      <c r="AB404" s="26">
        <v>0</v>
      </c>
      <c r="AC404" s="26">
        <v>0</v>
      </c>
      <c r="AD404" s="26">
        <v>0</v>
      </c>
      <c r="AE404" s="26">
        <v>11</v>
      </c>
      <c r="AF404" s="26">
        <v>134.28999850153923</v>
      </c>
      <c r="AG404" s="26">
        <v>424.23807204277659</v>
      </c>
      <c r="AH404" s="26">
        <v>181.88492737120654</v>
      </c>
      <c r="AI404" s="30" t="str">
        <f t="shared" si="247"/>
        <v>L SCGHG Federal CO2 Tax as Fixed Cost</v>
      </c>
      <c r="AJ404" s="25">
        <v>2030</v>
      </c>
      <c r="AK404" s="34">
        <f t="shared" si="248"/>
        <v>606.12299941398317</v>
      </c>
      <c r="AL404" s="34">
        <f t="shared" si="243"/>
        <v>0</v>
      </c>
      <c r="AM404" s="34">
        <f t="shared" si="249"/>
        <v>0</v>
      </c>
      <c r="AN404" s="34">
        <f t="shared" si="250"/>
        <v>134.28999850153923</v>
      </c>
      <c r="AO404" s="34">
        <f t="shared" si="251"/>
        <v>45.689998626708977</v>
      </c>
      <c r="AP404" s="34">
        <f t="shared" si="252"/>
        <v>0</v>
      </c>
      <c r="AQ404" s="34">
        <f t="shared" si="253"/>
        <v>0</v>
      </c>
      <c r="AR404" s="34">
        <f t="shared" si="244"/>
        <v>1700</v>
      </c>
      <c r="AS404" s="34">
        <f t="shared" si="254"/>
        <v>0</v>
      </c>
      <c r="AT404" s="34">
        <f t="shared" si="255"/>
        <v>0</v>
      </c>
      <c r="AU404" s="34">
        <f t="shared" si="245"/>
        <v>355</v>
      </c>
      <c r="AV404" s="34">
        <f t="shared" si="246"/>
        <v>2841.1029965422313</v>
      </c>
      <c r="AX404" s="25">
        <v>2030</v>
      </c>
      <c r="AY404" s="34">
        <f t="shared" ref="AY404:BJ404" si="257">AK404-AY399</f>
        <v>348.14695144527218</v>
      </c>
      <c r="AZ404" s="34">
        <f t="shared" si="257"/>
        <v>0</v>
      </c>
      <c r="BA404" s="34">
        <f t="shared" si="257"/>
        <v>0</v>
      </c>
      <c r="BB404" s="34">
        <f t="shared" si="257"/>
        <v>114.11999902129173</v>
      </c>
      <c r="BC404" s="34">
        <f t="shared" si="257"/>
        <v>23.599998474121087</v>
      </c>
      <c r="BD404" s="34">
        <f t="shared" si="257"/>
        <v>0</v>
      </c>
      <c r="BE404" s="34">
        <f t="shared" si="257"/>
        <v>0</v>
      </c>
      <c r="BF404" s="34">
        <f t="shared" si="257"/>
        <v>800</v>
      </c>
      <c r="BG404" s="34">
        <f t="shared" si="257"/>
        <v>0</v>
      </c>
      <c r="BH404" s="34">
        <f t="shared" si="257"/>
        <v>0</v>
      </c>
      <c r="BI404" s="34">
        <f t="shared" si="257"/>
        <v>355</v>
      </c>
      <c r="BJ404" s="34">
        <f t="shared" si="257"/>
        <v>1640.8669489406848</v>
      </c>
      <c r="BL404" s="74" t="s">
        <v>63</v>
      </c>
      <c r="BM404" s="75">
        <f>BG420</f>
        <v>250</v>
      </c>
    </row>
    <row r="405" spans="2:65" x14ac:dyDescent="0.25">
      <c r="B405" s="27">
        <v>2031</v>
      </c>
      <c r="C405" s="28">
        <v>355</v>
      </c>
      <c r="D405" s="28">
        <v>0</v>
      </c>
      <c r="E405" s="28">
        <v>0</v>
      </c>
      <c r="F405" s="28">
        <v>900</v>
      </c>
      <c r="G405" s="28">
        <v>200</v>
      </c>
      <c r="H405" s="28">
        <v>200</v>
      </c>
      <c r="I405" s="28">
        <v>0</v>
      </c>
      <c r="J405" s="28">
        <v>400</v>
      </c>
      <c r="K405" s="28">
        <v>0</v>
      </c>
      <c r="L405" s="28">
        <v>0</v>
      </c>
      <c r="M405" s="28">
        <v>100</v>
      </c>
      <c r="N405" s="28">
        <v>0</v>
      </c>
      <c r="O405" s="28">
        <v>0</v>
      </c>
      <c r="P405" s="28">
        <v>0</v>
      </c>
      <c r="Q405" s="28">
        <v>0</v>
      </c>
      <c r="R405" s="28">
        <v>0</v>
      </c>
      <c r="S405" s="28">
        <v>0</v>
      </c>
      <c r="T405" s="28">
        <v>0</v>
      </c>
      <c r="U405" s="28">
        <v>0</v>
      </c>
      <c r="V405" s="28">
        <v>0</v>
      </c>
      <c r="W405" s="28">
        <v>38.060001373291023</v>
      </c>
      <c r="X405" s="28">
        <v>0</v>
      </c>
      <c r="Y405" s="28">
        <v>0</v>
      </c>
      <c r="Z405" s="28">
        <v>0</v>
      </c>
      <c r="AA405" s="28">
        <v>0</v>
      </c>
      <c r="AB405" s="28">
        <v>0</v>
      </c>
      <c r="AC405" s="28">
        <v>0</v>
      </c>
      <c r="AD405" s="28">
        <v>0</v>
      </c>
      <c r="AE405" s="28">
        <v>12.069999694824221</v>
      </c>
      <c r="AF405" s="28">
        <v>139.94999796152115</v>
      </c>
      <c r="AG405" s="28">
        <v>483.53367705803515</v>
      </c>
      <c r="AH405" s="28">
        <v>195.61529208824882</v>
      </c>
      <c r="AI405" s="30" t="str">
        <f t="shared" si="247"/>
        <v>L SCGHG Federal CO2 Tax as Fixed Cost</v>
      </c>
      <c r="AJ405" s="27">
        <v>2031</v>
      </c>
      <c r="AK405" s="35">
        <f t="shared" si="248"/>
        <v>679.148969146284</v>
      </c>
      <c r="AL405" s="35">
        <f t="shared" si="243"/>
        <v>0</v>
      </c>
      <c r="AM405" s="35">
        <f t="shared" si="249"/>
        <v>0</v>
      </c>
      <c r="AN405" s="35">
        <f t="shared" si="250"/>
        <v>139.94999796152115</v>
      </c>
      <c r="AO405" s="35">
        <f t="shared" si="251"/>
        <v>50.130001068115241</v>
      </c>
      <c r="AP405" s="35">
        <f t="shared" si="252"/>
        <v>0</v>
      </c>
      <c r="AQ405" s="35">
        <f t="shared" si="253"/>
        <v>100</v>
      </c>
      <c r="AR405" s="35">
        <f t="shared" si="244"/>
        <v>1700</v>
      </c>
      <c r="AS405" s="35">
        <f t="shared" si="254"/>
        <v>0</v>
      </c>
      <c r="AT405" s="35">
        <f t="shared" si="255"/>
        <v>0</v>
      </c>
      <c r="AU405" s="35">
        <f t="shared" si="245"/>
        <v>355</v>
      </c>
      <c r="AV405" s="35">
        <f t="shared" si="246"/>
        <v>3024.2289681759203</v>
      </c>
      <c r="AX405" s="27">
        <v>2031</v>
      </c>
      <c r="AY405" s="35"/>
      <c r="AZ405" s="35"/>
      <c r="BA405" s="35"/>
      <c r="BB405" s="35"/>
      <c r="BC405" s="35"/>
      <c r="BD405" s="35"/>
      <c r="BE405" s="35"/>
      <c r="BF405" s="35"/>
      <c r="BG405" s="35"/>
      <c r="BH405" s="35"/>
      <c r="BI405" s="35"/>
      <c r="BJ405" s="35"/>
      <c r="BL405" s="74" t="s">
        <v>64</v>
      </c>
      <c r="BM405" s="75">
        <f>BH420</f>
        <v>0</v>
      </c>
    </row>
    <row r="406" spans="2:65" x14ac:dyDescent="0.25">
      <c r="B406" s="25">
        <v>2032</v>
      </c>
      <c r="C406" s="26">
        <v>355</v>
      </c>
      <c r="D406" s="26">
        <v>0</v>
      </c>
      <c r="E406" s="26">
        <v>0</v>
      </c>
      <c r="F406" s="26">
        <v>1000</v>
      </c>
      <c r="G406" s="26">
        <v>200</v>
      </c>
      <c r="H406" s="26">
        <v>200</v>
      </c>
      <c r="I406" s="26">
        <v>0</v>
      </c>
      <c r="J406" s="26">
        <v>400</v>
      </c>
      <c r="K406" s="26">
        <v>0</v>
      </c>
      <c r="L406" s="26">
        <v>0</v>
      </c>
      <c r="M406" s="26">
        <v>299.94999694824219</v>
      </c>
      <c r="N406" s="26">
        <v>0</v>
      </c>
      <c r="O406" s="26">
        <v>0</v>
      </c>
      <c r="P406" s="26">
        <v>0</v>
      </c>
      <c r="Q406" s="26">
        <v>0</v>
      </c>
      <c r="R406" s="26">
        <v>0</v>
      </c>
      <c r="S406" s="26">
        <v>0</v>
      </c>
      <c r="T406" s="26">
        <v>0</v>
      </c>
      <c r="U406" s="26">
        <v>0</v>
      </c>
      <c r="V406" s="26">
        <v>0</v>
      </c>
      <c r="W406" s="26">
        <v>41.630001068115227</v>
      </c>
      <c r="X406" s="26">
        <v>0</v>
      </c>
      <c r="Y406" s="26">
        <v>0</v>
      </c>
      <c r="Z406" s="26">
        <v>0</v>
      </c>
      <c r="AA406" s="26">
        <v>0</v>
      </c>
      <c r="AB406" s="26">
        <v>0</v>
      </c>
      <c r="AC406" s="26">
        <v>0</v>
      </c>
      <c r="AD406" s="26">
        <v>0</v>
      </c>
      <c r="AE406" s="26">
        <v>13.19999980926514</v>
      </c>
      <c r="AF406" s="26">
        <v>145.56999909877777</v>
      </c>
      <c r="AG406" s="26">
        <v>513.42269833523756</v>
      </c>
      <c r="AH406" s="26">
        <v>216.67182357825993</v>
      </c>
      <c r="AI406" s="30" t="str">
        <f t="shared" si="247"/>
        <v>L SCGHG Federal CO2 Tax as Fixed Cost</v>
      </c>
      <c r="AJ406" s="25">
        <v>2032</v>
      </c>
      <c r="AK406" s="34">
        <f t="shared" si="248"/>
        <v>730.09452191349749</v>
      </c>
      <c r="AL406" s="34">
        <f t="shared" si="243"/>
        <v>0</v>
      </c>
      <c r="AM406" s="34">
        <f t="shared" si="249"/>
        <v>0</v>
      </c>
      <c r="AN406" s="34">
        <f t="shared" si="250"/>
        <v>145.56999909877777</v>
      </c>
      <c r="AO406" s="34">
        <f t="shared" si="251"/>
        <v>54.830000877380371</v>
      </c>
      <c r="AP406" s="34">
        <f t="shared" si="252"/>
        <v>0</v>
      </c>
      <c r="AQ406" s="34">
        <f t="shared" si="253"/>
        <v>299.94999694824219</v>
      </c>
      <c r="AR406" s="34">
        <f t="shared" si="244"/>
        <v>1800</v>
      </c>
      <c r="AS406" s="34">
        <f t="shared" si="254"/>
        <v>0</v>
      </c>
      <c r="AT406" s="34">
        <f t="shared" si="255"/>
        <v>0</v>
      </c>
      <c r="AU406" s="34">
        <f t="shared" si="245"/>
        <v>355</v>
      </c>
      <c r="AV406" s="34">
        <f t="shared" si="246"/>
        <v>3385.4445188378977</v>
      </c>
      <c r="AX406" s="25">
        <v>2032</v>
      </c>
      <c r="AY406" s="34"/>
      <c r="AZ406" s="34"/>
      <c r="BA406" s="34"/>
      <c r="BB406" s="34"/>
      <c r="BC406" s="34"/>
      <c r="BD406" s="34"/>
      <c r="BE406" s="34"/>
      <c r="BF406" s="34"/>
      <c r="BG406" s="34"/>
      <c r="BH406" s="34"/>
      <c r="BI406" s="34"/>
      <c r="BJ406" s="34"/>
      <c r="BL406" s="74" t="s">
        <v>50</v>
      </c>
      <c r="BM406" s="75">
        <f>BI420</f>
        <v>829</v>
      </c>
    </row>
    <row r="407" spans="2:65" x14ac:dyDescent="0.25">
      <c r="B407" s="27">
        <v>2033</v>
      </c>
      <c r="C407" s="28">
        <v>355</v>
      </c>
      <c r="D407" s="28">
        <v>0</v>
      </c>
      <c r="E407" s="28">
        <v>0</v>
      </c>
      <c r="F407" s="28">
        <v>1100</v>
      </c>
      <c r="G407" s="28">
        <v>200</v>
      </c>
      <c r="H407" s="28">
        <v>200</v>
      </c>
      <c r="I407" s="28">
        <v>0</v>
      </c>
      <c r="J407" s="28">
        <v>400</v>
      </c>
      <c r="K407" s="28">
        <v>0</v>
      </c>
      <c r="L407" s="28">
        <v>0</v>
      </c>
      <c r="M407" s="28">
        <v>299.79999542236328</v>
      </c>
      <c r="N407" s="28">
        <v>0</v>
      </c>
      <c r="O407" s="28">
        <v>0</v>
      </c>
      <c r="P407" s="28">
        <v>0</v>
      </c>
      <c r="Q407" s="28">
        <v>0</v>
      </c>
      <c r="R407" s="28">
        <v>0</v>
      </c>
      <c r="S407" s="28">
        <v>0</v>
      </c>
      <c r="T407" s="28">
        <v>0</v>
      </c>
      <c r="U407" s="28">
        <v>0</v>
      </c>
      <c r="V407" s="28">
        <v>0</v>
      </c>
      <c r="W407" s="28">
        <v>44.919998168945313</v>
      </c>
      <c r="X407" s="28">
        <v>0</v>
      </c>
      <c r="Y407" s="28">
        <v>0</v>
      </c>
      <c r="Z407" s="28">
        <v>0</v>
      </c>
      <c r="AA407" s="28">
        <v>0</v>
      </c>
      <c r="AB407" s="28">
        <v>0</v>
      </c>
      <c r="AC407" s="28">
        <v>0</v>
      </c>
      <c r="AD407" s="28">
        <v>0</v>
      </c>
      <c r="AE407" s="28">
        <v>14.25</v>
      </c>
      <c r="AF407" s="28">
        <v>151.13000231981277</v>
      </c>
      <c r="AG407" s="28">
        <v>543.82508783715195</v>
      </c>
      <c r="AH407" s="28">
        <v>245.58423121177603</v>
      </c>
      <c r="AI407" s="30" t="str">
        <f t="shared" si="247"/>
        <v>L SCGHG Federal CO2 Tax as Fixed Cost</v>
      </c>
      <c r="AJ407" s="27">
        <v>2033</v>
      </c>
      <c r="AK407" s="35">
        <f t="shared" si="248"/>
        <v>789.40931904892796</v>
      </c>
      <c r="AL407" s="35">
        <f t="shared" si="243"/>
        <v>0</v>
      </c>
      <c r="AM407" s="35">
        <f t="shared" si="249"/>
        <v>0</v>
      </c>
      <c r="AN407" s="35">
        <f t="shared" si="250"/>
        <v>151.13000231981277</v>
      </c>
      <c r="AO407" s="35">
        <f t="shared" si="251"/>
        <v>59.169998168945313</v>
      </c>
      <c r="AP407" s="35">
        <f t="shared" si="252"/>
        <v>0</v>
      </c>
      <c r="AQ407" s="35">
        <f t="shared" si="253"/>
        <v>299.79999542236328</v>
      </c>
      <c r="AR407" s="35">
        <f t="shared" si="244"/>
        <v>1900</v>
      </c>
      <c r="AS407" s="35">
        <f t="shared" si="254"/>
        <v>0</v>
      </c>
      <c r="AT407" s="35">
        <f t="shared" si="255"/>
        <v>0</v>
      </c>
      <c r="AU407" s="35">
        <f t="shared" si="245"/>
        <v>355</v>
      </c>
      <c r="AV407" s="35">
        <f t="shared" si="246"/>
        <v>3554.5093149600493</v>
      </c>
      <c r="AX407" s="27">
        <v>2033</v>
      </c>
      <c r="AY407" s="35"/>
      <c r="AZ407" s="35"/>
      <c r="BA407" s="35"/>
      <c r="BB407" s="35"/>
      <c r="BC407" s="35"/>
      <c r="BD407" s="35"/>
      <c r="BE407" s="35"/>
      <c r="BF407" s="35"/>
      <c r="BG407" s="35"/>
      <c r="BH407" s="35"/>
      <c r="BI407" s="35"/>
      <c r="BJ407" s="35"/>
    </row>
    <row r="408" spans="2:65" x14ac:dyDescent="0.25">
      <c r="B408" s="25">
        <v>2034</v>
      </c>
      <c r="C408" s="26">
        <v>355</v>
      </c>
      <c r="D408" s="26">
        <v>0</v>
      </c>
      <c r="E408" s="26">
        <v>0</v>
      </c>
      <c r="F408" s="26">
        <v>1100</v>
      </c>
      <c r="G408" s="26">
        <v>200</v>
      </c>
      <c r="H408" s="26">
        <v>200</v>
      </c>
      <c r="I408" s="26">
        <v>0</v>
      </c>
      <c r="J408" s="26">
        <v>400</v>
      </c>
      <c r="K408" s="26">
        <v>0</v>
      </c>
      <c r="L408" s="26">
        <v>0</v>
      </c>
      <c r="M408" s="26">
        <v>499.65000152587891</v>
      </c>
      <c r="N408" s="26">
        <v>0</v>
      </c>
      <c r="O408" s="26">
        <v>0</v>
      </c>
      <c r="P408" s="26">
        <v>0</v>
      </c>
      <c r="Q408" s="26">
        <v>0</v>
      </c>
      <c r="R408" s="26">
        <v>25</v>
      </c>
      <c r="S408" s="26">
        <v>0</v>
      </c>
      <c r="T408" s="26">
        <v>0</v>
      </c>
      <c r="U408" s="26">
        <v>0</v>
      </c>
      <c r="V408" s="26">
        <v>0</v>
      </c>
      <c r="W408" s="26">
        <v>48.389999389648438</v>
      </c>
      <c r="X408" s="26">
        <v>0</v>
      </c>
      <c r="Y408" s="26">
        <v>0</v>
      </c>
      <c r="Z408" s="26">
        <v>0</v>
      </c>
      <c r="AA408" s="26">
        <v>0</v>
      </c>
      <c r="AB408" s="26">
        <v>0</v>
      </c>
      <c r="AC408" s="26">
        <v>0</v>
      </c>
      <c r="AD408" s="26">
        <v>0</v>
      </c>
      <c r="AE408" s="26">
        <v>15.340000152587891</v>
      </c>
      <c r="AF408" s="26">
        <v>156.73000371456146</v>
      </c>
      <c r="AG408" s="26">
        <v>577.0647340499753</v>
      </c>
      <c r="AH408" s="26">
        <v>280.84440061793555</v>
      </c>
      <c r="AI408" s="30" t="str">
        <f t="shared" si="247"/>
        <v>L SCGHG Federal CO2 Tax as Fixed Cost</v>
      </c>
      <c r="AJ408" s="25">
        <v>2034</v>
      </c>
      <c r="AK408" s="34">
        <f t="shared" si="248"/>
        <v>857.90913466791085</v>
      </c>
      <c r="AL408" s="34">
        <f t="shared" si="243"/>
        <v>25</v>
      </c>
      <c r="AM408" s="34">
        <f t="shared" si="249"/>
        <v>0</v>
      </c>
      <c r="AN408" s="34">
        <f t="shared" si="250"/>
        <v>156.73000371456146</v>
      </c>
      <c r="AO408" s="34">
        <f t="shared" si="251"/>
        <v>63.729999542236328</v>
      </c>
      <c r="AP408" s="34">
        <f t="shared" si="252"/>
        <v>0</v>
      </c>
      <c r="AQ408" s="34">
        <f t="shared" si="253"/>
        <v>499.65000152587891</v>
      </c>
      <c r="AR408" s="34">
        <f t="shared" si="244"/>
        <v>1900</v>
      </c>
      <c r="AS408" s="34">
        <f t="shared" si="254"/>
        <v>0</v>
      </c>
      <c r="AT408" s="34">
        <f t="shared" si="255"/>
        <v>0</v>
      </c>
      <c r="AU408" s="34">
        <f t="shared" si="245"/>
        <v>355</v>
      </c>
      <c r="AV408" s="34">
        <f t="shared" si="246"/>
        <v>3858.0191394505873</v>
      </c>
      <c r="AX408" s="25">
        <v>2034</v>
      </c>
      <c r="AY408" s="34"/>
      <c r="AZ408" s="34"/>
      <c r="BA408" s="34"/>
      <c r="BB408" s="34"/>
      <c r="BC408" s="34"/>
      <c r="BD408" s="34"/>
      <c r="BE408" s="34"/>
      <c r="BF408" s="34"/>
      <c r="BG408" s="34"/>
      <c r="BH408" s="34"/>
      <c r="BI408" s="34"/>
      <c r="BJ408" s="34"/>
    </row>
    <row r="409" spans="2:65" x14ac:dyDescent="0.25">
      <c r="B409" s="27">
        <v>2035</v>
      </c>
      <c r="C409" s="28">
        <v>355</v>
      </c>
      <c r="D409" s="28">
        <v>0</v>
      </c>
      <c r="E409" s="28">
        <v>0</v>
      </c>
      <c r="F409" s="28">
        <v>1300</v>
      </c>
      <c r="G409" s="28">
        <v>200</v>
      </c>
      <c r="H409" s="28">
        <v>200</v>
      </c>
      <c r="I409" s="28">
        <v>0</v>
      </c>
      <c r="J409" s="28">
        <v>400</v>
      </c>
      <c r="K409" s="28">
        <v>0</v>
      </c>
      <c r="L409" s="28">
        <v>0</v>
      </c>
      <c r="M409" s="28">
        <v>499.39999389648438</v>
      </c>
      <c r="N409" s="28">
        <v>0</v>
      </c>
      <c r="O409" s="28">
        <v>0</v>
      </c>
      <c r="P409" s="28">
        <v>0</v>
      </c>
      <c r="Q409" s="28">
        <v>0</v>
      </c>
      <c r="R409" s="28">
        <v>25</v>
      </c>
      <c r="S409" s="28">
        <v>100</v>
      </c>
      <c r="T409" s="28">
        <v>0</v>
      </c>
      <c r="U409" s="28">
        <v>25</v>
      </c>
      <c r="V409" s="28">
        <v>0</v>
      </c>
      <c r="W409" s="28">
        <v>51.919998168945313</v>
      </c>
      <c r="X409" s="28">
        <v>0</v>
      </c>
      <c r="Y409" s="28">
        <v>0</v>
      </c>
      <c r="Z409" s="28">
        <v>0</v>
      </c>
      <c r="AA409" s="28">
        <v>0</v>
      </c>
      <c r="AB409" s="28">
        <v>0</v>
      </c>
      <c r="AC409" s="28">
        <v>0</v>
      </c>
      <c r="AD409" s="28">
        <v>0</v>
      </c>
      <c r="AE409" s="28">
        <v>16.469999313354489</v>
      </c>
      <c r="AF409" s="28">
        <v>162.58000200986862</v>
      </c>
      <c r="AG409" s="28">
        <v>607.87923046160427</v>
      </c>
      <c r="AH409" s="28">
        <v>309.19430249073082</v>
      </c>
      <c r="AI409" s="30" t="str">
        <f t="shared" si="247"/>
        <v>L SCGHG Federal CO2 Tax as Fixed Cost</v>
      </c>
      <c r="AJ409" s="27">
        <v>2035</v>
      </c>
      <c r="AK409" s="35">
        <f t="shared" si="248"/>
        <v>917.07353295233509</v>
      </c>
      <c r="AL409" s="35">
        <f t="shared" si="243"/>
        <v>150</v>
      </c>
      <c r="AM409" s="35">
        <f t="shared" si="249"/>
        <v>0</v>
      </c>
      <c r="AN409" s="35">
        <f t="shared" si="250"/>
        <v>162.58000200986862</v>
      </c>
      <c r="AO409" s="35">
        <f t="shared" si="251"/>
        <v>68.389997482299805</v>
      </c>
      <c r="AP409" s="35">
        <f t="shared" si="252"/>
        <v>0</v>
      </c>
      <c r="AQ409" s="35">
        <f t="shared" si="253"/>
        <v>499.39999389648438</v>
      </c>
      <c r="AR409" s="35">
        <f t="shared" si="244"/>
        <v>2100</v>
      </c>
      <c r="AS409" s="35">
        <f t="shared" si="254"/>
        <v>0</v>
      </c>
      <c r="AT409" s="35">
        <f t="shared" si="255"/>
        <v>0</v>
      </c>
      <c r="AU409" s="35">
        <f t="shared" si="245"/>
        <v>355</v>
      </c>
      <c r="AV409" s="35">
        <f t="shared" si="246"/>
        <v>4252.4435263409878</v>
      </c>
      <c r="AX409" s="27">
        <v>2035</v>
      </c>
      <c r="AY409" s="35"/>
      <c r="AZ409" s="35"/>
      <c r="BA409" s="35"/>
      <c r="BB409" s="35"/>
      <c r="BC409" s="35"/>
      <c r="BD409" s="35"/>
      <c r="BE409" s="35"/>
      <c r="BF409" s="35"/>
      <c r="BG409" s="35"/>
      <c r="BH409" s="35"/>
      <c r="BI409" s="35"/>
      <c r="BJ409" s="35"/>
    </row>
    <row r="410" spans="2:65" x14ac:dyDescent="0.25">
      <c r="B410" s="25">
        <v>2036</v>
      </c>
      <c r="C410" s="26">
        <v>355</v>
      </c>
      <c r="D410" s="26">
        <v>237</v>
      </c>
      <c r="E410" s="26">
        <v>0</v>
      </c>
      <c r="F410" s="26">
        <v>1400</v>
      </c>
      <c r="G410" s="26">
        <v>200</v>
      </c>
      <c r="H410" s="26">
        <v>200</v>
      </c>
      <c r="I410" s="26">
        <v>0</v>
      </c>
      <c r="J410" s="26">
        <v>400</v>
      </c>
      <c r="K410" s="26">
        <v>0</v>
      </c>
      <c r="L410" s="26">
        <v>0</v>
      </c>
      <c r="M410" s="26">
        <v>499.15000915527344</v>
      </c>
      <c r="N410" s="26">
        <v>0</v>
      </c>
      <c r="O410" s="26">
        <v>0</v>
      </c>
      <c r="P410" s="26">
        <v>0</v>
      </c>
      <c r="Q410" s="26">
        <v>0</v>
      </c>
      <c r="R410" s="26">
        <v>25</v>
      </c>
      <c r="S410" s="26">
        <v>100</v>
      </c>
      <c r="T410" s="26">
        <v>0</v>
      </c>
      <c r="U410" s="26">
        <v>25</v>
      </c>
      <c r="V410" s="26">
        <v>0</v>
      </c>
      <c r="W410" s="26">
        <v>55.459999084472663</v>
      </c>
      <c r="X410" s="26">
        <v>0</v>
      </c>
      <c r="Y410" s="26">
        <v>0</v>
      </c>
      <c r="Z410" s="26">
        <v>0</v>
      </c>
      <c r="AA410" s="26">
        <v>0</v>
      </c>
      <c r="AB410" s="26">
        <v>0</v>
      </c>
      <c r="AC410" s="26">
        <v>0</v>
      </c>
      <c r="AD410" s="26">
        <v>0</v>
      </c>
      <c r="AE410" s="26">
        <v>17.590000152587891</v>
      </c>
      <c r="AF410" s="26">
        <v>165.8400005698204</v>
      </c>
      <c r="AG410" s="26">
        <v>639.68753957211959</v>
      </c>
      <c r="AH410" s="26">
        <v>312.4177018948738</v>
      </c>
      <c r="AI410" s="30" t="str">
        <f t="shared" si="247"/>
        <v>L SCGHG Federal CO2 Tax as Fixed Cost</v>
      </c>
      <c r="AJ410" s="25">
        <v>2036</v>
      </c>
      <c r="AK410" s="34">
        <f t="shared" si="248"/>
        <v>952.10524146699345</v>
      </c>
      <c r="AL410" s="34">
        <f t="shared" si="243"/>
        <v>150</v>
      </c>
      <c r="AM410" s="34">
        <f t="shared" si="249"/>
        <v>0</v>
      </c>
      <c r="AN410" s="34">
        <f t="shared" si="250"/>
        <v>165.8400005698204</v>
      </c>
      <c r="AO410" s="34">
        <f t="shared" si="251"/>
        <v>73.049999237060547</v>
      </c>
      <c r="AP410" s="34">
        <f t="shared" si="252"/>
        <v>0</v>
      </c>
      <c r="AQ410" s="34">
        <f t="shared" si="253"/>
        <v>499.15000915527344</v>
      </c>
      <c r="AR410" s="34">
        <f t="shared" si="244"/>
        <v>2200</v>
      </c>
      <c r="AS410" s="34">
        <f t="shared" si="254"/>
        <v>0</v>
      </c>
      <c r="AT410" s="34">
        <f t="shared" si="255"/>
        <v>0</v>
      </c>
      <c r="AU410" s="34">
        <f t="shared" si="245"/>
        <v>592</v>
      </c>
      <c r="AV410" s="34">
        <f t="shared" si="246"/>
        <v>4632.1452504291483</v>
      </c>
      <c r="AX410" s="25">
        <v>2036</v>
      </c>
      <c r="AY410" s="34"/>
      <c r="AZ410" s="34"/>
      <c r="BA410" s="34"/>
      <c r="BB410" s="34"/>
      <c r="BC410" s="34"/>
      <c r="BD410" s="34"/>
      <c r="BE410" s="34"/>
      <c r="BF410" s="34"/>
      <c r="BG410" s="34"/>
      <c r="BH410" s="34"/>
      <c r="BI410" s="34"/>
      <c r="BJ410" s="34"/>
    </row>
    <row r="411" spans="2:65" x14ac:dyDescent="0.25">
      <c r="B411" s="27">
        <v>2037</v>
      </c>
      <c r="C411" s="28">
        <v>355</v>
      </c>
      <c r="D411" s="28">
        <v>237</v>
      </c>
      <c r="E411" s="28">
        <v>0</v>
      </c>
      <c r="F411" s="28">
        <v>1400</v>
      </c>
      <c r="G411" s="28">
        <v>200</v>
      </c>
      <c r="H411" s="28">
        <v>200</v>
      </c>
      <c r="I411" s="28">
        <v>0</v>
      </c>
      <c r="J411" s="28">
        <v>400</v>
      </c>
      <c r="K411" s="28">
        <v>0</v>
      </c>
      <c r="L411" s="28">
        <v>0</v>
      </c>
      <c r="M411" s="28">
        <v>798.89999389648438</v>
      </c>
      <c r="N411" s="28">
        <v>0</v>
      </c>
      <c r="O411" s="28">
        <v>0</v>
      </c>
      <c r="P411" s="28">
        <v>0</v>
      </c>
      <c r="Q411" s="28">
        <v>0</v>
      </c>
      <c r="R411" s="28">
        <v>25</v>
      </c>
      <c r="S411" s="28">
        <v>100</v>
      </c>
      <c r="T411" s="28">
        <v>0</v>
      </c>
      <c r="U411" s="28">
        <v>25</v>
      </c>
      <c r="V411" s="28">
        <v>0</v>
      </c>
      <c r="W411" s="28">
        <v>58.759998321533203</v>
      </c>
      <c r="X411" s="28">
        <v>0</v>
      </c>
      <c r="Y411" s="28">
        <v>0</v>
      </c>
      <c r="Z411" s="28">
        <v>0</v>
      </c>
      <c r="AA411" s="28">
        <v>0</v>
      </c>
      <c r="AB411" s="28">
        <v>0</v>
      </c>
      <c r="AC411" s="28">
        <v>0</v>
      </c>
      <c r="AD411" s="28">
        <v>0</v>
      </c>
      <c r="AE411" s="28">
        <v>18.629999160766602</v>
      </c>
      <c r="AF411" s="28">
        <v>167.89000052213669</v>
      </c>
      <c r="AG411" s="28">
        <v>670.51311338795813</v>
      </c>
      <c r="AH411" s="28">
        <v>341.97115193805143</v>
      </c>
      <c r="AI411" s="30" t="str">
        <f t="shared" si="247"/>
        <v>L SCGHG Federal CO2 Tax as Fixed Cost</v>
      </c>
      <c r="AJ411" s="27">
        <v>2037</v>
      </c>
      <c r="AK411" s="35">
        <f t="shared" si="248"/>
        <v>1012.4842653260096</v>
      </c>
      <c r="AL411" s="35">
        <f t="shared" si="243"/>
        <v>150</v>
      </c>
      <c r="AM411" s="35">
        <f t="shared" si="249"/>
        <v>0</v>
      </c>
      <c r="AN411" s="35">
        <f t="shared" si="250"/>
        <v>167.89000052213669</v>
      </c>
      <c r="AO411" s="35">
        <f t="shared" si="251"/>
        <v>77.389997482299805</v>
      </c>
      <c r="AP411" s="35">
        <f t="shared" si="252"/>
        <v>0</v>
      </c>
      <c r="AQ411" s="35">
        <f t="shared" si="253"/>
        <v>798.89999389648438</v>
      </c>
      <c r="AR411" s="35">
        <f t="shared" si="244"/>
        <v>2200</v>
      </c>
      <c r="AS411" s="35">
        <f t="shared" si="254"/>
        <v>0</v>
      </c>
      <c r="AT411" s="35">
        <f t="shared" si="255"/>
        <v>0</v>
      </c>
      <c r="AU411" s="35">
        <f t="shared" si="245"/>
        <v>592</v>
      </c>
      <c r="AV411" s="35">
        <f t="shared" si="246"/>
        <v>4998.6642572269302</v>
      </c>
      <c r="AX411" s="27">
        <v>2037</v>
      </c>
      <c r="AY411" s="35"/>
      <c r="AZ411" s="35"/>
      <c r="BA411" s="35"/>
      <c r="BB411" s="35"/>
      <c r="BC411" s="35"/>
      <c r="BD411" s="35"/>
      <c r="BE411" s="35"/>
      <c r="BF411" s="35"/>
      <c r="BG411" s="35"/>
      <c r="BH411" s="35"/>
      <c r="BI411" s="35"/>
      <c r="BJ411" s="35"/>
    </row>
    <row r="412" spans="2:65" x14ac:dyDescent="0.25">
      <c r="B412" s="25">
        <v>2038</v>
      </c>
      <c r="C412" s="26">
        <v>355</v>
      </c>
      <c r="D412" s="26">
        <v>237</v>
      </c>
      <c r="E412" s="26">
        <v>0</v>
      </c>
      <c r="F412" s="26">
        <v>1500</v>
      </c>
      <c r="G412" s="26">
        <v>200</v>
      </c>
      <c r="H412" s="26">
        <v>200</v>
      </c>
      <c r="I412" s="26">
        <v>0</v>
      </c>
      <c r="J412" s="26">
        <v>400</v>
      </c>
      <c r="K412" s="26">
        <v>0</v>
      </c>
      <c r="L412" s="26">
        <v>0</v>
      </c>
      <c r="M412" s="26">
        <v>898.49999237060547</v>
      </c>
      <c r="N412" s="26">
        <v>0</v>
      </c>
      <c r="O412" s="26">
        <v>0</v>
      </c>
      <c r="P412" s="26">
        <v>0</v>
      </c>
      <c r="Q412" s="26">
        <v>0</v>
      </c>
      <c r="R412" s="26">
        <v>25</v>
      </c>
      <c r="S412" s="26">
        <v>100</v>
      </c>
      <c r="T412" s="26">
        <v>0</v>
      </c>
      <c r="U412" s="26">
        <v>150</v>
      </c>
      <c r="V412" s="26">
        <v>0</v>
      </c>
      <c r="W412" s="26">
        <v>62.220001220703118</v>
      </c>
      <c r="X412" s="26">
        <v>0</v>
      </c>
      <c r="Y412" s="26">
        <v>0</v>
      </c>
      <c r="Z412" s="26">
        <v>0</v>
      </c>
      <c r="AA412" s="26">
        <v>0</v>
      </c>
      <c r="AB412" s="26">
        <v>0</v>
      </c>
      <c r="AC412" s="26">
        <v>0</v>
      </c>
      <c r="AD412" s="26">
        <v>0</v>
      </c>
      <c r="AE412" s="26">
        <v>19.729999542236332</v>
      </c>
      <c r="AF412" s="26">
        <v>169.81000024080276</v>
      </c>
      <c r="AG412" s="26">
        <v>699.77322725012084</v>
      </c>
      <c r="AH412" s="26">
        <v>372.95409578863388</v>
      </c>
      <c r="AI412" s="30" t="str">
        <f t="shared" si="247"/>
        <v>L SCGHG Federal CO2 Tax as Fixed Cost</v>
      </c>
      <c r="AJ412" s="25">
        <v>2038</v>
      </c>
      <c r="AK412" s="34">
        <f t="shared" si="248"/>
        <v>1072.7273230387548</v>
      </c>
      <c r="AL412" s="34">
        <f t="shared" si="243"/>
        <v>275</v>
      </c>
      <c r="AM412" s="34">
        <f t="shared" si="249"/>
        <v>0</v>
      </c>
      <c r="AN412" s="34">
        <f t="shared" si="250"/>
        <v>169.81000024080276</v>
      </c>
      <c r="AO412" s="34">
        <f t="shared" si="251"/>
        <v>81.950000762939453</v>
      </c>
      <c r="AP412" s="34">
        <f t="shared" si="252"/>
        <v>0</v>
      </c>
      <c r="AQ412" s="34">
        <f t="shared" si="253"/>
        <v>898.49999237060547</v>
      </c>
      <c r="AR412" s="34">
        <f t="shared" si="244"/>
        <v>2300</v>
      </c>
      <c r="AS412" s="34">
        <f t="shared" si="254"/>
        <v>0</v>
      </c>
      <c r="AT412" s="34">
        <f t="shared" si="255"/>
        <v>0</v>
      </c>
      <c r="AU412" s="34">
        <f t="shared" si="245"/>
        <v>592</v>
      </c>
      <c r="AV412" s="34">
        <f t="shared" si="246"/>
        <v>5389.9873164131022</v>
      </c>
      <c r="AX412" s="25">
        <v>2038</v>
      </c>
      <c r="AY412" s="34"/>
      <c r="AZ412" s="34"/>
      <c r="BA412" s="34"/>
      <c r="BB412" s="34"/>
      <c r="BC412" s="34"/>
      <c r="BD412" s="34"/>
      <c r="BE412" s="34"/>
      <c r="BF412" s="34"/>
      <c r="BG412" s="34"/>
      <c r="BH412" s="34"/>
      <c r="BI412" s="34"/>
      <c r="BJ412" s="34"/>
    </row>
    <row r="413" spans="2:65" x14ac:dyDescent="0.25">
      <c r="B413" s="27">
        <v>2039</v>
      </c>
      <c r="C413" s="28">
        <v>355</v>
      </c>
      <c r="D413" s="28">
        <v>237</v>
      </c>
      <c r="E413" s="28">
        <v>0</v>
      </c>
      <c r="F413" s="28">
        <v>1600</v>
      </c>
      <c r="G413" s="28">
        <v>200</v>
      </c>
      <c r="H413" s="28">
        <v>200</v>
      </c>
      <c r="I413" s="28">
        <v>0</v>
      </c>
      <c r="J413" s="28">
        <v>400</v>
      </c>
      <c r="K413" s="28">
        <v>0</v>
      </c>
      <c r="L413" s="28">
        <v>0</v>
      </c>
      <c r="M413" s="28">
        <v>898.05000305175781</v>
      </c>
      <c r="N413" s="28">
        <v>0</v>
      </c>
      <c r="O413" s="28">
        <v>0</v>
      </c>
      <c r="P413" s="28">
        <v>0</v>
      </c>
      <c r="Q413" s="28">
        <v>0</v>
      </c>
      <c r="R413" s="28">
        <v>25</v>
      </c>
      <c r="S413" s="28">
        <v>100</v>
      </c>
      <c r="T413" s="28">
        <v>0</v>
      </c>
      <c r="U413" s="28">
        <v>150</v>
      </c>
      <c r="V413" s="28">
        <v>0</v>
      </c>
      <c r="W413" s="28">
        <v>65.650001525878906</v>
      </c>
      <c r="X413" s="28">
        <v>0</v>
      </c>
      <c r="Y413" s="28">
        <v>0</v>
      </c>
      <c r="Z413" s="28">
        <v>0</v>
      </c>
      <c r="AA413" s="28">
        <v>0</v>
      </c>
      <c r="AB413" s="28">
        <v>0</v>
      </c>
      <c r="AC413" s="28">
        <v>0</v>
      </c>
      <c r="AD413" s="28">
        <v>0</v>
      </c>
      <c r="AE413" s="28">
        <v>20.819999694824219</v>
      </c>
      <c r="AF413" s="28">
        <v>171.78000241518021</v>
      </c>
      <c r="AG413" s="28">
        <v>729.05334737670728</v>
      </c>
      <c r="AH413" s="28">
        <v>417.70254871129873</v>
      </c>
      <c r="AI413" s="30" t="str">
        <f t="shared" si="247"/>
        <v>L SCGHG Federal CO2 Tax as Fixed Cost</v>
      </c>
      <c r="AJ413" s="27">
        <v>2039</v>
      </c>
      <c r="AK413" s="35">
        <f t="shared" si="248"/>
        <v>1146.755896088006</v>
      </c>
      <c r="AL413" s="35">
        <f t="shared" si="243"/>
        <v>275</v>
      </c>
      <c r="AM413" s="35">
        <f t="shared" si="249"/>
        <v>0</v>
      </c>
      <c r="AN413" s="35">
        <f t="shared" si="250"/>
        <v>171.78000241518021</v>
      </c>
      <c r="AO413" s="35">
        <f t="shared" si="251"/>
        <v>86.470001220703125</v>
      </c>
      <c r="AP413" s="35">
        <f t="shared" si="252"/>
        <v>0</v>
      </c>
      <c r="AQ413" s="35">
        <f t="shared" si="253"/>
        <v>898.05000305175781</v>
      </c>
      <c r="AR413" s="35">
        <f t="shared" si="244"/>
        <v>2400</v>
      </c>
      <c r="AS413" s="35">
        <f t="shared" si="254"/>
        <v>0</v>
      </c>
      <c r="AT413" s="35">
        <f t="shared" si="255"/>
        <v>0</v>
      </c>
      <c r="AU413" s="35">
        <f t="shared" si="245"/>
        <v>592</v>
      </c>
      <c r="AV413" s="35">
        <f t="shared" si="246"/>
        <v>5570.0559027756472</v>
      </c>
      <c r="AX413" s="27">
        <v>2039</v>
      </c>
      <c r="AY413" s="35"/>
      <c r="AZ413" s="35"/>
      <c r="BA413" s="35"/>
      <c r="BB413" s="35"/>
      <c r="BC413" s="35"/>
      <c r="BD413" s="35"/>
      <c r="BE413" s="35"/>
      <c r="BF413" s="35"/>
      <c r="BG413" s="35"/>
      <c r="BH413" s="35"/>
      <c r="BI413" s="35"/>
      <c r="BJ413" s="35"/>
    </row>
    <row r="414" spans="2:65" x14ac:dyDescent="0.25">
      <c r="B414" s="25">
        <v>2040</v>
      </c>
      <c r="C414" s="26">
        <v>355</v>
      </c>
      <c r="D414" s="26">
        <v>237</v>
      </c>
      <c r="E414" s="26">
        <v>0</v>
      </c>
      <c r="F414" s="26">
        <v>1600</v>
      </c>
      <c r="G414" s="26">
        <v>200</v>
      </c>
      <c r="H414" s="26">
        <v>200</v>
      </c>
      <c r="I414" s="26">
        <v>0</v>
      </c>
      <c r="J414" s="26">
        <v>400</v>
      </c>
      <c r="K414" s="26">
        <v>0</v>
      </c>
      <c r="L414" s="26">
        <v>0</v>
      </c>
      <c r="M414" s="26">
        <v>997.59999084472656</v>
      </c>
      <c r="N414" s="26">
        <v>0</v>
      </c>
      <c r="O414" s="26">
        <v>0</v>
      </c>
      <c r="P414" s="26">
        <v>0</v>
      </c>
      <c r="Q414" s="26">
        <v>0</v>
      </c>
      <c r="R414" s="26">
        <v>25</v>
      </c>
      <c r="S414" s="26">
        <v>100</v>
      </c>
      <c r="T414" s="26">
        <v>0</v>
      </c>
      <c r="U414" s="26">
        <v>175</v>
      </c>
      <c r="V414" s="26">
        <v>0</v>
      </c>
      <c r="W414" s="26">
        <v>69.120002746582031</v>
      </c>
      <c r="X414" s="26">
        <v>0</v>
      </c>
      <c r="Y414" s="26">
        <v>0</v>
      </c>
      <c r="Z414" s="26">
        <v>0</v>
      </c>
      <c r="AA414" s="26">
        <v>30</v>
      </c>
      <c r="AB414" s="26">
        <v>0</v>
      </c>
      <c r="AC414" s="26">
        <v>0</v>
      </c>
      <c r="AD414" s="26">
        <v>0</v>
      </c>
      <c r="AE414" s="26">
        <v>21.920000076293949</v>
      </c>
      <c r="AF414" s="26">
        <v>173.6699994802475</v>
      </c>
      <c r="AG414" s="26">
        <v>755.51243081152279</v>
      </c>
      <c r="AH414" s="26">
        <v>466.93941385101141</v>
      </c>
      <c r="AI414" s="30" t="str">
        <f t="shared" si="247"/>
        <v>L SCGHG Federal CO2 Tax as Fixed Cost</v>
      </c>
      <c r="AJ414" s="25">
        <v>2040</v>
      </c>
      <c r="AK414" s="34">
        <f t="shared" si="248"/>
        <v>1222.4518446625343</v>
      </c>
      <c r="AL414" s="34">
        <f t="shared" si="243"/>
        <v>300</v>
      </c>
      <c r="AM414" s="34">
        <f t="shared" si="249"/>
        <v>0</v>
      </c>
      <c r="AN414" s="34">
        <f t="shared" si="250"/>
        <v>173.6699994802475</v>
      </c>
      <c r="AO414" s="34">
        <f t="shared" si="251"/>
        <v>91.040002822875977</v>
      </c>
      <c r="AP414" s="34">
        <f t="shared" si="252"/>
        <v>30</v>
      </c>
      <c r="AQ414" s="34">
        <f t="shared" si="253"/>
        <v>997.59999084472656</v>
      </c>
      <c r="AR414" s="34">
        <f t="shared" si="244"/>
        <v>2400</v>
      </c>
      <c r="AS414" s="34">
        <f t="shared" si="254"/>
        <v>0</v>
      </c>
      <c r="AT414" s="34">
        <f t="shared" si="255"/>
        <v>0</v>
      </c>
      <c r="AU414" s="34">
        <f t="shared" si="245"/>
        <v>592</v>
      </c>
      <c r="AV414" s="34">
        <f t="shared" si="246"/>
        <v>5806.7618378103843</v>
      </c>
      <c r="AX414" s="25">
        <v>2040</v>
      </c>
      <c r="AY414" s="34"/>
      <c r="AZ414" s="34"/>
      <c r="BA414" s="34"/>
      <c r="BB414" s="34"/>
      <c r="BC414" s="34"/>
      <c r="BD414" s="34"/>
      <c r="BE414" s="34"/>
      <c r="BF414" s="34"/>
      <c r="BG414" s="34"/>
      <c r="BH414" s="34"/>
      <c r="BI414" s="34"/>
      <c r="BJ414" s="34"/>
    </row>
    <row r="415" spans="2:65" x14ac:dyDescent="0.25">
      <c r="B415" s="27">
        <v>2041</v>
      </c>
      <c r="C415" s="28">
        <v>355</v>
      </c>
      <c r="D415" s="28">
        <v>237</v>
      </c>
      <c r="E415" s="28">
        <v>0</v>
      </c>
      <c r="F415" s="28">
        <v>1600</v>
      </c>
      <c r="G415" s="28">
        <v>200</v>
      </c>
      <c r="H415" s="28">
        <v>200</v>
      </c>
      <c r="I415" s="28">
        <v>0</v>
      </c>
      <c r="J415" s="28">
        <v>400</v>
      </c>
      <c r="K415" s="28">
        <v>0</v>
      </c>
      <c r="L415" s="28">
        <v>0</v>
      </c>
      <c r="M415" s="28">
        <v>997.10001373291016</v>
      </c>
      <c r="N415" s="28">
        <v>0</v>
      </c>
      <c r="O415" s="28">
        <v>0</v>
      </c>
      <c r="P415" s="28">
        <v>0</v>
      </c>
      <c r="Q415" s="28">
        <v>0</v>
      </c>
      <c r="R415" s="28">
        <v>25</v>
      </c>
      <c r="S415" s="28">
        <v>125</v>
      </c>
      <c r="T415" s="28">
        <v>0</v>
      </c>
      <c r="U415" s="28">
        <v>175</v>
      </c>
      <c r="V415" s="28">
        <v>0</v>
      </c>
      <c r="W415" s="28">
        <v>72.769996643066406</v>
      </c>
      <c r="X415" s="28">
        <v>125</v>
      </c>
      <c r="Y415" s="28">
        <v>0</v>
      </c>
      <c r="Z415" s="28">
        <v>0</v>
      </c>
      <c r="AA415" s="28">
        <v>60</v>
      </c>
      <c r="AB415" s="28">
        <v>0</v>
      </c>
      <c r="AC415" s="28">
        <v>0</v>
      </c>
      <c r="AD415" s="28">
        <v>0</v>
      </c>
      <c r="AE415" s="28">
        <v>23.079999923706051</v>
      </c>
      <c r="AF415" s="28">
        <v>175.64999830722809</v>
      </c>
      <c r="AG415" s="28">
        <v>778.42247755274707</v>
      </c>
      <c r="AH415" s="28">
        <v>490.49237784781337</v>
      </c>
      <c r="AI415" s="30" t="str">
        <f t="shared" si="247"/>
        <v>L SCGHG Federal CO2 Tax as Fixed Cost</v>
      </c>
      <c r="AJ415" s="27">
        <v>2041</v>
      </c>
      <c r="AK415" s="35">
        <f t="shared" si="248"/>
        <v>1268.9148554005606</v>
      </c>
      <c r="AL415" s="35">
        <f t="shared" si="243"/>
        <v>325</v>
      </c>
      <c r="AM415" s="35">
        <f t="shared" si="249"/>
        <v>0</v>
      </c>
      <c r="AN415" s="35">
        <f t="shared" si="250"/>
        <v>175.64999830722809</v>
      </c>
      <c r="AO415" s="35">
        <f t="shared" si="251"/>
        <v>95.849996566772461</v>
      </c>
      <c r="AP415" s="35">
        <f t="shared" si="252"/>
        <v>60</v>
      </c>
      <c r="AQ415" s="35">
        <f t="shared" si="253"/>
        <v>997.10001373291016</v>
      </c>
      <c r="AR415" s="35">
        <f t="shared" si="244"/>
        <v>2400</v>
      </c>
      <c r="AS415" s="35">
        <f t="shared" si="254"/>
        <v>125</v>
      </c>
      <c r="AT415" s="35">
        <f t="shared" si="255"/>
        <v>0</v>
      </c>
      <c r="AU415" s="35">
        <f t="shared" si="245"/>
        <v>592</v>
      </c>
      <c r="AV415" s="35">
        <f t="shared" si="246"/>
        <v>6039.5148640074713</v>
      </c>
      <c r="AX415" s="27">
        <v>2041</v>
      </c>
      <c r="AY415" s="35"/>
      <c r="AZ415" s="35"/>
      <c r="BA415" s="35"/>
      <c r="BB415" s="35"/>
      <c r="BC415" s="35"/>
      <c r="BD415" s="35"/>
      <c r="BE415" s="35"/>
      <c r="BF415" s="35"/>
      <c r="BG415" s="35"/>
      <c r="BH415" s="35"/>
      <c r="BI415" s="35"/>
      <c r="BJ415" s="35"/>
    </row>
    <row r="416" spans="2:65" x14ac:dyDescent="0.25">
      <c r="B416" s="25">
        <v>2042</v>
      </c>
      <c r="C416" s="26">
        <v>355</v>
      </c>
      <c r="D416" s="26">
        <v>237</v>
      </c>
      <c r="E416" s="26">
        <v>0</v>
      </c>
      <c r="F416" s="26">
        <v>1600</v>
      </c>
      <c r="G416" s="26">
        <v>200</v>
      </c>
      <c r="H416" s="26">
        <v>200</v>
      </c>
      <c r="I416" s="26">
        <v>0</v>
      </c>
      <c r="J416" s="26">
        <v>400</v>
      </c>
      <c r="K416" s="26">
        <v>0</v>
      </c>
      <c r="L416" s="26">
        <v>200</v>
      </c>
      <c r="M416" s="26">
        <v>996.59999847412109</v>
      </c>
      <c r="N416" s="26">
        <v>0</v>
      </c>
      <c r="O416" s="26">
        <v>0</v>
      </c>
      <c r="P416" s="26">
        <v>0</v>
      </c>
      <c r="Q416" s="26">
        <v>0</v>
      </c>
      <c r="R416" s="26">
        <v>25</v>
      </c>
      <c r="S416" s="26">
        <v>125</v>
      </c>
      <c r="T416" s="26">
        <v>25</v>
      </c>
      <c r="U416" s="26">
        <v>275</v>
      </c>
      <c r="V416" s="26">
        <v>0</v>
      </c>
      <c r="W416" s="26">
        <v>76.620002746582031</v>
      </c>
      <c r="X416" s="26">
        <v>125</v>
      </c>
      <c r="Y416" s="26">
        <v>0</v>
      </c>
      <c r="Z416" s="26">
        <v>0</v>
      </c>
      <c r="AA416" s="26">
        <v>90</v>
      </c>
      <c r="AB416" s="26">
        <v>0</v>
      </c>
      <c r="AC416" s="26">
        <v>0</v>
      </c>
      <c r="AD416" s="26">
        <v>0</v>
      </c>
      <c r="AE416" s="26">
        <v>24.29999923706055</v>
      </c>
      <c r="AF416" s="26">
        <v>177.54999911785126</v>
      </c>
      <c r="AG416" s="26">
        <v>799.46679644314816</v>
      </c>
      <c r="AH416" s="26">
        <v>517.74793944462169</v>
      </c>
      <c r="AI416" s="30" t="str">
        <f t="shared" si="247"/>
        <v>L SCGHG Federal CO2 Tax as Fixed Cost</v>
      </c>
      <c r="AJ416" s="25">
        <v>2042</v>
      </c>
      <c r="AK416" s="34">
        <f t="shared" si="248"/>
        <v>1317.2147358877698</v>
      </c>
      <c r="AL416" s="34">
        <f t="shared" si="243"/>
        <v>450</v>
      </c>
      <c r="AM416" s="34">
        <f t="shared" si="249"/>
        <v>0</v>
      </c>
      <c r="AN416" s="34">
        <f t="shared" si="250"/>
        <v>177.54999911785126</v>
      </c>
      <c r="AO416" s="34">
        <f t="shared" si="251"/>
        <v>100.92000198364258</v>
      </c>
      <c r="AP416" s="34">
        <f t="shared" si="252"/>
        <v>90</v>
      </c>
      <c r="AQ416" s="34">
        <f t="shared" si="253"/>
        <v>996.59999847412109</v>
      </c>
      <c r="AR416" s="34">
        <f t="shared" si="244"/>
        <v>2600</v>
      </c>
      <c r="AS416" s="34">
        <f t="shared" si="254"/>
        <v>125</v>
      </c>
      <c r="AT416" s="34">
        <f t="shared" si="255"/>
        <v>0</v>
      </c>
      <c r="AU416" s="34">
        <f t="shared" si="245"/>
        <v>592</v>
      </c>
      <c r="AV416" s="34">
        <f t="shared" si="246"/>
        <v>6449.284735463385</v>
      </c>
      <c r="AX416" s="25">
        <v>2042</v>
      </c>
      <c r="AY416" s="34"/>
      <c r="AZ416" s="34"/>
      <c r="BA416" s="34"/>
      <c r="BB416" s="34"/>
      <c r="BC416" s="34"/>
      <c r="BD416" s="34"/>
      <c r="BE416" s="34"/>
      <c r="BF416" s="34"/>
      <c r="BG416" s="34"/>
      <c r="BH416" s="34"/>
      <c r="BI416" s="34"/>
      <c r="BJ416" s="34"/>
    </row>
    <row r="417" spans="2:65" x14ac:dyDescent="0.25">
      <c r="B417" s="27">
        <v>2043</v>
      </c>
      <c r="C417" s="28">
        <v>355</v>
      </c>
      <c r="D417" s="28">
        <v>474</v>
      </c>
      <c r="E417" s="28">
        <v>0</v>
      </c>
      <c r="F417" s="28">
        <v>1600</v>
      </c>
      <c r="G417" s="28">
        <v>200</v>
      </c>
      <c r="H417" s="28">
        <v>200</v>
      </c>
      <c r="I417" s="28">
        <v>0</v>
      </c>
      <c r="J417" s="28">
        <v>400</v>
      </c>
      <c r="K417" s="28">
        <v>0</v>
      </c>
      <c r="L417" s="28">
        <v>300</v>
      </c>
      <c r="M417" s="28">
        <v>1296.0999908447266</v>
      </c>
      <c r="N417" s="28">
        <v>0</v>
      </c>
      <c r="O417" s="28">
        <v>0</v>
      </c>
      <c r="P417" s="28">
        <v>0</v>
      </c>
      <c r="Q417" s="28">
        <v>0</v>
      </c>
      <c r="R417" s="28">
        <v>25</v>
      </c>
      <c r="S417" s="28">
        <v>125</v>
      </c>
      <c r="T417" s="28">
        <v>25</v>
      </c>
      <c r="U417" s="28">
        <v>300</v>
      </c>
      <c r="V417" s="28">
        <v>0</v>
      </c>
      <c r="W417" s="28">
        <v>80.669998168945313</v>
      </c>
      <c r="X417" s="28">
        <v>125</v>
      </c>
      <c r="Y417" s="28">
        <v>0</v>
      </c>
      <c r="Z417" s="28">
        <v>0</v>
      </c>
      <c r="AA417" s="28">
        <v>90</v>
      </c>
      <c r="AB417" s="28">
        <v>0</v>
      </c>
      <c r="AC417" s="28">
        <v>0</v>
      </c>
      <c r="AD417" s="28">
        <v>0</v>
      </c>
      <c r="AE417" s="28">
        <v>25.579999923706051</v>
      </c>
      <c r="AF417" s="28">
        <v>179.41999995708466</v>
      </c>
      <c r="AG417" s="28">
        <v>815.05506987821332</v>
      </c>
      <c r="AH417" s="28">
        <v>562.34133320822002</v>
      </c>
      <c r="AI417" s="30" t="str">
        <f t="shared" si="247"/>
        <v>L SCGHG Federal CO2 Tax as Fixed Cost</v>
      </c>
      <c r="AJ417" s="27">
        <v>2043</v>
      </c>
      <c r="AK417" s="35">
        <f t="shared" si="248"/>
        <v>1377.3964030864333</v>
      </c>
      <c r="AL417" s="35">
        <f t="shared" si="243"/>
        <v>475</v>
      </c>
      <c r="AM417" s="35">
        <f t="shared" si="249"/>
        <v>0</v>
      </c>
      <c r="AN417" s="35">
        <f t="shared" si="250"/>
        <v>179.41999995708466</v>
      </c>
      <c r="AO417" s="35">
        <f t="shared" si="251"/>
        <v>106.24999809265137</v>
      </c>
      <c r="AP417" s="35">
        <f t="shared" si="252"/>
        <v>90</v>
      </c>
      <c r="AQ417" s="35">
        <f t="shared" si="253"/>
        <v>1296.0999908447266</v>
      </c>
      <c r="AR417" s="35">
        <f t="shared" si="244"/>
        <v>2700</v>
      </c>
      <c r="AS417" s="35">
        <f t="shared" si="254"/>
        <v>125</v>
      </c>
      <c r="AT417" s="35">
        <f t="shared" si="255"/>
        <v>0</v>
      </c>
      <c r="AU417" s="35">
        <f t="shared" si="245"/>
        <v>829</v>
      </c>
      <c r="AV417" s="35">
        <f t="shared" si="246"/>
        <v>7178.1663919808962</v>
      </c>
      <c r="AX417" s="27">
        <v>2043</v>
      </c>
      <c r="AY417" s="35"/>
      <c r="AZ417" s="35"/>
      <c r="BA417" s="35"/>
      <c r="BB417" s="35"/>
      <c r="BC417" s="35"/>
      <c r="BD417" s="35"/>
      <c r="BE417" s="35"/>
      <c r="BF417" s="35"/>
      <c r="BG417" s="35"/>
      <c r="BH417" s="35"/>
      <c r="BI417" s="35"/>
      <c r="BJ417" s="35"/>
    </row>
    <row r="418" spans="2:65" x14ac:dyDescent="0.25">
      <c r="B418" s="25">
        <v>2044</v>
      </c>
      <c r="C418" s="26">
        <v>355</v>
      </c>
      <c r="D418" s="26">
        <v>474</v>
      </c>
      <c r="E418" s="26">
        <v>0</v>
      </c>
      <c r="F418" s="26">
        <v>1700</v>
      </c>
      <c r="G418" s="26">
        <v>550</v>
      </c>
      <c r="H418" s="26">
        <v>200</v>
      </c>
      <c r="I418" s="26">
        <v>0</v>
      </c>
      <c r="J418" s="26">
        <v>400</v>
      </c>
      <c r="K418" s="26">
        <v>0</v>
      </c>
      <c r="L418" s="26">
        <v>300</v>
      </c>
      <c r="M418" s="26">
        <v>1295.4499969482422</v>
      </c>
      <c r="N418" s="26">
        <v>0</v>
      </c>
      <c r="O418" s="26">
        <v>0</v>
      </c>
      <c r="P418" s="26">
        <v>0</v>
      </c>
      <c r="Q418" s="26">
        <v>0</v>
      </c>
      <c r="R418" s="26">
        <v>25</v>
      </c>
      <c r="S418" s="26">
        <v>125</v>
      </c>
      <c r="T418" s="26">
        <v>25</v>
      </c>
      <c r="U418" s="26">
        <v>325</v>
      </c>
      <c r="V418" s="26">
        <v>0</v>
      </c>
      <c r="W418" s="26">
        <v>84.930000305175781</v>
      </c>
      <c r="X418" s="26">
        <v>125</v>
      </c>
      <c r="Y418" s="26">
        <v>0</v>
      </c>
      <c r="Z418" s="26">
        <v>0</v>
      </c>
      <c r="AA418" s="26">
        <v>120</v>
      </c>
      <c r="AB418" s="26">
        <v>0</v>
      </c>
      <c r="AC418" s="26">
        <v>0</v>
      </c>
      <c r="AD418" s="26">
        <v>0</v>
      </c>
      <c r="AE418" s="26">
        <v>26.930000305175781</v>
      </c>
      <c r="AF418" s="26">
        <v>181.18999981880188</v>
      </c>
      <c r="AG418" s="26">
        <v>832.17698303956013</v>
      </c>
      <c r="AH418" s="26">
        <v>622.09565656516793</v>
      </c>
      <c r="AI418" s="30" t="str">
        <f t="shared" si="247"/>
        <v>L SCGHG Federal CO2 Tax as Fixed Cost</v>
      </c>
      <c r="AJ418" s="25">
        <v>2044</v>
      </c>
      <c r="AK418" s="34">
        <f t="shared" si="248"/>
        <v>1454.2726396047281</v>
      </c>
      <c r="AL418" s="34">
        <f t="shared" si="243"/>
        <v>500</v>
      </c>
      <c r="AM418" s="34">
        <f t="shared" si="249"/>
        <v>0</v>
      </c>
      <c r="AN418" s="34">
        <f t="shared" si="250"/>
        <v>181.18999981880188</v>
      </c>
      <c r="AO418" s="34">
        <f t="shared" si="251"/>
        <v>111.86000061035156</v>
      </c>
      <c r="AP418" s="34">
        <f t="shared" si="252"/>
        <v>120</v>
      </c>
      <c r="AQ418" s="34">
        <f t="shared" si="253"/>
        <v>1295.4499969482422</v>
      </c>
      <c r="AR418" s="34">
        <f t="shared" si="244"/>
        <v>3150</v>
      </c>
      <c r="AS418" s="34">
        <f t="shared" si="254"/>
        <v>125</v>
      </c>
      <c r="AT418" s="34">
        <f t="shared" si="255"/>
        <v>0</v>
      </c>
      <c r="AU418" s="34">
        <f t="shared" si="245"/>
        <v>829</v>
      </c>
      <c r="AV418" s="34">
        <f t="shared" si="246"/>
        <v>7766.7726369821239</v>
      </c>
      <c r="AX418" s="25">
        <v>2044</v>
      </c>
      <c r="AY418" s="34"/>
      <c r="AZ418" s="34"/>
      <c r="BA418" s="34"/>
      <c r="BB418" s="34"/>
      <c r="BC418" s="34"/>
      <c r="BD418" s="34"/>
      <c r="BE418" s="34"/>
      <c r="BF418" s="34"/>
      <c r="BG418" s="34"/>
      <c r="BH418" s="34"/>
      <c r="BI418" s="34"/>
      <c r="BJ418" s="34"/>
    </row>
    <row r="419" spans="2:65" x14ac:dyDescent="0.25">
      <c r="B419" s="27">
        <v>2045</v>
      </c>
      <c r="C419" s="28">
        <v>355</v>
      </c>
      <c r="D419" s="28">
        <v>474</v>
      </c>
      <c r="E419" s="28">
        <v>0</v>
      </c>
      <c r="F419" s="28">
        <v>1700</v>
      </c>
      <c r="G419" s="28">
        <v>550</v>
      </c>
      <c r="H419" s="28">
        <v>200</v>
      </c>
      <c r="I419" s="28">
        <v>0</v>
      </c>
      <c r="J419" s="28">
        <v>400</v>
      </c>
      <c r="K419" s="28">
        <v>0</v>
      </c>
      <c r="L419" s="28">
        <v>300</v>
      </c>
      <c r="M419" s="28">
        <v>1294.7999954223633</v>
      </c>
      <c r="N419" s="28">
        <v>100</v>
      </c>
      <c r="O419" s="28">
        <v>0</v>
      </c>
      <c r="P419" s="28">
        <v>0</v>
      </c>
      <c r="Q419" s="28">
        <v>0</v>
      </c>
      <c r="R419" s="28">
        <v>50</v>
      </c>
      <c r="S419" s="28">
        <v>125</v>
      </c>
      <c r="T419" s="28">
        <v>25</v>
      </c>
      <c r="U419" s="28">
        <v>325</v>
      </c>
      <c r="V419" s="28">
        <v>0</v>
      </c>
      <c r="W419" s="28">
        <v>89.410003662109375</v>
      </c>
      <c r="X419" s="28">
        <v>250</v>
      </c>
      <c r="Y419" s="28">
        <v>0</v>
      </c>
      <c r="Z419" s="28">
        <v>0</v>
      </c>
      <c r="AA419" s="28">
        <v>135</v>
      </c>
      <c r="AB419" s="28">
        <v>0</v>
      </c>
      <c r="AC419" s="28">
        <v>0</v>
      </c>
      <c r="AD419" s="28">
        <v>0</v>
      </c>
      <c r="AE419" s="28">
        <v>28.360000610351559</v>
      </c>
      <c r="AF419" s="28">
        <v>183.02000308036804</v>
      </c>
      <c r="AG419" s="28">
        <v>847.64353959809046</v>
      </c>
      <c r="AH419" s="28">
        <v>689.82409491570616</v>
      </c>
      <c r="AI419" s="30" t="str">
        <f t="shared" si="247"/>
        <v>L SCGHG Federal CO2 Tax as Fixed Cost</v>
      </c>
      <c r="AJ419" s="27">
        <v>2045</v>
      </c>
      <c r="AK419" s="35">
        <f>SUM(AG419:AH419)</f>
        <v>1537.4676345137966</v>
      </c>
      <c r="AL419" s="35">
        <f t="shared" si="243"/>
        <v>525</v>
      </c>
      <c r="AM419" s="35">
        <f t="shared" si="249"/>
        <v>0</v>
      </c>
      <c r="AN419" s="35">
        <f t="shared" si="250"/>
        <v>183.02000308036804</v>
      </c>
      <c r="AO419" s="35">
        <f t="shared" si="251"/>
        <v>117.77000427246094</v>
      </c>
      <c r="AP419" s="35">
        <f t="shared" si="252"/>
        <v>135</v>
      </c>
      <c r="AQ419" s="35">
        <f t="shared" si="253"/>
        <v>1394.7999954223633</v>
      </c>
      <c r="AR419" s="35">
        <f t="shared" si="244"/>
        <v>3150</v>
      </c>
      <c r="AS419" s="35">
        <f t="shared" si="254"/>
        <v>250</v>
      </c>
      <c r="AT419" s="35">
        <f t="shared" si="255"/>
        <v>0</v>
      </c>
      <c r="AU419" s="35">
        <f t="shared" si="245"/>
        <v>829</v>
      </c>
      <c r="AV419" s="35">
        <f t="shared" si="246"/>
        <v>8122.0576372889891</v>
      </c>
      <c r="AX419" s="27">
        <v>2045</v>
      </c>
      <c r="AY419" s="35">
        <f t="shared" ref="AY419:BJ419" si="258">AK419-AK404</f>
        <v>931.34463509981344</v>
      </c>
      <c r="AZ419" s="35">
        <f t="shared" si="258"/>
        <v>525</v>
      </c>
      <c r="BA419" s="35">
        <f t="shared" si="258"/>
        <v>0</v>
      </c>
      <c r="BB419" s="35">
        <f t="shared" si="258"/>
        <v>48.730004578828812</v>
      </c>
      <c r="BC419" s="35">
        <f t="shared" si="258"/>
        <v>72.080005645751953</v>
      </c>
      <c r="BD419" s="35">
        <f t="shared" si="258"/>
        <v>135</v>
      </c>
      <c r="BE419" s="35">
        <f t="shared" si="258"/>
        <v>1394.7999954223633</v>
      </c>
      <c r="BF419" s="35">
        <f t="shared" si="258"/>
        <v>1450</v>
      </c>
      <c r="BG419" s="35">
        <f t="shared" si="258"/>
        <v>250</v>
      </c>
      <c r="BH419" s="35">
        <f t="shared" si="258"/>
        <v>0</v>
      </c>
      <c r="BI419" s="35">
        <f t="shared" si="258"/>
        <v>474</v>
      </c>
      <c r="BJ419" s="35">
        <f t="shared" si="258"/>
        <v>5280.9546407467578</v>
      </c>
    </row>
    <row r="420" spans="2:65" x14ac:dyDescent="0.25">
      <c r="AX420" s="27" t="s">
        <v>45</v>
      </c>
      <c r="AY420" s="35">
        <f>SUM(AY419,AY404,AY399)</f>
        <v>1537.4676345137968</v>
      </c>
      <c r="AZ420" s="35">
        <f t="shared" ref="AZ420:BJ420" si="259">SUM(AZ419,AZ404,AZ399)</f>
        <v>525</v>
      </c>
      <c r="BA420" s="35">
        <f t="shared" si="259"/>
        <v>0</v>
      </c>
      <c r="BB420" s="35">
        <f t="shared" si="259"/>
        <v>183.02000308036804</v>
      </c>
      <c r="BC420" s="35">
        <f t="shared" si="259"/>
        <v>117.77000427246094</v>
      </c>
      <c r="BD420" s="35">
        <f t="shared" si="259"/>
        <v>135</v>
      </c>
      <c r="BE420" s="35">
        <f t="shared" si="259"/>
        <v>1394.7999954223633</v>
      </c>
      <c r="BF420" s="35">
        <f t="shared" si="259"/>
        <v>3150</v>
      </c>
      <c r="BG420" s="35">
        <f t="shared" si="259"/>
        <v>250</v>
      </c>
      <c r="BH420" s="35">
        <f t="shared" si="259"/>
        <v>0</v>
      </c>
      <c r="BI420" s="35">
        <f t="shared" si="259"/>
        <v>829</v>
      </c>
      <c r="BJ420" s="35">
        <f t="shared" si="259"/>
        <v>8122.0576372889891</v>
      </c>
    </row>
    <row r="422" spans="2:65" x14ac:dyDescent="0.25">
      <c r="B422" s="1" t="str">
        <f>'RAW DATA INPUTS &gt;&gt;&gt;'!D18</f>
        <v>M Alternative Fuel for Peakers - Biodiesel</v>
      </c>
    </row>
    <row r="423" spans="2:65" ht="75" x14ac:dyDescent="0.25">
      <c r="B423" s="16" t="s">
        <v>13</v>
      </c>
      <c r="C423" s="17" t="s">
        <v>14</v>
      </c>
      <c r="D423" s="17" t="s">
        <v>15</v>
      </c>
      <c r="E423" s="17" t="s">
        <v>16</v>
      </c>
      <c r="F423" s="18" t="s">
        <v>17</v>
      </c>
      <c r="G423" s="18" t="s">
        <v>18</v>
      </c>
      <c r="H423" s="18" t="s">
        <v>19</v>
      </c>
      <c r="I423" s="18" t="s">
        <v>20</v>
      </c>
      <c r="J423" s="18" t="s">
        <v>21</v>
      </c>
      <c r="K423" s="18" t="s">
        <v>22</v>
      </c>
      <c r="L423" s="18" t="s">
        <v>23</v>
      </c>
      <c r="M423" s="19" t="s">
        <v>24</v>
      </c>
      <c r="N423" s="19" t="s">
        <v>25</v>
      </c>
      <c r="O423" s="19" t="s">
        <v>26</v>
      </c>
      <c r="P423" s="19" t="s">
        <v>27</v>
      </c>
      <c r="Q423" s="19" t="s">
        <v>28</v>
      </c>
      <c r="R423" s="20" t="s">
        <v>29</v>
      </c>
      <c r="S423" s="20" t="s">
        <v>30</v>
      </c>
      <c r="T423" s="20" t="s">
        <v>31</v>
      </c>
      <c r="U423" s="20" t="s">
        <v>32</v>
      </c>
      <c r="V423" s="20" t="s">
        <v>33</v>
      </c>
      <c r="W423" s="20" t="s">
        <v>34</v>
      </c>
      <c r="X423" s="21" t="s">
        <v>35</v>
      </c>
      <c r="Y423" s="21" t="s">
        <v>36</v>
      </c>
      <c r="Z423" s="21" t="s">
        <v>37</v>
      </c>
      <c r="AA423" s="16" t="s">
        <v>38</v>
      </c>
      <c r="AB423" s="16" t="s">
        <v>39</v>
      </c>
      <c r="AC423" s="16" t="s">
        <v>52</v>
      </c>
      <c r="AD423" s="16" t="s">
        <v>41</v>
      </c>
      <c r="AE423" s="16" t="s">
        <v>42</v>
      </c>
      <c r="AF423" s="22" t="s">
        <v>1</v>
      </c>
      <c r="AG423" s="22" t="s">
        <v>43</v>
      </c>
      <c r="AH423" s="22" t="s">
        <v>44</v>
      </c>
      <c r="AI423" s="36" t="str">
        <f>B422</f>
        <v>M Alternative Fuel for Peakers - Biodiesel</v>
      </c>
      <c r="AJ423" s="23" t="s">
        <v>13</v>
      </c>
      <c r="AK423" s="23" t="s">
        <v>58</v>
      </c>
      <c r="AL423" s="23" t="s">
        <v>59</v>
      </c>
      <c r="AM423" s="23" t="s">
        <v>60</v>
      </c>
      <c r="AN423" s="23" t="s">
        <v>61</v>
      </c>
      <c r="AO423" s="23" t="s">
        <v>62</v>
      </c>
      <c r="AP423" s="24" t="s">
        <v>38</v>
      </c>
      <c r="AQ423" s="24" t="s">
        <v>47</v>
      </c>
      <c r="AR423" s="24" t="s">
        <v>53</v>
      </c>
      <c r="AS423" s="24" t="s">
        <v>63</v>
      </c>
      <c r="AT423" s="24" t="s">
        <v>64</v>
      </c>
      <c r="AU423" s="24" t="s">
        <v>50</v>
      </c>
      <c r="AV423" s="24" t="s">
        <v>45</v>
      </c>
      <c r="AX423" s="23" t="s">
        <v>273</v>
      </c>
      <c r="AY423" s="23" t="s">
        <v>58</v>
      </c>
      <c r="AZ423" s="23" t="s">
        <v>59</v>
      </c>
      <c r="BA423" s="23" t="s">
        <v>60</v>
      </c>
      <c r="BB423" s="23" t="s">
        <v>61</v>
      </c>
      <c r="BC423" s="23" t="s">
        <v>62</v>
      </c>
      <c r="BD423" s="24" t="s">
        <v>38</v>
      </c>
      <c r="BE423" s="24" t="s">
        <v>47</v>
      </c>
      <c r="BF423" s="24" t="s">
        <v>53</v>
      </c>
      <c r="BG423" s="24" t="s">
        <v>63</v>
      </c>
      <c r="BH423" s="24" t="s">
        <v>64</v>
      </c>
      <c r="BI423" s="24" t="s">
        <v>50</v>
      </c>
      <c r="BJ423" s="24" t="s">
        <v>45</v>
      </c>
    </row>
    <row r="424" spans="2:65" x14ac:dyDescent="0.25">
      <c r="B424" s="25">
        <v>2022</v>
      </c>
      <c r="C424" s="26">
        <v>0</v>
      </c>
      <c r="D424" s="26">
        <v>0</v>
      </c>
      <c r="E424" s="26">
        <v>0</v>
      </c>
      <c r="F424" s="26">
        <v>0</v>
      </c>
      <c r="G424" s="26">
        <v>0</v>
      </c>
      <c r="H424" s="26">
        <v>0</v>
      </c>
      <c r="I424" s="26">
        <v>0</v>
      </c>
      <c r="J424" s="26">
        <v>0</v>
      </c>
      <c r="K424" s="26">
        <v>0</v>
      </c>
      <c r="L424" s="26">
        <v>0</v>
      </c>
      <c r="M424" s="26">
        <v>0</v>
      </c>
      <c r="N424" s="26">
        <v>0</v>
      </c>
      <c r="O424" s="26">
        <v>0</v>
      </c>
      <c r="P424" s="26">
        <v>0</v>
      </c>
      <c r="Q424" s="26">
        <v>0</v>
      </c>
      <c r="R424" s="26">
        <v>0</v>
      </c>
      <c r="S424" s="26">
        <v>0</v>
      </c>
      <c r="T424" s="26">
        <v>0</v>
      </c>
      <c r="U424" s="26">
        <v>0</v>
      </c>
      <c r="V424" s="26">
        <v>0</v>
      </c>
      <c r="W424" s="26">
        <v>3.2999999523162842</v>
      </c>
      <c r="X424" s="26">
        <v>0</v>
      </c>
      <c r="Y424" s="26">
        <v>0</v>
      </c>
      <c r="Z424" s="26">
        <v>0</v>
      </c>
      <c r="AA424" s="26">
        <v>0</v>
      </c>
      <c r="AB424" s="26">
        <v>0</v>
      </c>
      <c r="AC424" s="26">
        <v>0</v>
      </c>
      <c r="AD424" s="26">
        <v>0</v>
      </c>
      <c r="AE424" s="26">
        <v>0</v>
      </c>
      <c r="AF424" s="26">
        <v>0</v>
      </c>
      <c r="AG424" s="26">
        <v>37.531762906349293</v>
      </c>
      <c r="AH424" s="26">
        <v>37.1379291002768</v>
      </c>
      <c r="AI424" s="30" t="str">
        <f>AI423</f>
        <v>M Alternative Fuel for Peakers - Biodiesel</v>
      </c>
      <c r="AJ424" s="25">
        <v>2022</v>
      </c>
      <c r="AK424" s="34">
        <f>SUM(AG424:AH424)</f>
        <v>74.669692006626093</v>
      </c>
      <c r="AL424" s="34">
        <f t="shared" ref="AL424:AL447" si="260">SUM(R424:U424)</f>
        <v>0</v>
      </c>
      <c r="AM424" s="34">
        <f>SUM(AC424:AD424)</f>
        <v>0</v>
      </c>
      <c r="AN424" s="34">
        <f>AF424</f>
        <v>0</v>
      </c>
      <c r="AO424" s="34">
        <f>W424+AE424</f>
        <v>3.2999999523162842</v>
      </c>
      <c r="AP424" s="34">
        <f>AA424</f>
        <v>0</v>
      </c>
      <c r="AQ424" s="34">
        <f>SUM(M424:Q424)</f>
        <v>0</v>
      </c>
      <c r="AR424" s="34">
        <f t="shared" ref="AR424:AR447" si="261">SUM(F424:L424)</f>
        <v>0</v>
      </c>
      <c r="AS424" s="34">
        <f>SUM(X424:Z424)</f>
        <v>0</v>
      </c>
      <c r="AT424" s="34">
        <f>V424</f>
        <v>0</v>
      </c>
      <c r="AU424" s="34">
        <f t="shared" ref="AU424:AU447" si="262">SUM(C424:E424)</f>
        <v>0</v>
      </c>
      <c r="AV424" s="34">
        <f t="shared" ref="AV424:AV447" si="263">SUM(AK424:AU424)</f>
        <v>77.969691958942377</v>
      </c>
      <c r="AX424" s="25">
        <v>2022</v>
      </c>
      <c r="AY424" s="34"/>
      <c r="AZ424" s="34"/>
      <c r="BA424" s="34"/>
      <c r="BB424" s="34"/>
      <c r="BC424" s="34"/>
      <c r="BD424" s="34"/>
      <c r="BE424" s="34"/>
      <c r="BF424" s="34"/>
      <c r="BG424" s="34"/>
      <c r="BH424" s="34"/>
      <c r="BI424" s="34"/>
      <c r="BJ424" s="34"/>
      <c r="BL424" s="74" t="s">
        <v>58</v>
      </c>
      <c r="BM424" s="75">
        <f>AY448</f>
        <v>1537.4676345137968</v>
      </c>
    </row>
    <row r="425" spans="2:65" x14ac:dyDescent="0.25">
      <c r="B425" s="27">
        <v>2023</v>
      </c>
      <c r="C425" s="28">
        <v>0</v>
      </c>
      <c r="D425" s="28">
        <v>0</v>
      </c>
      <c r="E425" s="28">
        <v>0</v>
      </c>
      <c r="F425" s="28">
        <v>0</v>
      </c>
      <c r="G425" s="28">
        <v>0</v>
      </c>
      <c r="H425" s="28">
        <v>0</v>
      </c>
      <c r="I425" s="28">
        <v>0</v>
      </c>
      <c r="J425" s="28">
        <v>0</v>
      </c>
      <c r="K425" s="28">
        <v>0</v>
      </c>
      <c r="L425" s="28">
        <v>0</v>
      </c>
      <c r="M425" s="28">
        <v>0</v>
      </c>
      <c r="N425" s="28">
        <v>0</v>
      </c>
      <c r="O425" s="28">
        <v>0</v>
      </c>
      <c r="P425" s="28">
        <v>0</v>
      </c>
      <c r="Q425" s="28">
        <v>0</v>
      </c>
      <c r="R425" s="28">
        <v>0</v>
      </c>
      <c r="S425" s="28">
        <v>0</v>
      </c>
      <c r="T425" s="28">
        <v>0</v>
      </c>
      <c r="U425" s="28">
        <v>0</v>
      </c>
      <c r="V425" s="28">
        <v>0</v>
      </c>
      <c r="W425" s="28">
        <v>6.25</v>
      </c>
      <c r="X425" s="28">
        <v>0</v>
      </c>
      <c r="Y425" s="28">
        <v>0</v>
      </c>
      <c r="Z425" s="28">
        <v>0</v>
      </c>
      <c r="AA425" s="28">
        <v>0</v>
      </c>
      <c r="AB425" s="28">
        <v>0</v>
      </c>
      <c r="AC425" s="28">
        <v>0</v>
      </c>
      <c r="AD425" s="28">
        <v>0</v>
      </c>
      <c r="AE425" s="28">
        <v>3</v>
      </c>
      <c r="AF425" s="28">
        <v>5.0400002393871546</v>
      </c>
      <c r="AG425" s="28">
        <v>77.022225312648928</v>
      </c>
      <c r="AH425" s="28">
        <v>61.868254649550458</v>
      </c>
      <c r="AI425" s="30" t="str">
        <f t="shared" ref="AI425:AI447" si="264">AI424</f>
        <v>M Alternative Fuel for Peakers - Biodiesel</v>
      </c>
      <c r="AJ425" s="27">
        <v>2023</v>
      </c>
      <c r="AK425" s="35">
        <f t="shared" ref="AK425:AK446" si="265">SUM(AG425:AH425)</f>
        <v>138.89047996219938</v>
      </c>
      <c r="AL425" s="35">
        <f t="shared" si="260"/>
        <v>0</v>
      </c>
      <c r="AM425" s="35">
        <f t="shared" ref="AM425:AM447" si="266">SUM(AC425:AD425)</f>
        <v>0</v>
      </c>
      <c r="AN425" s="35">
        <f t="shared" ref="AN425:AN447" si="267">AF425</f>
        <v>5.0400002393871546</v>
      </c>
      <c r="AO425" s="35">
        <f t="shared" ref="AO425:AO447" si="268">W425+AE425</f>
        <v>9.25</v>
      </c>
      <c r="AP425" s="35">
        <f t="shared" ref="AP425:AP447" si="269">AA425</f>
        <v>0</v>
      </c>
      <c r="AQ425" s="35">
        <f t="shared" ref="AQ425:AQ447" si="270">SUM(M425:Q425)</f>
        <v>0</v>
      </c>
      <c r="AR425" s="35">
        <f t="shared" si="261"/>
        <v>0</v>
      </c>
      <c r="AS425" s="35">
        <f t="shared" ref="AS425:AS447" si="271">SUM(X425:Z425)</f>
        <v>0</v>
      </c>
      <c r="AT425" s="35">
        <f t="shared" ref="AT425:AT447" si="272">V425</f>
        <v>0</v>
      </c>
      <c r="AU425" s="35">
        <f t="shared" si="262"/>
        <v>0</v>
      </c>
      <c r="AV425" s="35">
        <f t="shared" si="263"/>
        <v>153.18048020158653</v>
      </c>
      <c r="AX425" s="27">
        <v>2023</v>
      </c>
      <c r="AY425" s="35"/>
      <c r="AZ425" s="35"/>
      <c r="BA425" s="35"/>
      <c r="BB425" s="35"/>
      <c r="BC425" s="35"/>
      <c r="BD425" s="35"/>
      <c r="BE425" s="35"/>
      <c r="BF425" s="35"/>
      <c r="BG425" s="35"/>
      <c r="BH425" s="35"/>
      <c r="BI425" s="35"/>
      <c r="BJ425" s="35"/>
      <c r="BL425" s="74" t="s">
        <v>59</v>
      </c>
      <c r="BM425" s="75">
        <f>AZ448</f>
        <v>700</v>
      </c>
    </row>
    <row r="426" spans="2:65" x14ac:dyDescent="0.25">
      <c r="B426" s="25">
        <v>2024</v>
      </c>
      <c r="C426" s="26">
        <v>0</v>
      </c>
      <c r="D426" s="26">
        <v>0</v>
      </c>
      <c r="E426" s="26">
        <v>0</v>
      </c>
      <c r="F426" s="26">
        <v>100</v>
      </c>
      <c r="G426" s="26">
        <v>0</v>
      </c>
      <c r="H426" s="26">
        <v>0</v>
      </c>
      <c r="I426" s="26">
        <v>0</v>
      </c>
      <c r="J426" s="26">
        <v>0</v>
      </c>
      <c r="K426" s="26">
        <v>0</v>
      </c>
      <c r="L426" s="26">
        <v>0</v>
      </c>
      <c r="M426" s="26">
        <v>0</v>
      </c>
      <c r="N426" s="26">
        <v>0</v>
      </c>
      <c r="O426" s="26">
        <v>0</v>
      </c>
      <c r="P426" s="26">
        <v>0</v>
      </c>
      <c r="Q426" s="26">
        <v>0</v>
      </c>
      <c r="R426" s="26">
        <v>75</v>
      </c>
      <c r="S426" s="26">
        <v>0</v>
      </c>
      <c r="T426" s="26">
        <v>0</v>
      </c>
      <c r="U426" s="26">
        <v>0</v>
      </c>
      <c r="V426" s="26">
        <v>0</v>
      </c>
      <c r="W426" s="26">
        <v>11.89000034332275</v>
      </c>
      <c r="X426" s="26">
        <v>0</v>
      </c>
      <c r="Y426" s="26">
        <v>0</v>
      </c>
      <c r="Z426" s="26">
        <v>0</v>
      </c>
      <c r="AA426" s="26">
        <v>0</v>
      </c>
      <c r="AB426" s="26">
        <v>0</v>
      </c>
      <c r="AC426" s="26">
        <v>0</v>
      </c>
      <c r="AD426" s="26">
        <v>0</v>
      </c>
      <c r="AE426" s="26">
        <v>6</v>
      </c>
      <c r="AF426" s="26">
        <v>10.839999644085765</v>
      </c>
      <c r="AG426" s="26">
        <v>119.21889568803138</v>
      </c>
      <c r="AH426" s="26">
        <v>81.077305541015448</v>
      </c>
      <c r="AI426" s="30" t="str">
        <f t="shared" si="264"/>
        <v>M Alternative Fuel for Peakers - Biodiesel</v>
      </c>
      <c r="AJ426" s="25">
        <v>2024</v>
      </c>
      <c r="AK426" s="34">
        <f t="shared" si="265"/>
        <v>200.29620122904683</v>
      </c>
      <c r="AL426" s="34">
        <f t="shared" si="260"/>
        <v>75</v>
      </c>
      <c r="AM426" s="34">
        <f t="shared" si="266"/>
        <v>0</v>
      </c>
      <c r="AN426" s="34">
        <f t="shared" si="267"/>
        <v>10.839999644085765</v>
      </c>
      <c r="AO426" s="34">
        <f t="shared" si="268"/>
        <v>17.89000034332275</v>
      </c>
      <c r="AP426" s="34">
        <f t="shared" si="269"/>
        <v>0</v>
      </c>
      <c r="AQ426" s="34">
        <f t="shared" si="270"/>
        <v>0</v>
      </c>
      <c r="AR426" s="34">
        <f t="shared" si="261"/>
        <v>100</v>
      </c>
      <c r="AS426" s="34">
        <f t="shared" si="271"/>
        <v>0</v>
      </c>
      <c r="AT426" s="34">
        <f t="shared" si="272"/>
        <v>0</v>
      </c>
      <c r="AU426" s="34">
        <f t="shared" si="262"/>
        <v>0</v>
      </c>
      <c r="AV426" s="34">
        <f t="shared" si="263"/>
        <v>404.02620121645532</v>
      </c>
      <c r="AX426" s="25">
        <v>2024</v>
      </c>
      <c r="AY426" s="34"/>
      <c r="AZ426" s="34"/>
      <c r="BA426" s="34"/>
      <c r="BB426" s="34"/>
      <c r="BC426" s="34"/>
      <c r="BD426" s="34"/>
      <c r="BE426" s="34"/>
      <c r="BF426" s="34"/>
      <c r="BG426" s="34"/>
      <c r="BH426" s="34"/>
      <c r="BI426" s="34"/>
      <c r="BJ426" s="34"/>
      <c r="BL426" s="74" t="s">
        <v>60</v>
      </c>
      <c r="BM426" s="75">
        <f>BA448</f>
        <v>0</v>
      </c>
    </row>
    <row r="427" spans="2:65" x14ac:dyDescent="0.25">
      <c r="B427" s="27">
        <v>2025</v>
      </c>
      <c r="C427" s="28">
        <v>0</v>
      </c>
      <c r="D427" s="28">
        <v>0</v>
      </c>
      <c r="E427" s="28">
        <v>0</v>
      </c>
      <c r="F427" s="28">
        <v>500</v>
      </c>
      <c r="G427" s="28">
        <v>0</v>
      </c>
      <c r="H427" s="28">
        <v>0</v>
      </c>
      <c r="I427" s="28">
        <v>0</v>
      </c>
      <c r="J427" s="28">
        <v>0</v>
      </c>
      <c r="K427" s="28">
        <v>0</v>
      </c>
      <c r="L427" s="28">
        <v>0</v>
      </c>
      <c r="M427" s="28">
        <v>0</v>
      </c>
      <c r="N427" s="28">
        <v>0</v>
      </c>
      <c r="O427" s="28">
        <v>0</v>
      </c>
      <c r="P427" s="28">
        <v>0</v>
      </c>
      <c r="Q427" s="28">
        <v>0</v>
      </c>
      <c r="R427" s="28">
        <v>75</v>
      </c>
      <c r="S427" s="28">
        <v>0</v>
      </c>
      <c r="T427" s="28">
        <v>0</v>
      </c>
      <c r="U427" s="28">
        <v>0</v>
      </c>
      <c r="V427" s="28">
        <v>0</v>
      </c>
      <c r="W427" s="28">
        <v>16.090000152587891</v>
      </c>
      <c r="X427" s="28">
        <v>0</v>
      </c>
      <c r="Y427" s="28">
        <v>0</v>
      </c>
      <c r="Z427" s="28">
        <v>0</v>
      </c>
      <c r="AA427" s="28">
        <v>0</v>
      </c>
      <c r="AB427" s="28">
        <v>0</v>
      </c>
      <c r="AC427" s="28">
        <v>0</v>
      </c>
      <c r="AD427" s="28">
        <v>0</v>
      </c>
      <c r="AE427" s="28">
        <v>6</v>
      </c>
      <c r="AF427" s="28">
        <v>28.169999673962593</v>
      </c>
      <c r="AG427" s="28">
        <v>164.24307163826862</v>
      </c>
      <c r="AH427" s="28">
        <v>93.732976330442341</v>
      </c>
      <c r="AI427" s="30" t="str">
        <f t="shared" si="264"/>
        <v>M Alternative Fuel for Peakers - Biodiesel</v>
      </c>
      <c r="AJ427" s="27">
        <v>2025</v>
      </c>
      <c r="AK427" s="35">
        <f t="shared" si="265"/>
        <v>257.97604796871099</v>
      </c>
      <c r="AL427" s="35">
        <f t="shared" si="260"/>
        <v>75</v>
      </c>
      <c r="AM427" s="35">
        <f t="shared" si="266"/>
        <v>0</v>
      </c>
      <c r="AN427" s="35">
        <f t="shared" si="267"/>
        <v>28.169999673962593</v>
      </c>
      <c r="AO427" s="35">
        <f t="shared" si="268"/>
        <v>22.090000152587891</v>
      </c>
      <c r="AP427" s="35">
        <f t="shared" si="269"/>
        <v>0</v>
      </c>
      <c r="AQ427" s="35">
        <f t="shared" si="270"/>
        <v>0</v>
      </c>
      <c r="AR427" s="35">
        <f t="shared" si="261"/>
        <v>500</v>
      </c>
      <c r="AS427" s="35">
        <f t="shared" si="271"/>
        <v>0</v>
      </c>
      <c r="AT427" s="35">
        <f t="shared" si="272"/>
        <v>0</v>
      </c>
      <c r="AU427" s="35">
        <f t="shared" si="262"/>
        <v>0</v>
      </c>
      <c r="AV427" s="35">
        <f t="shared" si="263"/>
        <v>883.23604779526147</v>
      </c>
      <c r="AX427" s="27">
        <v>2025</v>
      </c>
      <c r="AY427" s="35">
        <f t="shared" ref="AY427:BJ427" si="273">AK427</f>
        <v>257.97604796871099</v>
      </c>
      <c r="AZ427" s="35">
        <f t="shared" si="273"/>
        <v>75</v>
      </c>
      <c r="BA427" s="35">
        <f t="shared" si="273"/>
        <v>0</v>
      </c>
      <c r="BB427" s="35">
        <f t="shared" si="273"/>
        <v>28.169999673962593</v>
      </c>
      <c r="BC427" s="35">
        <f t="shared" si="273"/>
        <v>22.090000152587891</v>
      </c>
      <c r="BD427" s="35">
        <f t="shared" si="273"/>
        <v>0</v>
      </c>
      <c r="BE427" s="35">
        <f t="shared" si="273"/>
        <v>0</v>
      </c>
      <c r="BF427" s="35">
        <f t="shared" si="273"/>
        <v>500</v>
      </c>
      <c r="BG427" s="35">
        <f t="shared" si="273"/>
        <v>0</v>
      </c>
      <c r="BH427" s="35">
        <f t="shared" si="273"/>
        <v>0</v>
      </c>
      <c r="BI427" s="35">
        <f t="shared" si="273"/>
        <v>0</v>
      </c>
      <c r="BJ427" s="35">
        <f t="shared" si="273"/>
        <v>883.23604779526147</v>
      </c>
      <c r="BL427" s="74" t="s">
        <v>61</v>
      </c>
      <c r="BM427" s="75">
        <f>BB448</f>
        <v>185.39000141620636</v>
      </c>
    </row>
    <row r="428" spans="2:65" x14ac:dyDescent="0.25">
      <c r="B428" s="25">
        <v>2026</v>
      </c>
      <c r="C428" s="26">
        <v>0</v>
      </c>
      <c r="D428" s="26">
        <v>237</v>
      </c>
      <c r="E428" s="26">
        <v>0</v>
      </c>
      <c r="F428" s="26">
        <v>500</v>
      </c>
      <c r="G428" s="26">
        <v>200</v>
      </c>
      <c r="H428" s="26">
        <v>0</v>
      </c>
      <c r="I428" s="26">
        <v>0</v>
      </c>
      <c r="J428" s="26">
        <v>0</v>
      </c>
      <c r="K428" s="26">
        <v>0</v>
      </c>
      <c r="L428" s="26">
        <v>0</v>
      </c>
      <c r="M428" s="26">
        <v>0</v>
      </c>
      <c r="N428" s="26">
        <v>0</v>
      </c>
      <c r="O428" s="26">
        <v>0</v>
      </c>
      <c r="P428" s="26">
        <v>0</v>
      </c>
      <c r="Q428" s="26">
        <v>0</v>
      </c>
      <c r="R428" s="26">
        <v>75</v>
      </c>
      <c r="S428" s="26">
        <v>0</v>
      </c>
      <c r="T428" s="26">
        <v>0</v>
      </c>
      <c r="U428" s="26">
        <v>0</v>
      </c>
      <c r="V428" s="26">
        <v>0</v>
      </c>
      <c r="W428" s="26">
        <v>19.389999389648441</v>
      </c>
      <c r="X428" s="26">
        <v>0</v>
      </c>
      <c r="Y428" s="26">
        <v>0</v>
      </c>
      <c r="Z428" s="26">
        <v>0</v>
      </c>
      <c r="AA428" s="26">
        <v>0</v>
      </c>
      <c r="AB428" s="26">
        <v>0</v>
      </c>
      <c r="AC428" s="26">
        <v>0</v>
      </c>
      <c r="AD428" s="26">
        <v>0</v>
      </c>
      <c r="AE428" s="26">
        <v>6</v>
      </c>
      <c r="AF428" s="26">
        <v>47.249999433755875</v>
      </c>
      <c r="AG428" s="26">
        <v>211.11938498629223</v>
      </c>
      <c r="AH428" s="26">
        <v>109.79813701644319</v>
      </c>
      <c r="AI428" s="30" t="str">
        <f t="shared" si="264"/>
        <v>M Alternative Fuel for Peakers - Biodiesel</v>
      </c>
      <c r="AJ428" s="25">
        <v>2026</v>
      </c>
      <c r="AK428" s="34">
        <f t="shared" si="265"/>
        <v>320.91752200273544</v>
      </c>
      <c r="AL428" s="34">
        <f t="shared" si="260"/>
        <v>75</v>
      </c>
      <c r="AM428" s="34">
        <f t="shared" si="266"/>
        <v>0</v>
      </c>
      <c r="AN428" s="34">
        <f t="shared" si="267"/>
        <v>47.249999433755875</v>
      </c>
      <c r="AO428" s="34">
        <f t="shared" si="268"/>
        <v>25.389999389648441</v>
      </c>
      <c r="AP428" s="34">
        <f t="shared" si="269"/>
        <v>0</v>
      </c>
      <c r="AQ428" s="34">
        <f t="shared" si="270"/>
        <v>0</v>
      </c>
      <c r="AR428" s="34">
        <f t="shared" si="261"/>
        <v>700</v>
      </c>
      <c r="AS428" s="34">
        <f t="shared" si="271"/>
        <v>0</v>
      </c>
      <c r="AT428" s="34">
        <f t="shared" si="272"/>
        <v>0</v>
      </c>
      <c r="AU428" s="34">
        <f t="shared" si="262"/>
        <v>237</v>
      </c>
      <c r="AV428" s="34">
        <f t="shared" si="263"/>
        <v>1405.5575208261398</v>
      </c>
      <c r="AX428" s="25">
        <v>2026</v>
      </c>
      <c r="AY428" s="34"/>
      <c r="AZ428" s="34"/>
      <c r="BA428" s="34"/>
      <c r="BB428" s="34"/>
      <c r="BC428" s="34"/>
      <c r="BD428" s="34"/>
      <c r="BE428" s="34"/>
      <c r="BF428" s="34"/>
      <c r="BG428" s="34"/>
      <c r="BH428" s="34"/>
      <c r="BI428" s="34"/>
      <c r="BJ428" s="34"/>
      <c r="BL428" s="74" t="s">
        <v>62</v>
      </c>
      <c r="BM428" s="75">
        <f>BC448</f>
        <v>117.77000427246094</v>
      </c>
    </row>
    <row r="429" spans="2:65" x14ac:dyDescent="0.25">
      <c r="B429" s="27">
        <v>2027</v>
      </c>
      <c r="C429" s="28">
        <v>0</v>
      </c>
      <c r="D429" s="28">
        <v>237</v>
      </c>
      <c r="E429" s="28">
        <v>0</v>
      </c>
      <c r="F429" s="28">
        <v>500</v>
      </c>
      <c r="G429" s="28">
        <v>200</v>
      </c>
      <c r="H429" s="28">
        <v>0</v>
      </c>
      <c r="I429" s="28">
        <v>0</v>
      </c>
      <c r="J429" s="28">
        <v>400</v>
      </c>
      <c r="K429" s="28">
        <v>0</v>
      </c>
      <c r="L429" s="28">
        <v>0</v>
      </c>
      <c r="M429" s="28">
        <v>0</v>
      </c>
      <c r="N429" s="28">
        <v>0</v>
      </c>
      <c r="O429" s="28">
        <v>0</v>
      </c>
      <c r="P429" s="28">
        <v>0</v>
      </c>
      <c r="Q429" s="28">
        <v>0</v>
      </c>
      <c r="R429" s="28">
        <v>75</v>
      </c>
      <c r="S429" s="28">
        <v>0</v>
      </c>
      <c r="T429" s="28">
        <v>0</v>
      </c>
      <c r="U429" s="28">
        <v>0</v>
      </c>
      <c r="V429" s="28">
        <v>0</v>
      </c>
      <c r="W429" s="28">
        <v>24.79000091552734</v>
      </c>
      <c r="X429" s="28">
        <v>0</v>
      </c>
      <c r="Y429" s="28">
        <v>0</v>
      </c>
      <c r="Z429" s="28">
        <v>0</v>
      </c>
      <c r="AA429" s="28">
        <v>0</v>
      </c>
      <c r="AB429" s="28">
        <v>0</v>
      </c>
      <c r="AC429" s="28">
        <v>0</v>
      </c>
      <c r="AD429" s="28">
        <v>0</v>
      </c>
      <c r="AE429" s="28">
        <v>6</v>
      </c>
      <c r="AF429" s="28">
        <v>73.180001959204674</v>
      </c>
      <c r="AG429" s="28">
        <v>261.01568218164073</v>
      </c>
      <c r="AH429" s="28">
        <v>125.52563835366325</v>
      </c>
      <c r="AI429" s="30" t="str">
        <f t="shared" si="264"/>
        <v>M Alternative Fuel for Peakers - Biodiesel</v>
      </c>
      <c r="AJ429" s="27">
        <v>2027</v>
      </c>
      <c r="AK429" s="35">
        <f t="shared" si="265"/>
        <v>386.54132053530395</v>
      </c>
      <c r="AL429" s="35">
        <f t="shared" si="260"/>
        <v>75</v>
      </c>
      <c r="AM429" s="35">
        <f t="shared" si="266"/>
        <v>0</v>
      </c>
      <c r="AN429" s="35">
        <f t="shared" si="267"/>
        <v>73.180001959204674</v>
      </c>
      <c r="AO429" s="35">
        <f t="shared" si="268"/>
        <v>30.79000091552734</v>
      </c>
      <c r="AP429" s="35">
        <f t="shared" si="269"/>
        <v>0</v>
      </c>
      <c r="AQ429" s="35">
        <f t="shared" si="270"/>
        <v>0</v>
      </c>
      <c r="AR429" s="35">
        <f t="shared" si="261"/>
        <v>1100</v>
      </c>
      <c r="AS429" s="35">
        <f t="shared" si="271"/>
        <v>0</v>
      </c>
      <c r="AT429" s="35">
        <f t="shared" si="272"/>
        <v>0</v>
      </c>
      <c r="AU429" s="35">
        <f t="shared" si="262"/>
        <v>237</v>
      </c>
      <c r="AV429" s="35">
        <f t="shared" si="263"/>
        <v>1902.5113234100359</v>
      </c>
      <c r="AX429" s="27">
        <v>2027</v>
      </c>
      <c r="AY429" s="35"/>
      <c r="AZ429" s="35"/>
      <c r="BA429" s="35"/>
      <c r="BB429" s="35"/>
      <c r="BC429" s="35"/>
      <c r="BD429" s="35"/>
      <c r="BE429" s="35"/>
      <c r="BF429" s="35"/>
      <c r="BG429" s="35"/>
      <c r="BH429" s="35"/>
      <c r="BI429" s="35"/>
      <c r="BJ429" s="35"/>
      <c r="BL429" s="74" t="s">
        <v>38</v>
      </c>
      <c r="BM429" s="75">
        <f>BD448</f>
        <v>75</v>
      </c>
    </row>
    <row r="430" spans="2:65" x14ac:dyDescent="0.25">
      <c r="B430" s="25">
        <v>2028</v>
      </c>
      <c r="C430" s="26">
        <v>0</v>
      </c>
      <c r="D430" s="26">
        <v>237</v>
      </c>
      <c r="E430" s="26">
        <v>0</v>
      </c>
      <c r="F430" s="26">
        <v>500</v>
      </c>
      <c r="G430" s="26">
        <v>200</v>
      </c>
      <c r="H430" s="26">
        <v>0</v>
      </c>
      <c r="I430" s="26">
        <v>0</v>
      </c>
      <c r="J430" s="26">
        <v>400</v>
      </c>
      <c r="K430" s="26">
        <v>0</v>
      </c>
      <c r="L430" s="26">
        <v>0</v>
      </c>
      <c r="M430" s="26">
        <v>0</v>
      </c>
      <c r="N430" s="26">
        <v>0</v>
      </c>
      <c r="O430" s="26">
        <v>0</v>
      </c>
      <c r="P430" s="26">
        <v>0</v>
      </c>
      <c r="Q430" s="26">
        <v>0</v>
      </c>
      <c r="R430" s="26">
        <v>75</v>
      </c>
      <c r="S430" s="26">
        <v>0</v>
      </c>
      <c r="T430" s="26">
        <v>0</v>
      </c>
      <c r="U430" s="26">
        <v>0</v>
      </c>
      <c r="V430" s="26">
        <v>0</v>
      </c>
      <c r="W430" s="26">
        <v>27.79000091552734</v>
      </c>
      <c r="X430" s="26">
        <v>0</v>
      </c>
      <c r="Y430" s="26">
        <v>0</v>
      </c>
      <c r="Z430" s="26">
        <v>0</v>
      </c>
      <c r="AA430" s="26">
        <v>0</v>
      </c>
      <c r="AB430" s="26">
        <v>0</v>
      </c>
      <c r="AC430" s="26">
        <v>0</v>
      </c>
      <c r="AD430" s="26">
        <v>0</v>
      </c>
      <c r="AE430" s="26">
        <v>9</v>
      </c>
      <c r="AF430" s="26">
        <v>101.13000094890594</v>
      </c>
      <c r="AG430" s="26">
        <v>313.6421858242357</v>
      </c>
      <c r="AH430" s="26">
        <v>153.20263471007479</v>
      </c>
      <c r="AI430" s="30" t="str">
        <f t="shared" si="264"/>
        <v>M Alternative Fuel for Peakers - Biodiesel</v>
      </c>
      <c r="AJ430" s="25">
        <v>2028</v>
      </c>
      <c r="AK430" s="34">
        <f t="shared" si="265"/>
        <v>466.84482053431049</v>
      </c>
      <c r="AL430" s="34">
        <f t="shared" si="260"/>
        <v>75</v>
      </c>
      <c r="AM430" s="34">
        <f t="shared" si="266"/>
        <v>0</v>
      </c>
      <c r="AN430" s="34">
        <f t="shared" si="267"/>
        <v>101.13000094890594</v>
      </c>
      <c r="AO430" s="34">
        <f t="shared" si="268"/>
        <v>36.790000915527344</v>
      </c>
      <c r="AP430" s="34">
        <f t="shared" si="269"/>
        <v>0</v>
      </c>
      <c r="AQ430" s="34">
        <f t="shared" si="270"/>
        <v>0</v>
      </c>
      <c r="AR430" s="34">
        <f t="shared" si="261"/>
        <v>1100</v>
      </c>
      <c r="AS430" s="34">
        <f t="shared" si="271"/>
        <v>0</v>
      </c>
      <c r="AT430" s="34">
        <f t="shared" si="272"/>
        <v>0</v>
      </c>
      <c r="AU430" s="34">
        <f t="shared" si="262"/>
        <v>237</v>
      </c>
      <c r="AV430" s="34">
        <f t="shared" si="263"/>
        <v>2016.7648223987437</v>
      </c>
      <c r="AX430" s="25">
        <v>2028</v>
      </c>
      <c r="AY430" s="34"/>
      <c r="AZ430" s="34"/>
      <c r="BA430" s="34"/>
      <c r="BB430" s="34"/>
      <c r="BC430" s="34"/>
      <c r="BD430" s="34"/>
      <c r="BE430" s="34"/>
      <c r="BF430" s="34"/>
      <c r="BG430" s="34"/>
      <c r="BH430" s="34"/>
      <c r="BI430" s="34"/>
      <c r="BJ430" s="34"/>
      <c r="BL430" s="74" t="s">
        <v>47</v>
      </c>
      <c r="BM430" s="75">
        <f>BE448</f>
        <v>1593.2999877929688</v>
      </c>
    </row>
    <row r="431" spans="2:65" x14ac:dyDescent="0.25">
      <c r="B431" s="27">
        <v>2029</v>
      </c>
      <c r="C431" s="28">
        <v>0</v>
      </c>
      <c r="D431" s="28">
        <v>237</v>
      </c>
      <c r="E431" s="28">
        <v>0</v>
      </c>
      <c r="F431" s="28">
        <v>700</v>
      </c>
      <c r="G431" s="28">
        <v>200</v>
      </c>
      <c r="H431" s="28">
        <v>0</v>
      </c>
      <c r="I431" s="28">
        <v>0</v>
      </c>
      <c r="J431" s="28">
        <v>400</v>
      </c>
      <c r="K431" s="28">
        <v>0</v>
      </c>
      <c r="L431" s="28">
        <v>0</v>
      </c>
      <c r="M431" s="28">
        <v>100</v>
      </c>
      <c r="N431" s="28">
        <v>0</v>
      </c>
      <c r="O431" s="28">
        <v>0</v>
      </c>
      <c r="P431" s="28">
        <v>0</v>
      </c>
      <c r="Q431" s="28">
        <v>0</v>
      </c>
      <c r="R431" s="28">
        <v>75</v>
      </c>
      <c r="S431" s="28">
        <v>0</v>
      </c>
      <c r="T431" s="28">
        <v>0</v>
      </c>
      <c r="U431" s="28">
        <v>0</v>
      </c>
      <c r="V431" s="28">
        <v>0</v>
      </c>
      <c r="W431" s="28">
        <v>30.489999771118161</v>
      </c>
      <c r="X431" s="28">
        <v>0</v>
      </c>
      <c r="Y431" s="28">
        <v>0</v>
      </c>
      <c r="Z431" s="28">
        <v>0</v>
      </c>
      <c r="AA431" s="28">
        <v>15</v>
      </c>
      <c r="AB431" s="28">
        <v>0</v>
      </c>
      <c r="AC431" s="28">
        <v>0</v>
      </c>
      <c r="AD431" s="28">
        <v>0</v>
      </c>
      <c r="AE431" s="28">
        <v>11</v>
      </c>
      <c r="AF431" s="28">
        <v>116.14000073075294</v>
      </c>
      <c r="AG431" s="28">
        <v>367.18174034333236</v>
      </c>
      <c r="AH431" s="28">
        <v>171.01173674933818</v>
      </c>
      <c r="AI431" s="30" t="str">
        <f t="shared" si="264"/>
        <v>M Alternative Fuel for Peakers - Biodiesel</v>
      </c>
      <c r="AJ431" s="27">
        <v>2029</v>
      </c>
      <c r="AK431" s="35">
        <f t="shared" si="265"/>
        <v>538.19347709267049</v>
      </c>
      <c r="AL431" s="35">
        <f t="shared" si="260"/>
        <v>75</v>
      </c>
      <c r="AM431" s="35">
        <f t="shared" si="266"/>
        <v>0</v>
      </c>
      <c r="AN431" s="35">
        <f t="shared" si="267"/>
        <v>116.14000073075294</v>
      </c>
      <c r="AO431" s="35">
        <f t="shared" si="268"/>
        <v>41.489999771118164</v>
      </c>
      <c r="AP431" s="35">
        <f t="shared" si="269"/>
        <v>15</v>
      </c>
      <c r="AQ431" s="35">
        <f t="shared" si="270"/>
        <v>100</v>
      </c>
      <c r="AR431" s="35">
        <f t="shared" si="261"/>
        <v>1300</v>
      </c>
      <c r="AS431" s="35">
        <f t="shared" si="271"/>
        <v>0</v>
      </c>
      <c r="AT431" s="35">
        <f t="shared" si="272"/>
        <v>0</v>
      </c>
      <c r="AU431" s="35">
        <f t="shared" si="262"/>
        <v>237</v>
      </c>
      <c r="AV431" s="35">
        <f t="shared" si="263"/>
        <v>2422.8234775945416</v>
      </c>
      <c r="AX431" s="27">
        <v>2029</v>
      </c>
      <c r="AY431" s="35"/>
      <c r="AZ431" s="35"/>
      <c r="BA431" s="35"/>
      <c r="BB431" s="35"/>
      <c r="BC431" s="35"/>
      <c r="BD431" s="35"/>
      <c r="BE431" s="35"/>
      <c r="BF431" s="35"/>
      <c r="BG431" s="35"/>
      <c r="BH431" s="35"/>
      <c r="BI431" s="35"/>
      <c r="BJ431" s="35"/>
      <c r="BL431" s="74" t="s">
        <v>53</v>
      </c>
      <c r="BM431" s="75">
        <f>BF448</f>
        <v>3150</v>
      </c>
    </row>
    <row r="432" spans="2:65" x14ac:dyDescent="0.25">
      <c r="B432" s="25">
        <v>2030</v>
      </c>
      <c r="C432" s="26">
        <v>0</v>
      </c>
      <c r="D432" s="26">
        <v>237</v>
      </c>
      <c r="E432" s="26">
        <v>0</v>
      </c>
      <c r="F432" s="26">
        <v>800</v>
      </c>
      <c r="G432" s="26">
        <v>200</v>
      </c>
      <c r="H432" s="26">
        <v>200</v>
      </c>
      <c r="I432" s="26">
        <v>0</v>
      </c>
      <c r="J432" s="26">
        <v>400</v>
      </c>
      <c r="K432" s="26">
        <v>0</v>
      </c>
      <c r="L432" s="26">
        <v>0</v>
      </c>
      <c r="M432" s="26">
        <v>99.949996948242188</v>
      </c>
      <c r="N432" s="26"/>
      <c r="O432" s="26">
        <v>0</v>
      </c>
      <c r="P432" s="26">
        <v>0</v>
      </c>
      <c r="Q432" s="26">
        <v>0</v>
      </c>
      <c r="R432" s="26">
        <v>75</v>
      </c>
      <c r="S432" s="26">
        <v>0</v>
      </c>
      <c r="T432" s="26">
        <v>0</v>
      </c>
      <c r="U432" s="26">
        <v>0</v>
      </c>
      <c r="V432" s="26">
        <v>0</v>
      </c>
      <c r="W432" s="26">
        <v>34.689998626708977</v>
      </c>
      <c r="X432" s="26">
        <v>0</v>
      </c>
      <c r="Y432" s="26">
        <v>0</v>
      </c>
      <c r="Z432" s="26">
        <v>0</v>
      </c>
      <c r="AA432" s="26">
        <v>15</v>
      </c>
      <c r="AB432" s="26">
        <v>0</v>
      </c>
      <c r="AC432" s="26">
        <v>0</v>
      </c>
      <c r="AD432" s="26">
        <v>0</v>
      </c>
      <c r="AE432" s="26">
        <v>11</v>
      </c>
      <c r="AF432" s="26">
        <v>131.53999802470207</v>
      </c>
      <c r="AG432" s="26">
        <v>424.23807204277659</v>
      </c>
      <c r="AH432" s="26">
        <v>181.88492737120654</v>
      </c>
      <c r="AI432" s="30" t="str">
        <f t="shared" si="264"/>
        <v>M Alternative Fuel for Peakers - Biodiesel</v>
      </c>
      <c r="AJ432" s="25">
        <v>2030</v>
      </c>
      <c r="AK432" s="34">
        <f t="shared" si="265"/>
        <v>606.12299941398317</v>
      </c>
      <c r="AL432" s="34">
        <f t="shared" si="260"/>
        <v>75</v>
      </c>
      <c r="AM432" s="34">
        <f t="shared" si="266"/>
        <v>0</v>
      </c>
      <c r="AN432" s="34">
        <f t="shared" si="267"/>
        <v>131.53999802470207</v>
      </c>
      <c r="AO432" s="34">
        <f t="shared" si="268"/>
        <v>45.689998626708977</v>
      </c>
      <c r="AP432" s="34">
        <f t="shared" si="269"/>
        <v>15</v>
      </c>
      <c r="AQ432" s="34">
        <f t="shared" si="270"/>
        <v>99.949996948242188</v>
      </c>
      <c r="AR432" s="34">
        <f t="shared" si="261"/>
        <v>1600</v>
      </c>
      <c r="AS432" s="34">
        <f t="shared" si="271"/>
        <v>0</v>
      </c>
      <c r="AT432" s="34">
        <f t="shared" si="272"/>
        <v>0</v>
      </c>
      <c r="AU432" s="34">
        <f t="shared" si="262"/>
        <v>237</v>
      </c>
      <c r="AV432" s="34">
        <f t="shared" si="263"/>
        <v>2810.3029930136363</v>
      </c>
      <c r="AX432" s="25">
        <v>2030</v>
      </c>
      <c r="AY432" s="34">
        <f t="shared" ref="AY432:BJ432" si="274">AK432-AY427</f>
        <v>348.14695144527218</v>
      </c>
      <c r="AZ432" s="34">
        <f t="shared" si="274"/>
        <v>0</v>
      </c>
      <c r="BA432" s="34">
        <f t="shared" si="274"/>
        <v>0</v>
      </c>
      <c r="BB432" s="34">
        <f t="shared" si="274"/>
        <v>103.36999835073948</v>
      </c>
      <c r="BC432" s="34">
        <f t="shared" si="274"/>
        <v>23.599998474121087</v>
      </c>
      <c r="BD432" s="34">
        <f t="shared" si="274"/>
        <v>15</v>
      </c>
      <c r="BE432" s="34">
        <f t="shared" si="274"/>
        <v>99.949996948242188</v>
      </c>
      <c r="BF432" s="34">
        <f t="shared" si="274"/>
        <v>1100</v>
      </c>
      <c r="BG432" s="34">
        <f t="shared" si="274"/>
        <v>0</v>
      </c>
      <c r="BH432" s="34">
        <f t="shared" si="274"/>
        <v>0</v>
      </c>
      <c r="BI432" s="34">
        <f t="shared" si="274"/>
        <v>237</v>
      </c>
      <c r="BJ432" s="34">
        <f t="shared" si="274"/>
        <v>1927.0669452183747</v>
      </c>
      <c r="BL432" s="74" t="s">
        <v>63</v>
      </c>
      <c r="BM432" s="75">
        <f>BG448</f>
        <v>250</v>
      </c>
    </row>
    <row r="433" spans="2:65" x14ac:dyDescent="0.25">
      <c r="B433" s="27">
        <v>2031</v>
      </c>
      <c r="C433" s="28">
        <v>0</v>
      </c>
      <c r="D433" s="28">
        <v>474</v>
      </c>
      <c r="E433" s="28">
        <v>0</v>
      </c>
      <c r="F433" s="28">
        <v>800</v>
      </c>
      <c r="G433" s="28">
        <v>200</v>
      </c>
      <c r="H433" s="28">
        <v>200</v>
      </c>
      <c r="I433" s="28">
        <v>0</v>
      </c>
      <c r="J433" s="28">
        <v>400</v>
      </c>
      <c r="K433" s="28">
        <v>0</v>
      </c>
      <c r="L433" s="28">
        <v>0</v>
      </c>
      <c r="M433" s="28">
        <v>199.90000152587891</v>
      </c>
      <c r="N433" s="28">
        <v>0</v>
      </c>
      <c r="O433" s="28">
        <v>0</v>
      </c>
      <c r="P433" s="28">
        <v>0</v>
      </c>
      <c r="Q433" s="28">
        <v>0</v>
      </c>
      <c r="R433" s="28">
        <v>75</v>
      </c>
      <c r="S433" s="28">
        <v>0</v>
      </c>
      <c r="T433" s="28">
        <v>0</v>
      </c>
      <c r="U433" s="28">
        <v>0</v>
      </c>
      <c r="V433" s="28">
        <v>0</v>
      </c>
      <c r="W433" s="28">
        <v>38.060001373291023</v>
      </c>
      <c r="X433" s="28">
        <v>0</v>
      </c>
      <c r="Y433" s="28">
        <v>0</v>
      </c>
      <c r="Z433" s="28">
        <v>0</v>
      </c>
      <c r="AA433" s="28">
        <v>15</v>
      </c>
      <c r="AB433" s="28">
        <v>0</v>
      </c>
      <c r="AC433" s="28">
        <v>0</v>
      </c>
      <c r="AD433" s="28">
        <v>0</v>
      </c>
      <c r="AE433" s="28">
        <v>12.069999694824221</v>
      </c>
      <c r="AF433" s="28">
        <v>136.85999923944473</v>
      </c>
      <c r="AG433" s="28">
        <v>483.53367705803515</v>
      </c>
      <c r="AH433" s="28">
        <v>195.61529208824882</v>
      </c>
      <c r="AI433" s="30" t="str">
        <f t="shared" si="264"/>
        <v>M Alternative Fuel for Peakers - Biodiesel</v>
      </c>
      <c r="AJ433" s="27">
        <v>2031</v>
      </c>
      <c r="AK433" s="35">
        <f t="shared" si="265"/>
        <v>679.148969146284</v>
      </c>
      <c r="AL433" s="35">
        <f t="shared" si="260"/>
        <v>75</v>
      </c>
      <c r="AM433" s="35">
        <f t="shared" si="266"/>
        <v>0</v>
      </c>
      <c r="AN433" s="35">
        <f t="shared" si="267"/>
        <v>136.85999923944473</v>
      </c>
      <c r="AO433" s="35">
        <f t="shared" si="268"/>
        <v>50.130001068115241</v>
      </c>
      <c r="AP433" s="35">
        <f t="shared" si="269"/>
        <v>15</v>
      </c>
      <c r="AQ433" s="35">
        <f t="shared" si="270"/>
        <v>199.90000152587891</v>
      </c>
      <c r="AR433" s="35">
        <f t="shared" si="261"/>
        <v>1600</v>
      </c>
      <c r="AS433" s="35">
        <f t="shared" si="271"/>
        <v>0</v>
      </c>
      <c r="AT433" s="35">
        <f t="shared" si="272"/>
        <v>0</v>
      </c>
      <c r="AU433" s="35">
        <f t="shared" si="262"/>
        <v>474</v>
      </c>
      <c r="AV433" s="35">
        <f t="shared" si="263"/>
        <v>3230.0389709797228</v>
      </c>
      <c r="AX433" s="27">
        <v>2031</v>
      </c>
      <c r="AY433" s="35"/>
      <c r="AZ433" s="35"/>
      <c r="BA433" s="35"/>
      <c r="BB433" s="35"/>
      <c r="BC433" s="35"/>
      <c r="BD433" s="35"/>
      <c r="BE433" s="35"/>
      <c r="BF433" s="35"/>
      <c r="BG433" s="35"/>
      <c r="BH433" s="35"/>
      <c r="BI433" s="35"/>
      <c r="BJ433" s="35"/>
      <c r="BL433" s="74" t="s">
        <v>64</v>
      </c>
      <c r="BM433" s="75">
        <f>BH448</f>
        <v>0</v>
      </c>
    </row>
    <row r="434" spans="2:65" x14ac:dyDescent="0.25">
      <c r="B434" s="25">
        <v>2032</v>
      </c>
      <c r="C434" s="26">
        <v>0</v>
      </c>
      <c r="D434" s="26">
        <v>474</v>
      </c>
      <c r="E434" s="26">
        <v>0</v>
      </c>
      <c r="F434" s="26">
        <v>900</v>
      </c>
      <c r="G434" s="26">
        <v>200</v>
      </c>
      <c r="H434" s="26">
        <v>200</v>
      </c>
      <c r="I434" s="26">
        <v>0</v>
      </c>
      <c r="J434" s="26">
        <v>400</v>
      </c>
      <c r="K434" s="26">
        <v>0</v>
      </c>
      <c r="L434" s="26">
        <v>0</v>
      </c>
      <c r="M434" s="26">
        <v>399.79999542236328</v>
      </c>
      <c r="N434" s="26">
        <v>0</v>
      </c>
      <c r="O434" s="26">
        <v>0</v>
      </c>
      <c r="P434" s="26">
        <v>0</v>
      </c>
      <c r="Q434" s="26">
        <v>0</v>
      </c>
      <c r="R434" s="26">
        <v>75</v>
      </c>
      <c r="S434" s="26">
        <v>0</v>
      </c>
      <c r="T434" s="26">
        <v>0</v>
      </c>
      <c r="U434" s="26">
        <v>0</v>
      </c>
      <c r="V434" s="26">
        <v>0</v>
      </c>
      <c r="W434" s="26">
        <v>41.630001068115227</v>
      </c>
      <c r="X434" s="26">
        <v>0</v>
      </c>
      <c r="Y434" s="26">
        <v>0</v>
      </c>
      <c r="Z434" s="26">
        <v>0</v>
      </c>
      <c r="AA434" s="26">
        <v>15</v>
      </c>
      <c r="AB434" s="26">
        <v>0</v>
      </c>
      <c r="AC434" s="26">
        <v>0</v>
      </c>
      <c r="AD434" s="26">
        <v>0</v>
      </c>
      <c r="AE434" s="26">
        <v>13.19999980926514</v>
      </c>
      <c r="AF434" s="26">
        <v>142.18999874591827</v>
      </c>
      <c r="AG434" s="26">
        <v>513.42269833523756</v>
      </c>
      <c r="AH434" s="26">
        <v>216.67182357825993</v>
      </c>
      <c r="AI434" s="30" t="str">
        <f t="shared" si="264"/>
        <v>M Alternative Fuel for Peakers - Biodiesel</v>
      </c>
      <c r="AJ434" s="25">
        <v>2032</v>
      </c>
      <c r="AK434" s="34">
        <f t="shared" si="265"/>
        <v>730.09452191349749</v>
      </c>
      <c r="AL434" s="34">
        <f t="shared" si="260"/>
        <v>75</v>
      </c>
      <c r="AM434" s="34">
        <f t="shared" si="266"/>
        <v>0</v>
      </c>
      <c r="AN434" s="34">
        <f t="shared" si="267"/>
        <v>142.18999874591827</v>
      </c>
      <c r="AO434" s="34">
        <f t="shared" si="268"/>
        <v>54.830000877380371</v>
      </c>
      <c r="AP434" s="34">
        <f t="shared" si="269"/>
        <v>15</v>
      </c>
      <c r="AQ434" s="34">
        <f t="shared" si="270"/>
        <v>399.79999542236328</v>
      </c>
      <c r="AR434" s="34">
        <f t="shared" si="261"/>
        <v>1700</v>
      </c>
      <c r="AS434" s="34">
        <f t="shared" si="271"/>
        <v>0</v>
      </c>
      <c r="AT434" s="34">
        <f t="shared" si="272"/>
        <v>0</v>
      </c>
      <c r="AU434" s="34">
        <f t="shared" si="262"/>
        <v>474</v>
      </c>
      <c r="AV434" s="34">
        <f t="shared" si="263"/>
        <v>3590.9145169591593</v>
      </c>
      <c r="AX434" s="25">
        <v>2032</v>
      </c>
      <c r="AY434" s="34"/>
      <c r="AZ434" s="34"/>
      <c r="BA434" s="34"/>
      <c r="BB434" s="34"/>
      <c r="BC434" s="34"/>
      <c r="BD434" s="34"/>
      <c r="BE434" s="34"/>
      <c r="BF434" s="34"/>
      <c r="BG434" s="34"/>
      <c r="BH434" s="34"/>
      <c r="BI434" s="34"/>
      <c r="BJ434" s="34"/>
      <c r="BL434" s="74" t="s">
        <v>50</v>
      </c>
      <c r="BM434" s="75">
        <f>BI448</f>
        <v>948</v>
      </c>
    </row>
    <row r="435" spans="2:65" x14ac:dyDescent="0.25">
      <c r="B435" s="27">
        <v>2033</v>
      </c>
      <c r="C435" s="28">
        <v>0</v>
      </c>
      <c r="D435" s="28">
        <v>474</v>
      </c>
      <c r="E435" s="28">
        <v>0</v>
      </c>
      <c r="F435" s="28">
        <v>900</v>
      </c>
      <c r="G435" s="28">
        <v>200</v>
      </c>
      <c r="H435" s="28">
        <v>200</v>
      </c>
      <c r="I435" s="28">
        <v>0</v>
      </c>
      <c r="J435" s="28">
        <v>400</v>
      </c>
      <c r="K435" s="28">
        <v>0</v>
      </c>
      <c r="L435" s="28">
        <v>0</v>
      </c>
      <c r="M435" s="28">
        <v>499.59999847412109</v>
      </c>
      <c r="N435" s="28">
        <v>0</v>
      </c>
      <c r="O435" s="28">
        <v>0</v>
      </c>
      <c r="P435" s="28">
        <v>0</v>
      </c>
      <c r="Q435" s="28">
        <v>0</v>
      </c>
      <c r="R435" s="28">
        <v>75</v>
      </c>
      <c r="S435" s="28">
        <v>0</v>
      </c>
      <c r="T435" s="28">
        <v>0</v>
      </c>
      <c r="U435" s="28">
        <v>0</v>
      </c>
      <c r="V435" s="28">
        <v>0</v>
      </c>
      <c r="W435" s="28">
        <v>44.919998168945313</v>
      </c>
      <c r="X435" s="28">
        <v>0</v>
      </c>
      <c r="Y435" s="28">
        <v>0</v>
      </c>
      <c r="Z435" s="28">
        <v>0</v>
      </c>
      <c r="AA435" s="28">
        <v>15</v>
      </c>
      <c r="AB435" s="28">
        <v>0</v>
      </c>
      <c r="AC435" s="28">
        <v>0</v>
      </c>
      <c r="AD435" s="28">
        <v>0</v>
      </c>
      <c r="AE435" s="28">
        <v>14.25</v>
      </c>
      <c r="AF435" s="28">
        <v>147.50000351667404</v>
      </c>
      <c r="AG435" s="28">
        <v>543.82508783715195</v>
      </c>
      <c r="AH435" s="28">
        <v>245.58423121177603</v>
      </c>
      <c r="AI435" s="30" t="str">
        <f t="shared" si="264"/>
        <v>M Alternative Fuel for Peakers - Biodiesel</v>
      </c>
      <c r="AJ435" s="27">
        <v>2033</v>
      </c>
      <c r="AK435" s="35">
        <f t="shared" si="265"/>
        <v>789.40931904892796</v>
      </c>
      <c r="AL435" s="35">
        <f t="shared" si="260"/>
        <v>75</v>
      </c>
      <c r="AM435" s="35">
        <f t="shared" si="266"/>
        <v>0</v>
      </c>
      <c r="AN435" s="35">
        <f t="shared" si="267"/>
        <v>147.50000351667404</v>
      </c>
      <c r="AO435" s="35">
        <f t="shared" si="268"/>
        <v>59.169998168945313</v>
      </c>
      <c r="AP435" s="35">
        <f t="shared" si="269"/>
        <v>15</v>
      </c>
      <c r="AQ435" s="35">
        <f t="shared" si="270"/>
        <v>499.59999847412109</v>
      </c>
      <c r="AR435" s="35">
        <f t="shared" si="261"/>
        <v>1700</v>
      </c>
      <c r="AS435" s="35">
        <f t="shared" si="271"/>
        <v>0</v>
      </c>
      <c r="AT435" s="35">
        <f t="shared" si="272"/>
        <v>0</v>
      </c>
      <c r="AU435" s="35">
        <f t="shared" si="262"/>
        <v>474</v>
      </c>
      <c r="AV435" s="35">
        <f t="shared" si="263"/>
        <v>3759.6793192086684</v>
      </c>
      <c r="AX435" s="27">
        <v>2033</v>
      </c>
      <c r="AY435" s="35"/>
      <c r="AZ435" s="35"/>
      <c r="BA435" s="35"/>
      <c r="BB435" s="35"/>
      <c r="BC435" s="35"/>
      <c r="BD435" s="35"/>
      <c r="BE435" s="35"/>
      <c r="BF435" s="35"/>
      <c r="BG435" s="35"/>
      <c r="BH435" s="35"/>
      <c r="BI435" s="35"/>
      <c r="BJ435" s="35"/>
    </row>
    <row r="436" spans="2:65" x14ac:dyDescent="0.25">
      <c r="B436" s="25">
        <v>2034</v>
      </c>
      <c r="C436" s="26">
        <v>0</v>
      </c>
      <c r="D436" s="26">
        <v>474</v>
      </c>
      <c r="E436" s="26">
        <v>0</v>
      </c>
      <c r="F436" s="26">
        <v>1000</v>
      </c>
      <c r="G436" s="26">
        <v>200</v>
      </c>
      <c r="H436" s="26">
        <v>200</v>
      </c>
      <c r="I436" s="26">
        <v>0</v>
      </c>
      <c r="J436" s="26">
        <v>400</v>
      </c>
      <c r="K436" s="26">
        <v>0</v>
      </c>
      <c r="L436" s="26">
        <v>0</v>
      </c>
      <c r="M436" s="26">
        <v>499.34999847412109</v>
      </c>
      <c r="N436" s="26">
        <v>0</v>
      </c>
      <c r="O436" s="26">
        <v>0</v>
      </c>
      <c r="P436" s="26">
        <v>0</v>
      </c>
      <c r="Q436" s="26">
        <v>0</v>
      </c>
      <c r="R436" s="26">
        <v>75</v>
      </c>
      <c r="S436" s="26">
        <v>0</v>
      </c>
      <c r="T436" s="26">
        <v>0</v>
      </c>
      <c r="U436" s="26">
        <v>0</v>
      </c>
      <c r="V436" s="26">
        <v>0</v>
      </c>
      <c r="W436" s="26">
        <v>48.389999389648438</v>
      </c>
      <c r="X436" s="26">
        <v>0</v>
      </c>
      <c r="Y436" s="26">
        <v>0</v>
      </c>
      <c r="Z436" s="26">
        <v>0</v>
      </c>
      <c r="AA436" s="26">
        <v>15</v>
      </c>
      <c r="AB436" s="26">
        <v>0</v>
      </c>
      <c r="AC436" s="26">
        <v>0</v>
      </c>
      <c r="AD436" s="26">
        <v>0</v>
      </c>
      <c r="AE436" s="26">
        <v>15.340000152587891</v>
      </c>
      <c r="AF436" s="26">
        <v>152.93000316619873</v>
      </c>
      <c r="AG436" s="26">
        <v>577.0647340499753</v>
      </c>
      <c r="AH436" s="26">
        <v>280.84440061793555</v>
      </c>
      <c r="AI436" s="30" t="str">
        <f t="shared" si="264"/>
        <v>M Alternative Fuel for Peakers - Biodiesel</v>
      </c>
      <c r="AJ436" s="25">
        <v>2034</v>
      </c>
      <c r="AK436" s="34">
        <f t="shared" si="265"/>
        <v>857.90913466791085</v>
      </c>
      <c r="AL436" s="34">
        <f t="shared" si="260"/>
        <v>75</v>
      </c>
      <c r="AM436" s="34">
        <f t="shared" si="266"/>
        <v>0</v>
      </c>
      <c r="AN436" s="34">
        <f t="shared" si="267"/>
        <v>152.93000316619873</v>
      </c>
      <c r="AO436" s="34">
        <f t="shared" si="268"/>
        <v>63.729999542236328</v>
      </c>
      <c r="AP436" s="34">
        <f t="shared" si="269"/>
        <v>15</v>
      </c>
      <c r="AQ436" s="34">
        <f t="shared" si="270"/>
        <v>499.34999847412109</v>
      </c>
      <c r="AR436" s="34">
        <f t="shared" si="261"/>
        <v>1800</v>
      </c>
      <c r="AS436" s="34">
        <f t="shared" si="271"/>
        <v>0</v>
      </c>
      <c r="AT436" s="34">
        <f t="shared" si="272"/>
        <v>0</v>
      </c>
      <c r="AU436" s="34">
        <f t="shared" si="262"/>
        <v>474</v>
      </c>
      <c r="AV436" s="34">
        <f t="shared" si="263"/>
        <v>3937.9191358504668</v>
      </c>
      <c r="AX436" s="25">
        <v>2034</v>
      </c>
      <c r="AY436" s="34"/>
      <c r="AZ436" s="34"/>
      <c r="BA436" s="34"/>
      <c r="BB436" s="34"/>
      <c r="BC436" s="34"/>
      <c r="BD436" s="34"/>
      <c r="BE436" s="34"/>
      <c r="BF436" s="34"/>
      <c r="BG436" s="34"/>
      <c r="BH436" s="34"/>
      <c r="BI436" s="34"/>
      <c r="BJ436" s="34"/>
    </row>
    <row r="437" spans="2:65" x14ac:dyDescent="0.25">
      <c r="B437" s="27">
        <v>2035</v>
      </c>
      <c r="C437" s="28">
        <v>0</v>
      </c>
      <c r="D437" s="28">
        <v>474</v>
      </c>
      <c r="E437" s="28">
        <v>0</v>
      </c>
      <c r="F437" s="28">
        <v>1000</v>
      </c>
      <c r="G437" s="28">
        <v>200</v>
      </c>
      <c r="H437" s="28">
        <v>200</v>
      </c>
      <c r="I437" s="28">
        <v>0</v>
      </c>
      <c r="J437" s="28">
        <v>400</v>
      </c>
      <c r="K437" s="28">
        <v>0</v>
      </c>
      <c r="L437" s="28">
        <v>0</v>
      </c>
      <c r="M437" s="28">
        <v>799.09999847412109</v>
      </c>
      <c r="N437" s="28">
        <v>0</v>
      </c>
      <c r="O437" s="28">
        <v>0</v>
      </c>
      <c r="P437" s="28">
        <v>0</v>
      </c>
      <c r="Q437" s="28">
        <v>0</v>
      </c>
      <c r="R437" s="28">
        <v>75</v>
      </c>
      <c r="S437" s="28">
        <v>0</v>
      </c>
      <c r="T437" s="28">
        <v>0</v>
      </c>
      <c r="U437" s="28">
        <v>0</v>
      </c>
      <c r="V437" s="28">
        <v>0</v>
      </c>
      <c r="W437" s="28">
        <v>51.919998168945313</v>
      </c>
      <c r="X437" s="28">
        <v>0</v>
      </c>
      <c r="Y437" s="28">
        <v>0</v>
      </c>
      <c r="Z437" s="28">
        <v>0</v>
      </c>
      <c r="AA437" s="28">
        <v>15</v>
      </c>
      <c r="AB437" s="28">
        <v>0</v>
      </c>
      <c r="AC437" s="28">
        <v>0</v>
      </c>
      <c r="AD437" s="28">
        <v>0</v>
      </c>
      <c r="AE437" s="28">
        <v>16.469999313354489</v>
      </c>
      <c r="AF437" s="28">
        <v>158.61999946832657</v>
      </c>
      <c r="AG437" s="28">
        <v>607.87923046160427</v>
      </c>
      <c r="AH437" s="28">
        <v>309.19430249073082</v>
      </c>
      <c r="AI437" s="30" t="str">
        <f t="shared" si="264"/>
        <v>M Alternative Fuel for Peakers - Biodiesel</v>
      </c>
      <c r="AJ437" s="27">
        <v>2035</v>
      </c>
      <c r="AK437" s="35">
        <f t="shared" si="265"/>
        <v>917.07353295233509</v>
      </c>
      <c r="AL437" s="35">
        <f t="shared" si="260"/>
        <v>75</v>
      </c>
      <c r="AM437" s="35">
        <f t="shared" si="266"/>
        <v>0</v>
      </c>
      <c r="AN437" s="35">
        <f t="shared" si="267"/>
        <v>158.61999946832657</v>
      </c>
      <c r="AO437" s="35">
        <f t="shared" si="268"/>
        <v>68.389997482299805</v>
      </c>
      <c r="AP437" s="35">
        <f t="shared" si="269"/>
        <v>15</v>
      </c>
      <c r="AQ437" s="35">
        <f t="shared" si="270"/>
        <v>799.09999847412109</v>
      </c>
      <c r="AR437" s="35">
        <f t="shared" si="261"/>
        <v>1800</v>
      </c>
      <c r="AS437" s="35">
        <f t="shared" si="271"/>
        <v>0</v>
      </c>
      <c r="AT437" s="35">
        <f t="shared" si="272"/>
        <v>0</v>
      </c>
      <c r="AU437" s="35">
        <f t="shared" si="262"/>
        <v>474</v>
      </c>
      <c r="AV437" s="35">
        <f t="shared" si="263"/>
        <v>4307.1835283770824</v>
      </c>
      <c r="AX437" s="27">
        <v>2035</v>
      </c>
      <c r="AY437" s="35"/>
      <c r="AZ437" s="35"/>
      <c r="BA437" s="35"/>
      <c r="BB437" s="35"/>
      <c r="BC437" s="35"/>
      <c r="BD437" s="35"/>
      <c r="BE437" s="35"/>
      <c r="BF437" s="35"/>
      <c r="BG437" s="35"/>
      <c r="BH437" s="35"/>
      <c r="BI437" s="35"/>
      <c r="BJ437" s="35"/>
    </row>
    <row r="438" spans="2:65" x14ac:dyDescent="0.25">
      <c r="B438" s="25">
        <v>2036</v>
      </c>
      <c r="C438" s="26">
        <v>0</v>
      </c>
      <c r="D438" s="26">
        <v>711</v>
      </c>
      <c r="E438" s="26">
        <v>0</v>
      </c>
      <c r="F438" s="26">
        <v>1100</v>
      </c>
      <c r="G438" s="26">
        <v>200</v>
      </c>
      <c r="H438" s="26">
        <v>200</v>
      </c>
      <c r="I438" s="26">
        <v>0</v>
      </c>
      <c r="J438" s="26">
        <v>400</v>
      </c>
      <c r="K438" s="26">
        <v>0</v>
      </c>
      <c r="L438" s="26">
        <v>0</v>
      </c>
      <c r="M438" s="26">
        <v>898.69999694824219</v>
      </c>
      <c r="N438" s="26">
        <v>0</v>
      </c>
      <c r="O438" s="26">
        <v>0</v>
      </c>
      <c r="P438" s="26">
        <v>0</v>
      </c>
      <c r="Q438" s="26">
        <v>0</v>
      </c>
      <c r="R438" s="26">
        <v>75</v>
      </c>
      <c r="S438" s="26">
        <v>0</v>
      </c>
      <c r="T438" s="26">
        <v>0</v>
      </c>
      <c r="U438" s="26">
        <v>0</v>
      </c>
      <c r="V438" s="26">
        <v>0</v>
      </c>
      <c r="W438" s="26">
        <v>55.459999084472663</v>
      </c>
      <c r="X438" s="26">
        <v>0</v>
      </c>
      <c r="Y438" s="26">
        <v>0</v>
      </c>
      <c r="Z438" s="26">
        <v>0</v>
      </c>
      <c r="AA438" s="26">
        <v>15</v>
      </c>
      <c r="AB438" s="26">
        <v>0</v>
      </c>
      <c r="AC438" s="26">
        <v>0</v>
      </c>
      <c r="AD438" s="26">
        <v>0</v>
      </c>
      <c r="AE438" s="26">
        <v>17.590000152587891</v>
      </c>
      <c r="AF438" s="26">
        <v>161.79000169038773</v>
      </c>
      <c r="AG438" s="26">
        <v>639.68753957211959</v>
      </c>
      <c r="AH438" s="26">
        <v>312.4177018948738</v>
      </c>
      <c r="AI438" s="30" t="str">
        <f t="shared" si="264"/>
        <v>M Alternative Fuel for Peakers - Biodiesel</v>
      </c>
      <c r="AJ438" s="25">
        <v>2036</v>
      </c>
      <c r="AK438" s="34">
        <f t="shared" si="265"/>
        <v>952.10524146699345</v>
      </c>
      <c r="AL438" s="34">
        <f t="shared" si="260"/>
        <v>75</v>
      </c>
      <c r="AM438" s="34">
        <f t="shared" si="266"/>
        <v>0</v>
      </c>
      <c r="AN438" s="34">
        <f t="shared" si="267"/>
        <v>161.79000169038773</v>
      </c>
      <c r="AO438" s="34">
        <f t="shared" si="268"/>
        <v>73.049999237060547</v>
      </c>
      <c r="AP438" s="34">
        <f t="shared" si="269"/>
        <v>15</v>
      </c>
      <c r="AQ438" s="34">
        <f t="shared" si="270"/>
        <v>898.69999694824219</v>
      </c>
      <c r="AR438" s="34">
        <f t="shared" si="261"/>
        <v>1900</v>
      </c>
      <c r="AS438" s="34">
        <f t="shared" si="271"/>
        <v>0</v>
      </c>
      <c r="AT438" s="34">
        <f t="shared" si="272"/>
        <v>0</v>
      </c>
      <c r="AU438" s="34">
        <f t="shared" si="262"/>
        <v>711</v>
      </c>
      <c r="AV438" s="34">
        <f t="shared" si="263"/>
        <v>4786.6452393426844</v>
      </c>
      <c r="AX438" s="25">
        <v>2036</v>
      </c>
      <c r="AY438" s="34"/>
      <c r="AZ438" s="34"/>
      <c r="BA438" s="34"/>
      <c r="BB438" s="34"/>
      <c r="BC438" s="34"/>
      <c r="BD438" s="34"/>
      <c r="BE438" s="34"/>
      <c r="BF438" s="34"/>
      <c r="BG438" s="34"/>
      <c r="BH438" s="34"/>
      <c r="BI438" s="34"/>
      <c r="BJ438" s="34"/>
    </row>
    <row r="439" spans="2:65" x14ac:dyDescent="0.25">
      <c r="B439" s="27">
        <v>2037</v>
      </c>
      <c r="C439" s="28">
        <v>0</v>
      </c>
      <c r="D439" s="28">
        <v>711</v>
      </c>
      <c r="E439" s="28">
        <v>0</v>
      </c>
      <c r="F439" s="28">
        <v>1300</v>
      </c>
      <c r="G439" s="28">
        <v>200</v>
      </c>
      <c r="H439" s="28">
        <v>200</v>
      </c>
      <c r="I439" s="28">
        <v>0</v>
      </c>
      <c r="J439" s="28">
        <v>400</v>
      </c>
      <c r="K439" s="28">
        <v>0</v>
      </c>
      <c r="L439" s="28">
        <v>0</v>
      </c>
      <c r="M439" s="28">
        <v>898.25</v>
      </c>
      <c r="N439" s="28">
        <v>0</v>
      </c>
      <c r="O439" s="28">
        <v>0</v>
      </c>
      <c r="P439" s="28">
        <v>0</v>
      </c>
      <c r="Q439" s="28">
        <v>0</v>
      </c>
      <c r="R439" s="28">
        <v>75</v>
      </c>
      <c r="S439" s="28">
        <v>0</v>
      </c>
      <c r="T439" s="28">
        <v>0</v>
      </c>
      <c r="U439" s="28">
        <v>0</v>
      </c>
      <c r="V439" s="28">
        <v>0</v>
      </c>
      <c r="W439" s="28">
        <v>58.759998321533203</v>
      </c>
      <c r="X439" s="28">
        <v>0</v>
      </c>
      <c r="Y439" s="28">
        <v>0</v>
      </c>
      <c r="Z439" s="28">
        <v>0</v>
      </c>
      <c r="AA439" s="28">
        <v>15</v>
      </c>
      <c r="AB439" s="28">
        <v>0</v>
      </c>
      <c r="AC439" s="28">
        <v>0</v>
      </c>
      <c r="AD439" s="28">
        <v>0</v>
      </c>
      <c r="AE439" s="28">
        <v>18.629999160766602</v>
      </c>
      <c r="AF439" s="28">
        <v>163.74000126123428</v>
      </c>
      <c r="AG439" s="28">
        <v>670.51311338795813</v>
      </c>
      <c r="AH439" s="28">
        <v>341.97115193805143</v>
      </c>
      <c r="AI439" s="30" t="str">
        <f t="shared" si="264"/>
        <v>M Alternative Fuel for Peakers - Biodiesel</v>
      </c>
      <c r="AJ439" s="27">
        <v>2037</v>
      </c>
      <c r="AK439" s="35">
        <f t="shared" si="265"/>
        <v>1012.4842653260096</v>
      </c>
      <c r="AL439" s="35">
        <f t="shared" si="260"/>
        <v>75</v>
      </c>
      <c r="AM439" s="35">
        <f t="shared" si="266"/>
        <v>0</v>
      </c>
      <c r="AN439" s="35">
        <f t="shared" si="267"/>
        <v>163.74000126123428</v>
      </c>
      <c r="AO439" s="35">
        <f t="shared" si="268"/>
        <v>77.389997482299805</v>
      </c>
      <c r="AP439" s="35">
        <f t="shared" si="269"/>
        <v>15</v>
      </c>
      <c r="AQ439" s="35">
        <f t="shared" si="270"/>
        <v>898.25</v>
      </c>
      <c r="AR439" s="35">
        <f t="shared" si="261"/>
        <v>2100</v>
      </c>
      <c r="AS439" s="35">
        <f t="shared" si="271"/>
        <v>0</v>
      </c>
      <c r="AT439" s="35">
        <f t="shared" si="272"/>
        <v>0</v>
      </c>
      <c r="AU439" s="35">
        <f t="shared" si="262"/>
        <v>711</v>
      </c>
      <c r="AV439" s="35">
        <f t="shared" si="263"/>
        <v>5052.8642640695434</v>
      </c>
      <c r="AX439" s="27">
        <v>2037</v>
      </c>
      <c r="AY439" s="35"/>
      <c r="AZ439" s="35"/>
      <c r="BA439" s="35"/>
      <c r="BB439" s="35"/>
      <c r="BC439" s="35"/>
      <c r="BD439" s="35"/>
      <c r="BE439" s="35"/>
      <c r="BF439" s="35"/>
      <c r="BG439" s="35"/>
      <c r="BH439" s="35"/>
      <c r="BI439" s="35"/>
      <c r="BJ439" s="35"/>
    </row>
    <row r="440" spans="2:65" x14ac:dyDescent="0.25">
      <c r="B440" s="25">
        <v>2038</v>
      </c>
      <c r="C440" s="26">
        <v>0</v>
      </c>
      <c r="D440" s="26">
        <v>711</v>
      </c>
      <c r="E440" s="26">
        <v>0</v>
      </c>
      <c r="F440" s="26">
        <v>1500</v>
      </c>
      <c r="G440" s="26">
        <v>200</v>
      </c>
      <c r="H440" s="26">
        <v>200</v>
      </c>
      <c r="I440" s="26">
        <v>0</v>
      </c>
      <c r="J440" s="26">
        <v>400</v>
      </c>
      <c r="K440" s="26">
        <v>0</v>
      </c>
      <c r="L440" s="26">
        <v>0</v>
      </c>
      <c r="M440" s="26">
        <v>897.79999542236328</v>
      </c>
      <c r="N440" s="26">
        <v>0</v>
      </c>
      <c r="O440" s="26">
        <v>0</v>
      </c>
      <c r="P440" s="26">
        <v>0</v>
      </c>
      <c r="Q440" s="26">
        <v>0</v>
      </c>
      <c r="R440" s="26">
        <v>75</v>
      </c>
      <c r="S440" s="26">
        <v>0</v>
      </c>
      <c r="T440" s="26">
        <v>0</v>
      </c>
      <c r="U440" s="26">
        <v>0</v>
      </c>
      <c r="V440" s="26">
        <v>0</v>
      </c>
      <c r="W440" s="26">
        <v>62.220001220703118</v>
      </c>
      <c r="X440" s="26">
        <v>0</v>
      </c>
      <c r="Y440" s="26">
        <v>0</v>
      </c>
      <c r="Z440" s="26">
        <v>0</v>
      </c>
      <c r="AA440" s="26">
        <v>15</v>
      </c>
      <c r="AB440" s="26">
        <v>0</v>
      </c>
      <c r="AC440" s="26">
        <v>0</v>
      </c>
      <c r="AD440" s="26">
        <v>0</v>
      </c>
      <c r="AE440" s="26">
        <v>19.729999542236332</v>
      </c>
      <c r="AF440" s="26">
        <v>165.60999923944473</v>
      </c>
      <c r="AG440" s="26">
        <v>699.77322725012084</v>
      </c>
      <c r="AH440" s="26">
        <v>372.95409578863388</v>
      </c>
      <c r="AI440" s="30" t="str">
        <f t="shared" si="264"/>
        <v>M Alternative Fuel for Peakers - Biodiesel</v>
      </c>
      <c r="AJ440" s="25">
        <v>2038</v>
      </c>
      <c r="AK440" s="34">
        <f t="shared" si="265"/>
        <v>1072.7273230387548</v>
      </c>
      <c r="AL440" s="34">
        <f t="shared" si="260"/>
        <v>75</v>
      </c>
      <c r="AM440" s="34">
        <f t="shared" si="266"/>
        <v>0</v>
      </c>
      <c r="AN440" s="34">
        <f t="shared" si="267"/>
        <v>165.60999923944473</v>
      </c>
      <c r="AO440" s="34">
        <f t="shared" si="268"/>
        <v>81.950000762939453</v>
      </c>
      <c r="AP440" s="34">
        <f t="shared" si="269"/>
        <v>15</v>
      </c>
      <c r="AQ440" s="34">
        <f t="shared" si="270"/>
        <v>897.79999542236328</v>
      </c>
      <c r="AR440" s="34">
        <f t="shared" si="261"/>
        <v>2300</v>
      </c>
      <c r="AS440" s="34">
        <f t="shared" si="271"/>
        <v>0</v>
      </c>
      <c r="AT440" s="34">
        <f t="shared" si="272"/>
        <v>0</v>
      </c>
      <c r="AU440" s="34">
        <f t="shared" si="262"/>
        <v>711</v>
      </c>
      <c r="AV440" s="34">
        <f t="shared" si="263"/>
        <v>5319.087318463502</v>
      </c>
      <c r="AX440" s="25">
        <v>2038</v>
      </c>
      <c r="AY440" s="34"/>
      <c r="AZ440" s="34"/>
      <c r="BA440" s="34"/>
      <c r="BB440" s="34"/>
      <c r="BC440" s="34"/>
      <c r="BD440" s="34"/>
      <c r="BE440" s="34"/>
      <c r="BF440" s="34"/>
      <c r="BG440" s="34"/>
      <c r="BH440" s="34"/>
      <c r="BI440" s="34"/>
      <c r="BJ440" s="34"/>
    </row>
    <row r="441" spans="2:65" x14ac:dyDescent="0.25">
      <c r="B441" s="27">
        <v>2039</v>
      </c>
      <c r="C441" s="28">
        <v>0</v>
      </c>
      <c r="D441" s="28">
        <v>711</v>
      </c>
      <c r="E441" s="28">
        <v>0</v>
      </c>
      <c r="F441" s="28">
        <v>1500</v>
      </c>
      <c r="G441" s="28">
        <v>200</v>
      </c>
      <c r="H441" s="28">
        <v>200</v>
      </c>
      <c r="I441" s="28">
        <v>0</v>
      </c>
      <c r="J441" s="28">
        <v>400</v>
      </c>
      <c r="K441" s="28">
        <v>0</v>
      </c>
      <c r="L441" s="28">
        <v>0</v>
      </c>
      <c r="M441" s="28">
        <v>1097.3500061035156</v>
      </c>
      <c r="N441" s="28">
        <v>0</v>
      </c>
      <c r="O441" s="28">
        <v>0</v>
      </c>
      <c r="P441" s="28">
        <v>0</v>
      </c>
      <c r="Q441" s="28">
        <v>0</v>
      </c>
      <c r="R441" s="28">
        <v>75</v>
      </c>
      <c r="S441" s="28">
        <v>0</v>
      </c>
      <c r="T441" s="28">
        <v>25</v>
      </c>
      <c r="U441" s="28">
        <v>0</v>
      </c>
      <c r="V441" s="28">
        <v>0</v>
      </c>
      <c r="W441" s="28">
        <v>65.650001525878906</v>
      </c>
      <c r="X441" s="28">
        <v>0</v>
      </c>
      <c r="Y441" s="28">
        <v>0</v>
      </c>
      <c r="Z441" s="28">
        <v>0</v>
      </c>
      <c r="AA441" s="28">
        <v>15</v>
      </c>
      <c r="AB441" s="28">
        <v>0</v>
      </c>
      <c r="AC441" s="28">
        <v>0</v>
      </c>
      <c r="AD441" s="28">
        <v>0</v>
      </c>
      <c r="AE441" s="28">
        <v>20.819999694824219</v>
      </c>
      <c r="AF441" s="28">
        <v>168.78000313043594</v>
      </c>
      <c r="AG441" s="28">
        <v>729.05334737670728</v>
      </c>
      <c r="AH441" s="28">
        <v>417.70254871129873</v>
      </c>
      <c r="AI441" s="30" t="str">
        <f t="shared" si="264"/>
        <v>M Alternative Fuel for Peakers - Biodiesel</v>
      </c>
      <c r="AJ441" s="27">
        <v>2039</v>
      </c>
      <c r="AK441" s="35">
        <f t="shared" si="265"/>
        <v>1146.755896088006</v>
      </c>
      <c r="AL441" s="35">
        <f t="shared" si="260"/>
        <v>100</v>
      </c>
      <c r="AM441" s="35">
        <f t="shared" si="266"/>
        <v>0</v>
      </c>
      <c r="AN441" s="35">
        <f t="shared" si="267"/>
        <v>168.78000313043594</v>
      </c>
      <c r="AO441" s="35">
        <f t="shared" si="268"/>
        <v>86.470001220703125</v>
      </c>
      <c r="AP441" s="35">
        <f t="shared" si="269"/>
        <v>15</v>
      </c>
      <c r="AQ441" s="35">
        <f t="shared" si="270"/>
        <v>1097.3500061035156</v>
      </c>
      <c r="AR441" s="35">
        <f t="shared" si="261"/>
        <v>2300</v>
      </c>
      <c r="AS441" s="35">
        <f t="shared" si="271"/>
        <v>0</v>
      </c>
      <c r="AT441" s="35">
        <f t="shared" si="272"/>
        <v>0</v>
      </c>
      <c r="AU441" s="35">
        <f t="shared" si="262"/>
        <v>711</v>
      </c>
      <c r="AV441" s="35">
        <f t="shared" si="263"/>
        <v>5625.3559065426607</v>
      </c>
      <c r="AX441" s="27">
        <v>2039</v>
      </c>
      <c r="AY441" s="35"/>
      <c r="AZ441" s="35"/>
      <c r="BA441" s="35"/>
      <c r="BB441" s="35"/>
      <c r="BC441" s="35"/>
      <c r="BD441" s="35"/>
      <c r="BE441" s="35"/>
      <c r="BF441" s="35"/>
      <c r="BG441" s="35"/>
      <c r="BH441" s="35"/>
      <c r="BI441" s="35"/>
      <c r="BJ441" s="35"/>
    </row>
    <row r="442" spans="2:65" x14ac:dyDescent="0.25">
      <c r="B442" s="25">
        <v>2040</v>
      </c>
      <c r="C442" s="26">
        <v>0</v>
      </c>
      <c r="D442" s="26">
        <v>711</v>
      </c>
      <c r="E442" s="26">
        <v>0</v>
      </c>
      <c r="F442" s="26">
        <v>1500</v>
      </c>
      <c r="G442" s="26">
        <v>200</v>
      </c>
      <c r="H442" s="26">
        <v>200</v>
      </c>
      <c r="I442" s="26">
        <v>0</v>
      </c>
      <c r="J442" s="26">
        <v>400</v>
      </c>
      <c r="K442" s="26">
        <v>0</v>
      </c>
      <c r="L442" s="26">
        <v>0</v>
      </c>
      <c r="M442" s="26">
        <v>1296.7999954223633</v>
      </c>
      <c r="N442" s="26">
        <v>0</v>
      </c>
      <c r="O442" s="26">
        <v>0</v>
      </c>
      <c r="P442" s="26">
        <v>0</v>
      </c>
      <c r="Q442" s="26">
        <v>0</v>
      </c>
      <c r="R442" s="26">
        <v>75</v>
      </c>
      <c r="S442" s="26">
        <v>75</v>
      </c>
      <c r="T442" s="26">
        <v>25</v>
      </c>
      <c r="U442" s="26">
        <v>0</v>
      </c>
      <c r="V442" s="26">
        <v>0</v>
      </c>
      <c r="W442" s="26">
        <v>69.120002746582031</v>
      </c>
      <c r="X442" s="26">
        <v>0</v>
      </c>
      <c r="Y442" s="26">
        <v>0</v>
      </c>
      <c r="Z442" s="26">
        <v>0</v>
      </c>
      <c r="AA442" s="26">
        <v>15</v>
      </c>
      <c r="AB442" s="26">
        <v>0</v>
      </c>
      <c r="AC442" s="26">
        <v>0</v>
      </c>
      <c r="AD442" s="26">
        <v>0</v>
      </c>
      <c r="AE442" s="26">
        <v>21.920000076293949</v>
      </c>
      <c r="AF442" s="26">
        <v>171.94000017642975</v>
      </c>
      <c r="AG442" s="26">
        <v>755.51243081152279</v>
      </c>
      <c r="AH442" s="26">
        <v>466.93941385101141</v>
      </c>
      <c r="AI442" s="30" t="str">
        <f t="shared" si="264"/>
        <v>M Alternative Fuel for Peakers - Biodiesel</v>
      </c>
      <c r="AJ442" s="25">
        <v>2040</v>
      </c>
      <c r="AK442" s="34">
        <f t="shared" si="265"/>
        <v>1222.4518446625343</v>
      </c>
      <c r="AL442" s="34">
        <f t="shared" si="260"/>
        <v>175</v>
      </c>
      <c r="AM442" s="34">
        <f t="shared" si="266"/>
        <v>0</v>
      </c>
      <c r="AN442" s="34">
        <f t="shared" si="267"/>
        <v>171.94000017642975</v>
      </c>
      <c r="AO442" s="34">
        <f t="shared" si="268"/>
        <v>91.040002822875977</v>
      </c>
      <c r="AP442" s="34">
        <f t="shared" si="269"/>
        <v>15</v>
      </c>
      <c r="AQ442" s="34">
        <f t="shared" si="270"/>
        <v>1296.7999954223633</v>
      </c>
      <c r="AR442" s="34">
        <f t="shared" si="261"/>
        <v>2300</v>
      </c>
      <c r="AS442" s="34">
        <f t="shared" si="271"/>
        <v>0</v>
      </c>
      <c r="AT442" s="34">
        <f t="shared" si="272"/>
        <v>0</v>
      </c>
      <c r="AU442" s="34">
        <f t="shared" si="262"/>
        <v>711</v>
      </c>
      <c r="AV442" s="34">
        <f t="shared" si="263"/>
        <v>5983.2318430842033</v>
      </c>
      <c r="AX442" s="25">
        <v>2040</v>
      </c>
      <c r="AY442" s="34"/>
      <c r="AZ442" s="34"/>
      <c r="BA442" s="34"/>
      <c r="BB442" s="34"/>
      <c r="BC442" s="34"/>
      <c r="BD442" s="34"/>
      <c r="BE442" s="34"/>
      <c r="BF442" s="34"/>
      <c r="BG442" s="34"/>
      <c r="BH442" s="34"/>
      <c r="BI442" s="34"/>
      <c r="BJ442" s="34"/>
    </row>
    <row r="443" spans="2:65" x14ac:dyDescent="0.25">
      <c r="B443" s="27">
        <v>2041</v>
      </c>
      <c r="C443" s="28">
        <v>0</v>
      </c>
      <c r="D443" s="28">
        <v>711</v>
      </c>
      <c r="E443" s="28">
        <v>0</v>
      </c>
      <c r="F443" s="28">
        <v>1600</v>
      </c>
      <c r="G443" s="28">
        <v>200</v>
      </c>
      <c r="H443" s="28">
        <v>200</v>
      </c>
      <c r="I443" s="28">
        <v>0</v>
      </c>
      <c r="J443" s="28">
        <v>400</v>
      </c>
      <c r="K443" s="28">
        <v>0</v>
      </c>
      <c r="L443" s="28">
        <v>0</v>
      </c>
      <c r="M443" s="28">
        <v>1296.1499938964844</v>
      </c>
      <c r="N443" s="28">
        <v>0</v>
      </c>
      <c r="O443" s="28">
        <v>0</v>
      </c>
      <c r="P443" s="28">
        <v>0</v>
      </c>
      <c r="Q443" s="28">
        <v>0</v>
      </c>
      <c r="R443" s="28">
        <v>100</v>
      </c>
      <c r="S443" s="28">
        <v>75</v>
      </c>
      <c r="T443" s="28">
        <v>200</v>
      </c>
      <c r="U443" s="28">
        <v>0</v>
      </c>
      <c r="V443" s="28">
        <v>0</v>
      </c>
      <c r="W443" s="28">
        <v>72.769996643066406</v>
      </c>
      <c r="X443" s="28">
        <v>0</v>
      </c>
      <c r="Y443" s="28">
        <v>0</v>
      </c>
      <c r="Z443" s="28">
        <v>0</v>
      </c>
      <c r="AA443" s="28">
        <v>15</v>
      </c>
      <c r="AB443" s="28">
        <v>0</v>
      </c>
      <c r="AC443" s="28">
        <v>0</v>
      </c>
      <c r="AD443" s="28">
        <v>0</v>
      </c>
      <c r="AE443" s="28">
        <v>23.079999923706051</v>
      </c>
      <c r="AF443" s="28">
        <v>175.21999704837799</v>
      </c>
      <c r="AG443" s="28">
        <v>778.42247755274707</v>
      </c>
      <c r="AH443" s="28">
        <v>490.49237784781337</v>
      </c>
      <c r="AI443" s="30" t="str">
        <f t="shared" si="264"/>
        <v>M Alternative Fuel for Peakers - Biodiesel</v>
      </c>
      <c r="AJ443" s="27">
        <v>2041</v>
      </c>
      <c r="AK443" s="35">
        <f t="shared" si="265"/>
        <v>1268.9148554005606</v>
      </c>
      <c r="AL443" s="35">
        <f t="shared" si="260"/>
        <v>375</v>
      </c>
      <c r="AM443" s="35">
        <f t="shared" si="266"/>
        <v>0</v>
      </c>
      <c r="AN443" s="35">
        <f t="shared" si="267"/>
        <v>175.21999704837799</v>
      </c>
      <c r="AO443" s="35">
        <f t="shared" si="268"/>
        <v>95.849996566772461</v>
      </c>
      <c r="AP443" s="35">
        <f t="shared" si="269"/>
        <v>15</v>
      </c>
      <c r="AQ443" s="35">
        <f t="shared" si="270"/>
        <v>1296.1499938964844</v>
      </c>
      <c r="AR443" s="35">
        <f t="shared" si="261"/>
        <v>2400</v>
      </c>
      <c r="AS443" s="35">
        <f t="shared" si="271"/>
        <v>0</v>
      </c>
      <c r="AT443" s="35">
        <f t="shared" si="272"/>
        <v>0</v>
      </c>
      <c r="AU443" s="35">
        <f t="shared" si="262"/>
        <v>711</v>
      </c>
      <c r="AV443" s="35">
        <f t="shared" si="263"/>
        <v>6337.1348429121954</v>
      </c>
      <c r="AX443" s="27">
        <v>2041</v>
      </c>
      <c r="AY443" s="35"/>
      <c r="AZ443" s="35"/>
      <c r="BA443" s="35"/>
      <c r="BB443" s="35"/>
      <c r="BC443" s="35"/>
      <c r="BD443" s="35"/>
      <c r="BE443" s="35"/>
      <c r="BF443" s="35"/>
      <c r="BG443" s="35"/>
      <c r="BH443" s="35"/>
      <c r="BI443" s="35"/>
      <c r="BJ443" s="35"/>
    </row>
    <row r="444" spans="2:65" x14ac:dyDescent="0.25">
      <c r="B444" s="25">
        <v>2042</v>
      </c>
      <c r="C444" s="26">
        <v>0</v>
      </c>
      <c r="D444" s="26">
        <v>711</v>
      </c>
      <c r="E444" s="26">
        <v>0</v>
      </c>
      <c r="F444" s="26">
        <v>1600</v>
      </c>
      <c r="G444" s="26">
        <v>200</v>
      </c>
      <c r="H444" s="26">
        <v>200</v>
      </c>
      <c r="I444" s="26">
        <v>0</v>
      </c>
      <c r="J444" s="26">
        <v>400</v>
      </c>
      <c r="K444" s="26">
        <v>0</v>
      </c>
      <c r="L444" s="26">
        <v>200</v>
      </c>
      <c r="M444" s="26">
        <v>1395.5</v>
      </c>
      <c r="N444" s="26">
        <v>0</v>
      </c>
      <c r="O444" s="26">
        <v>0</v>
      </c>
      <c r="P444" s="26">
        <v>0</v>
      </c>
      <c r="Q444" s="26">
        <v>0</v>
      </c>
      <c r="R444" s="26">
        <v>100</v>
      </c>
      <c r="S444" s="26">
        <v>100</v>
      </c>
      <c r="T444" s="26">
        <v>200</v>
      </c>
      <c r="U444" s="26">
        <v>0</v>
      </c>
      <c r="V444" s="26">
        <v>0</v>
      </c>
      <c r="W444" s="26">
        <v>76.620002746582031</v>
      </c>
      <c r="X444" s="26">
        <v>0</v>
      </c>
      <c r="Y444" s="26">
        <v>0</v>
      </c>
      <c r="Z444" s="26">
        <v>0</v>
      </c>
      <c r="AA444" s="26">
        <v>30</v>
      </c>
      <c r="AB444" s="26">
        <v>0</v>
      </c>
      <c r="AC444" s="26">
        <v>0</v>
      </c>
      <c r="AD444" s="26">
        <v>0</v>
      </c>
      <c r="AE444" s="26">
        <v>24.29999923706055</v>
      </c>
      <c r="AF444" s="26">
        <v>178.45999777317047</v>
      </c>
      <c r="AG444" s="26">
        <v>799.46679644314816</v>
      </c>
      <c r="AH444" s="26">
        <v>517.74793944462169</v>
      </c>
      <c r="AI444" s="30" t="str">
        <f t="shared" si="264"/>
        <v>M Alternative Fuel for Peakers - Biodiesel</v>
      </c>
      <c r="AJ444" s="25">
        <v>2042</v>
      </c>
      <c r="AK444" s="34">
        <f t="shared" si="265"/>
        <v>1317.2147358877698</v>
      </c>
      <c r="AL444" s="34">
        <f t="shared" si="260"/>
        <v>400</v>
      </c>
      <c r="AM444" s="34">
        <f t="shared" si="266"/>
        <v>0</v>
      </c>
      <c r="AN444" s="34">
        <f t="shared" si="267"/>
        <v>178.45999777317047</v>
      </c>
      <c r="AO444" s="34">
        <f t="shared" si="268"/>
        <v>100.92000198364258</v>
      </c>
      <c r="AP444" s="34">
        <f t="shared" si="269"/>
        <v>30</v>
      </c>
      <c r="AQ444" s="34">
        <f t="shared" si="270"/>
        <v>1395.5</v>
      </c>
      <c r="AR444" s="34">
        <f t="shared" si="261"/>
        <v>2600</v>
      </c>
      <c r="AS444" s="34">
        <f t="shared" si="271"/>
        <v>0</v>
      </c>
      <c r="AT444" s="34">
        <f t="shared" si="272"/>
        <v>0</v>
      </c>
      <c r="AU444" s="34">
        <f t="shared" si="262"/>
        <v>711</v>
      </c>
      <c r="AV444" s="34">
        <f t="shared" si="263"/>
        <v>6733.0947356445831</v>
      </c>
      <c r="AX444" s="25">
        <v>2042</v>
      </c>
      <c r="AY444" s="34"/>
      <c r="AZ444" s="34"/>
      <c r="BA444" s="34"/>
      <c r="BB444" s="34"/>
      <c r="BC444" s="34"/>
      <c r="BD444" s="34"/>
      <c r="BE444" s="34"/>
      <c r="BF444" s="34"/>
      <c r="BG444" s="34"/>
      <c r="BH444" s="34"/>
      <c r="BI444" s="34"/>
      <c r="BJ444" s="34"/>
    </row>
    <row r="445" spans="2:65" x14ac:dyDescent="0.25">
      <c r="B445" s="27">
        <v>2043</v>
      </c>
      <c r="C445" s="28">
        <v>0</v>
      </c>
      <c r="D445" s="28">
        <v>711</v>
      </c>
      <c r="E445" s="28">
        <v>0</v>
      </c>
      <c r="F445" s="28">
        <v>1700</v>
      </c>
      <c r="G445" s="28">
        <v>200</v>
      </c>
      <c r="H445" s="28">
        <v>200</v>
      </c>
      <c r="I445" s="28">
        <v>0</v>
      </c>
      <c r="J445" s="28">
        <v>400</v>
      </c>
      <c r="K445" s="28">
        <v>0</v>
      </c>
      <c r="L445" s="28">
        <v>300</v>
      </c>
      <c r="M445" s="28">
        <v>1394.7999954223633</v>
      </c>
      <c r="N445" s="28">
        <v>0</v>
      </c>
      <c r="O445" s="28">
        <v>0</v>
      </c>
      <c r="P445" s="28">
        <v>0</v>
      </c>
      <c r="Q445" s="28">
        <v>0</v>
      </c>
      <c r="R445" s="28">
        <v>100</v>
      </c>
      <c r="S445" s="28">
        <v>325</v>
      </c>
      <c r="T445" s="28">
        <v>200</v>
      </c>
      <c r="U445" s="28">
        <v>50</v>
      </c>
      <c r="V445" s="28">
        <v>0</v>
      </c>
      <c r="W445" s="28">
        <v>80.669998168945313</v>
      </c>
      <c r="X445" s="28">
        <v>125</v>
      </c>
      <c r="Y445" s="28">
        <v>0</v>
      </c>
      <c r="Z445" s="28">
        <v>0</v>
      </c>
      <c r="AA445" s="28">
        <v>30</v>
      </c>
      <c r="AB445" s="28">
        <v>0</v>
      </c>
      <c r="AC445" s="28">
        <v>0</v>
      </c>
      <c r="AD445" s="28">
        <v>0</v>
      </c>
      <c r="AE445" s="28">
        <v>25.579999923706051</v>
      </c>
      <c r="AF445" s="28">
        <v>181.72000229358673</v>
      </c>
      <c r="AG445" s="28">
        <v>815.05506987821332</v>
      </c>
      <c r="AH445" s="28">
        <v>562.34133320822002</v>
      </c>
      <c r="AI445" s="30" t="str">
        <f t="shared" si="264"/>
        <v>M Alternative Fuel for Peakers - Biodiesel</v>
      </c>
      <c r="AJ445" s="27">
        <v>2043</v>
      </c>
      <c r="AK445" s="35">
        <f t="shared" si="265"/>
        <v>1377.3964030864333</v>
      </c>
      <c r="AL445" s="35">
        <f t="shared" si="260"/>
        <v>675</v>
      </c>
      <c r="AM445" s="35">
        <f t="shared" si="266"/>
        <v>0</v>
      </c>
      <c r="AN445" s="35">
        <f t="shared" si="267"/>
        <v>181.72000229358673</v>
      </c>
      <c r="AO445" s="35">
        <f t="shared" si="268"/>
        <v>106.24999809265137</v>
      </c>
      <c r="AP445" s="35">
        <f t="shared" si="269"/>
        <v>30</v>
      </c>
      <c r="AQ445" s="35">
        <f t="shared" si="270"/>
        <v>1394.7999954223633</v>
      </c>
      <c r="AR445" s="35">
        <f t="shared" si="261"/>
        <v>2800</v>
      </c>
      <c r="AS445" s="35">
        <f t="shared" si="271"/>
        <v>125</v>
      </c>
      <c r="AT445" s="35">
        <f t="shared" si="272"/>
        <v>0</v>
      </c>
      <c r="AU445" s="35">
        <f t="shared" si="262"/>
        <v>711</v>
      </c>
      <c r="AV445" s="35">
        <f t="shared" si="263"/>
        <v>7401.1663988950349</v>
      </c>
      <c r="AX445" s="27">
        <v>2043</v>
      </c>
      <c r="AY445" s="35"/>
      <c r="AZ445" s="35"/>
      <c r="BA445" s="35"/>
      <c r="BB445" s="35"/>
      <c r="BC445" s="35"/>
      <c r="BD445" s="35"/>
      <c r="BE445" s="35"/>
      <c r="BF445" s="35"/>
      <c r="BG445" s="35"/>
      <c r="BH445" s="35"/>
      <c r="BI445" s="35"/>
      <c r="BJ445" s="35"/>
    </row>
    <row r="446" spans="2:65" x14ac:dyDescent="0.25">
      <c r="B446" s="25">
        <v>2044</v>
      </c>
      <c r="C446" s="26">
        <v>0</v>
      </c>
      <c r="D446" s="26">
        <v>948</v>
      </c>
      <c r="E446" s="26">
        <v>0</v>
      </c>
      <c r="F446" s="26">
        <v>1700</v>
      </c>
      <c r="G446" s="26">
        <v>550</v>
      </c>
      <c r="H446" s="26">
        <v>200</v>
      </c>
      <c r="I446" s="26">
        <v>0</v>
      </c>
      <c r="J446" s="26">
        <v>400</v>
      </c>
      <c r="K446" s="26">
        <v>0</v>
      </c>
      <c r="L446" s="26">
        <v>300</v>
      </c>
      <c r="M446" s="26">
        <v>1594.1000137329102</v>
      </c>
      <c r="N446" s="26">
        <v>0</v>
      </c>
      <c r="O446" s="26">
        <v>0</v>
      </c>
      <c r="P446" s="26">
        <v>0</v>
      </c>
      <c r="Q446" s="26">
        <v>0</v>
      </c>
      <c r="R446" s="26">
        <v>100</v>
      </c>
      <c r="S446" s="26">
        <v>325</v>
      </c>
      <c r="T446" s="26">
        <v>200</v>
      </c>
      <c r="U446" s="26">
        <v>50</v>
      </c>
      <c r="V446" s="26">
        <v>0</v>
      </c>
      <c r="W446" s="26">
        <v>84.930000305175781</v>
      </c>
      <c r="X446" s="26">
        <v>125</v>
      </c>
      <c r="Y446" s="26">
        <v>0</v>
      </c>
      <c r="Z446" s="26">
        <v>0</v>
      </c>
      <c r="AA446" s="26">
        <v>45</v>
      </c>
      <c r="AB446" s="26">
        <v>0</v>
      </c>
      <c r="AC446" s="26">
        <v>0</v>
      </c>
      <c r="AD446" s="26">
        <v>0</v>
      </c>
      <c r="AE446" s="26">
        <v>26.930000305175781</v>
      </c>
      <c r="AF446" s="26">
        <v>183.51000010967255</v>
      </c>
      <c r="AG446" s="26">
        <v>832.17698303956013</v>
      </c>
      <c r="AH446" s="26">
        <v>622.09565656516793</v>
      </c>
      <c r="AI446" s="30" t="str">
        <f t="shared" si="264"/>
        <v>M Alternative Fuel for Peakers - Biodiesel</v>
      </c>
      <c r="AJ446" s="25">
        <v>2044</v>
      </c>
      <c r="AK446" s="34">
        <f t="shared" si="265"/>
        <v>1454.2726396047281</v>
      </c>
      <c r="AL446" s="34">
        <f t="shared" si="260"/>
        <v>675</v>
      </c>
      <c r="AM446" s="34">
        <f t="shared" si="266"/>
        <v>0</v>
      </c>
      <c r="AN446" s="34">
        <f t="shared" si="267"/>
        <v>183.51000010967255</v>
      </c>
      <c r="AO446" s="34">
        <f t="shared" si="268"/>
        <v>111.86000061035156</v>
      </c>
      <c r="AP446" s="34">
        <f t="shared" si="269"/>
        <v>45</v>
      </c>
      <c r="AQ446" s="34">
        <f t="shared" si="270"/>
        <v>1594.1000137329102</v>
      </c>
      <c r="AR446" s="34">
        <f t="shared" si="261"/>
        <v>3150</v>
      </c>
      <c r="AS446" s="34">
        <f t="shared" si="271"/>
        <v>125</v>
      </c>
      <c r="AT446" s="34">
        <f t="shared" si="272"/>
        <v>0</v>
      </c>
      <c r="AU446" s="34">
        <f t="shared" si="262"/>
        <v>948</v>
      </c>
      <c r="AV446" s="34">
        <f t="shared" si="263"/>
        <v>8286.7426540576635</v>
      </c>
      <c r="AX446" s="25">
        <v>2044</v>
      </c>
      <c r="AY446" s="34"/>
      <c r="AZ446" s="34"/>
      <c r="BA446" s="34"/>
      <c r="BB446" s="34"/>
      <c r="BC446" s="34"/>
      <c r="BD446" s="34"/>
      <c r="BE446" s="34"/>
      <c r="BF446" s="34"/>
      <c r="BG446" s="34"/>
      <c r="BH446" s="34"/>
      <c r="BI446" s="34"/>
      <c r="BJ446" s="34"/>
    </row>
    <row r="447" spans="2:65" x14ac:dyDescent="0.25">
      <c r="B447" s="27">
        <v>2045</v>
      </c>
      <c r="C447" s="28">
        <v>0</v>
      </c>
      <c r="D447" s="28">
        <v>948</v>
      </c>
      <c r="E447" s="28">
        <v>0</v>
      </c>
      <c r="F447" s="28">
        <v>1700</v>
      </c>
      <c r="G447" s="28">
        <v>550</v>
      </c>
      <c r="H447" s="28">
        <v>200</v>
      </c>
      <c r="I447" s="28">
        <v>0</v>
      </c>
      <c r="J447" s="28">
        <v>400</v>
      </c>
      <c r="K447" s="28">
        <v>0</v>
      </c>
      <c r="L447" s="28">
        <v>300</v>
      </c>
      <c r="M447" s="28">
        <v>1593.2999877929688</v>
      </c>
      <c r="N447" s="28">
        <v>0</v>
      </c>
      <c r="O447" s="28">
        <v>0</v>
      </c>
      <c r="P447" s="28">
        <v>0</v>
      </c>
      <c r="Q447" s="28">
        <v>0</v>
      </c>
      <c r="R447" s="28">
        <v>100</v>
      </c>
      <c r="S447" s="28">
        <v>325</v>
      </c>
      <c r="T447" s="28">
        <v>200</v>
      </c>
      <c r="U447" s="28">
        <v>75</v>
      </c>
      <c r="V447" s="28">
        <v>0</v>
      </c>
      <c r="W447" s="28">
        <v>89.410003662109375</v>
      </c>
      <c r="X447" s="28">
        <v>250</v>
      </c>
      <c r="Y447" s="28">
        <v>0</v>
      </c>
      <c r="Z447" s="28">
        <v>0</v>
      </c>
      <c r="AA447" s="28">
        <v>75</v>
      </c>
      <c r="AB447" s="28">
        <v>0</v>
      </c>
      <c r="AC447" s="28">
        <v>0</v>
      </c>
      <c r="AD447" s="28">
        <v>0</v>
      </c>
      <c r="AE447" s="28">
        <v>28.360000610351559</v>
      </c>
      <c r="AF447" s="28">
        <v>185.39000141620636</v>
      </c>
      <c r="AG447" s="28">
        <v>847.64353959809046</v>
      </c>
      <c r="AH447" s="28">
        <v>689.82409491570616</v>
      </c>
      <c r="AI447" s="30" t="str">
        <f t="shared" si="264"/>
        <v>M Alternative Fuel for Peakers - Biodiesel</v>
      </c>
      <c r="AJ447" s="27">
        <v>2045</v>
      </c>
      <c r="AK447" s="35">
        <f>SUM(AG447:AH447)</f>
        <v>1537.4676345137966</v>
      </c>
      <c r="AL447" s="35">
        <f t="shared" si="260"/>
        <v>700</v>
      </c>
      <c r="AM447" s="35">
        <f t="shared" si="266"/>
        <v>0</v>
      </c>
      <c r="AN447" s="35">
        <f t="shared" si="267"/>
        <v>185.39000141620636</v>
      </c>
      <c r="AO447" s="35">
        <f t="shared" si="268"/>
        <v>117.77000427246094</v>
      </c>
      <c r="AP447" s="35">
        <f t="shared" si="269"/>
        <v>75</v>
      </c>
      <c r="AQ447" s="35">
        <f t="shared" si="270"/>
        <v>1593.2999877929688</v>
      </c>
      <c r="AR447" s="35">
        <f t="shared" si="261"/>
        <v>3150</v>
      </c>
      <c r="AS447" s="35">
        <f t="shared" si="271"/>
        <v>250</v>
      </c>
      <c r="AT447" s="35">
        <f t="shared" si="272"/>
        <v>0</v>
      </c>
      <c r="AU447" s="35">
        <f t="shared" si="262"/>
        <v>948</v>
      </c>
      <c r="AV447" s="35">
        <f t="shared" si="263"/>
        <v>8556.927627995432</v>
      </c>
      <c r="AX447" s="27">
        <v>2045</v>
      </c>
      <c r="AY447" s="35">
        <f t="shared" ref="AY447:BJ447" si="275">AK447-AK432</f>
        <v>931.34463509981344</v>
      </c>
      <c r="AZ447" s="35">
        <f t="shared" si="275"/>
        <v>625</v>
      </c>
      <c r="BA447" s="35">
        <f t="shared" si="275"/>
        <v>0</v>
      </c>
      <c r="BB447" s="35">
        <f t="shared" si="275"/>
        <v>53.850003391504288</v>
      </c>
      <c r="BC447" s="35">
        <f t="shared" si="275"/>
        <v>72.080005645751953</v>
      </c>
      <c r="BD447" s="35">
        <f t="shared" si="275"/>
        <v>60</v>
      </c>
      <c r="BE447" s="35">
        <f t="shared" si="275"/>
        <v>1493.3499908447266</v>
      </c>
      <c r="BF447" s="35">
        <f t="shared" si="275"/>
        <v>1550</v>
      </c>
      <c r="BG447" s="35">
        <f t="shared" si="275"/>
        <v>250</v>
      </c>
      <c r="BH447" s="35">
        <f t="shared" si="275"/>
        <v>0</v>
      </c>
      <c r="BI447" s="35">
        <f t="shared" si="275"/>
        <v>711</v>
      </c>
      <c r="BJ447" s="35">
        <f t="shared" si="275"/>
        <v>5746.6246349817957</v>
      </c>
    </row>
    <row r="448" spans="2:65" x14ac:dyDescent="0.25">
      <c r="AX448" s="27" t="s">
        <v>45</v>
      </c>
      <c r="AY448" s="35">
        <f>SUM(AY447,AY432,AY427)</f>
        <v>1537.4676345137968</v>
      </c>
      <c r="AZ448" s="35">
        <f t="shared" ref="AZ448:BJ448" si="276">SUM(AZ447,AZ432,AZ427)</f>
        <v>700</v>
      </c>
      <c r="BA448" s="35">
        <f t="shared" si="276"/>
        <v>0</v>
      </c>
      <c r="BB448" s="35">
        <f t="shared" si="276"/>
        <v>185.39000141620636</v>
      </c>
      <c r="BC448" s="35">
        <f t="shared" si="276"/>
        <v>117.77000427246094</v>
      </c>
      <c r="BD448" s="35">
        <f t="shared" si="276"/>
        <v>75</v>
      </c>
      <c r="BE448" s="35">
        <f t="shared" si="276"/>
        <v>1593.2999877929688</v>
      </c>
      <c r="BF448" s="35">
        <f t="shared" si="276"/>
        <v>3150</v>
      </c>
      <c r="BG448" s="35">
        <f t="shared" si="276"/>
        <v>250</v>
      </c>
      <c r="BH448" s="35">
        <f t="shared" si="276"/>
        <v>0</v>
      </c>
      <c r="BI448" s="35">
        <f t="shared" si="276"/>
        <v>948</v>
      </c>
      <c r="BJ448" s="35">
        <f t="shared" si="276"/>
        <v>8556.927627995432</v>
      </c>
    </row>
    <row r="450" spans="2:65" x14ac:dyDescent="0.25">
      <c r="B450" s="1" t="str">
        <f>'RAW DATA INPUTS &gt;&gt;&gt;'!D19</f>
        <v>N1 100% Renewable by 2030 Batteries</v>
      </c>
    </row>
    <row r="451" spans="2:65" ht="75" x14ac:dyDescent="0.25">
      <c r="B451" s="16" t="s">
        <v>13</v>
      </c>
      <c r="C451" s="17" t="s">
        <v>14</v>
      </c>
      <c r="D451" s="17" t="s">
        <v>15</v>
      </c>
      <c r="E451" s="17" t="s">
        <v>16</v>
      </c>
      <c r="F451" s="18" t="s">
        <v>17</v>
      </c>
      <c r="G451" s="18" t="s">
        <v>18</v>
      </c>
      <c r="H451" s="18" t="s">
        <v>19</v>
      </c>
      <c r="I451" s="18" t="s">
        <v>20</v>
      </c>
      <c r="J451" s="18" t="s">
        <v>21</v>
      </c>
      <c r="K451" s="18" t="s">
        <v>22</v>
      </c>
      <c r="L451" s="18" t="s">
        <v>23</v>
      </c>
      <c r="M451" s="19" t="s">
        <v>24</v>
      </c>
      <c r="N451" s="19" t="s">
        <v>25</v>
      </c>
      <c r="O451" s="19" t="s">
        <v>26</v>
      </c>
      <c r="P451" s="19" t="s">
        <v>27</v>
      </c>
      <c r="Q451" s="19" t="s">
        <v>28</v>
      </c>
      <c r="R451" s="20" t="s">
        <v>29</v>
      </c>
      <c r="S451" s="20" t="s">
        <v>30</v>
      </c>
      <c r="T451" s="20" t="s">
        <v>31</v>
      </c>
      <c r="U451" s="20" t="s">
        <v>32</v>
      </c>
      <c r="V451" s="20" t="s">
        <v>33</v>
      </c>
      <c r="W451" s="20" t="s">
        <v>34</v>
      </c>
      <c r="X451" s="21" t="s">
        <v>35</v>
      </c>
      <c r="Y451" s="21" t="s">
        <v>36</v>
      </c>
      <c r="Z451" s="21" t="s">
        <v>37</v>
      </c>
      <c r="AA451" s="16" t="s">
        <v>38</v>
      </c>
      <c r="AB451" s="16" t="s">
        <v>39</v>
      </c>
      <c r="AC451" s="16" t="s">
        <v>52</v>
      </c>
      <c r="AD451" s="16" t="s">
        <v>41</v>
      </c>
      <c r="AE451" s="16" t="s">
        <v>42</v>
      </c>
      <c r="AF451" s="22" t="s">
        <v>1</v>
      </c>
      <c r="AG451" s="22" t="s">
        <v>43</v>
      </c>
      <c r="AH451" s="22" t="s">
        <v>44</v>
      </c>
      <c r="AI451" s="36" t="str">
        <f>B450</f>
        <v>N1 100% Renewable by 2030 Batteries</v>
      </c>
      <c r="AJ451" s="23" t="s">
        <v>13</v>
      </c>
      <c r="AK451" s="23" t="s">
        <v>58</v>
      </c>
      <c r="AL451" s="23" t="s">
        <v>59</v>
      </c>
      <c r="AM451" s="23" t="s">
        <v>60</v>
      </c>
      <c r="AN451" s="23" t="s">
        <v>61</v>
      </c>
      <c r="AO451" s="23" t="s">
        <v>62</v>
      </c>
      <c r="AP451" s="24" t="s">
        <v>38</v>
      </c>
      <c r="AQ451" s="24" t="s">
        <v>47</v>
      </c>
      <c r="AR451" s="24" t="s">
        <v>53</v>
      </c>
      <c r="AS451" s="24" t="s">
        <v>63</v>
      </c>
      <c r="AT451" s="24" t="s">
        <v>64</v>
      </c>
      <c r="AU451" s="24" t="s">
        <v>50</v>
      </c>
      <c r="AV451" s="24" t="s">
        <v>45</v>
      </c>
      <c r="AX451" s="23" t="s">
        <v>273</v>
      </c>
      <c r="AY451" s="23" t="s">
        <v>58</v>
      </c>
      <c r="AZ451" s="23" t="s">
        <v>59</v>
      </c>
      <c r="BA451" s="23" t="s">
        <v>60</v>
      </c>
      <c r="BB451" s="23" t="s">
        <v>61</v>
      </c>
      <c r="BC451" s="23" t="s">
        <v>62</v>
      </c>
      <c r="BD451" s="24" t="s">
        <v>38</v>
      </c>
      <c r="BE451" s="24" t="s">
        <v>47</v>
      </c>
      <c r="BF451" s="24" t="s">
        <v>53</v>
      </c>
      <c r="BG451" s="24" t="s">
        <v>63</v>
      </c>
      <c r="BH451" s="24" t="s">
        <v>64</v>
      </c>
      <c r="BI451" s="24" t="s">
        <v>50</v>
      </c>
      <c r="BJ451" s="24" t="s">
        <v>45</v>
      </c>
    </row>
    <row r="452" spans="2:65" x14ac:dyDescent="0.25">
      <c r="B452" s="25">
        <v>2022</v>
      </c>
      <c r="C452" s="26">
        <v>0</v>
      </c>
      <c r="D452" s="26">
        <v>0</v>
      </c>
      <c r="E452" s="26">
        <v>0</v>
      </c>
      <c r="F452" s="26">
        <v>0</v>
      </c>
      <c r="G452" s="26">
        <v>0</v>
      </c>
      <c r="H452" s="26">
        <v>0</v>
      </c>
      <c r="I452" s="26">
        <v>0</v>
      </c>
      <c r="J452" s="26">
        <v>0</v>
      </c>
      <c r="K452" s="26">
        <v>0</v>
      </c>
      <c r="L452" s="26">
        <v>0</v>
      </c>
      <c r="M452" s="26">
        <v>0</v>
      </c>
      <c r="N452" s="26">
        <v>0</v>
      </c>
      <c r="O452" s="26">
        <v>0</v>
      </c>
      <c r="P452" s="26">
        <v>0</v>
      </c>
      <c r="Q452" s="26">
        <v>0</v>
      </c>
      <c r="R452" s="26">
        <v>0</v>
      </c>
      <c r="S452" s="26">
        <v>0</v>
      </c>
      <c r="T452" s="26">
        <v>0</v>
      </c>
      <c r="U452" s="26">
        <v>0</v>
      </c>
      <c r="V452" s="26">
        <v>0</v>
      </c>
      <c r="W452" s="26">
        <v>3.2999999523162842</v>
      </c>
      <c r="X452" s="26">
        <v>0</v>
      </c>
      <c r="Y452" s="26">
        <v>0</v>
      </c>
      <c r="Z452" s="26">
        <v>0</v>
      </c>
      <c r="AA452" s="26">
        <v>0</v>
      </c>
      <c r="AB452" s="26">
        <v>0</v>
      </c>
      <c r="AC452" s="26">
        <v>0</v>
      </c>
      <c r="AD452" s="26">
        <v>0</v>
      </c>
      <c r="AE452" s="26">
        <v>0</v>
      </c>
      <c r="AF452" s="26">
        <v>0</v>
      </c>
      <c r="AG452" s="26">
        <v>32.299930108021961</v>
      </c>
      <c r="AH452" s="26">
        <v>37.1379291002768</v>
      </c>
      <c r="AI452" s="30" t="str">
        <f>AI451</f>
        <v>N1 100% Renewable by 2030 Batteries</v>
      </c>
      <c r="AJ452" s="25">
        <v>2022</v>
      </c>
      <c r="AK452" s="34">
        <f>SUM(AG452:AH452)</f>
        <v>69.437859208298761</v>
      </c>
      <c r="AL452" s="34">
        <f t="shared" ref="AL452:AL475" si="277">SUM(R452:U452)</f>
        <v>0</v>
      </c>
      <c r="AM452" s="34">
        <f>SUM(AC452:AD452)</f>
        <v>0</v>
      </c>
      <c r="AN452" s="34">
        <f>AF452</f>
        <v>0</v>
      </c>
      <c r="AO452" s="34">
        <f>W452+AE452</f>
        <v>3.2999999523162842</v>
      </c>
      <c r="AP452" s="34">
        <f>AA452</f>
        <v>0</v>
      </c>
      <c r="AQ452" s="34">
        <f>SUM(M452:Q452)</f>
        <v>0</v>
      </c>
      <c r="AR452" s="34">
        <f t="shared" ref="AR452:AR475" si="278">SUM(F452:L452)</f>
        <v>0</v>
      </c>
      <c r="AS452" s="34">
        <f>SUM(X452:Z452)</f>
        <v>0</v>
      </c>
      <c r="AT452" s="34">
        <f>V452</f>
        <v>0</v>
      </c>
      <c r="AU452" s="34">
        <f t="shared" ref="AU452:AU475" si="279">SUM(C452:E452)</f>
        <v>0</v>
      </c>
      <c r="AV452" s="34">
        <f t="shared" ref="AV452:AV475" si="280">SUM(AK452:AU452)</f>
        <v>72.737859160615045</v>
      </c>
      <c r="AX452" s="25">
        <v>2022</v>
      </c>
      <c r="AY452" s="34"/>
      <c r="AZ452" s="34"/>
      <c r="BA452" s="34"/>
      <c r="BB452" s="34"/>
      <c r="BC452" s="34"/>
      <c r="BD452" s="34"/>
      <c r="BE452" s="34"/>
      <c r="BF452" s="34"/>
      <c r="BG452" s="34"/>
      <c r="BH452" s="34"/>
      <c r="BI452" s="34"/>
      <c r="BJ452" s="34"/>
      <c r="BL452" s="74" t="s">
        <v>58</v>
      </c>
      <c r="BM452" s="75">
        <f>AY476</f>
        <v>1303.6279335499225</v>
      </c>
    </row>
    <row r="453" spans="2:65" x14ac:dyDescent="0.25">
      <c r="B453" s="27">
        <v>2023</v>
      </c>
      <c r="C453" s="28">
        <v>0</v>
      </c>
      <c r="D453" s="28">
        <v>0</v>
      </c>
      <c r="E453" s="28">
        <v>0</v>
      </c>
      <c r="F453" s="28">
        <v>0</v>
      </c>
      <c r="G453" s="28">
        <v>0</v>
      </c>
      <c r="H453" s="28">
        <v>0</v>
      </c>
      <c r="I453" s="28">
        <v>0</v>
      </c>
      <c r="J453" s="28">
        <v>0</v>
      </c>
      <c r="K453" s="28">
        <v>0</v>
      </c>
      <c r="L453" s="28">
        <v>0</v>
      </c>
      <c r="M453" s="28">
        <v>0</v>
      </c>
      <c r="N453" s="28">
        <v>0</v>
      </c>
      <c r="O453" s="28">
        <v>0</v>
      </c>
      <c r="P453" s="28">
        <v>0</v>
      </c>
      <c r="Q453" s="28">
        <v>0</v>
      </c>
      <c r="R453" s="28">
        <v>0</v>
      </c>
      <c r="S453" s="28">
        <v>0</v>
      </c>
      <c r="T453" s="28">
        <v>0</v>
      </c>
      <c r="U453" s="28">
        <v>0</v>
      </c>
      <c r="V453" s="28">
        <v>0</v>
      </c>
      <c r="W453" s="28">
        <v>6.25</v>
      </c>
      <c r="X453" s="28">
        <v>0</v>
      </c>
      <c r="Y453" s="28">
        <v>0</v>
      </c>
      <c r="Z453" s="28">
        <v>0</v>
      </c>
      <c r="AA453" s="28">
        <v>0</v>
      </c>
      <c r="AB453" s="28">
        <v>0</v>
      </c>
      <c r="AC453" s="28">
        <v>0</v>
      </c>
      <c r="AD453" s="28">
        <v>0</v>
      </c>
      <c r="AE453" s="28">
        <v>3</v>
      </c>
      <c r="AF453" s="28">
        <v>0.61000002361834049</v>
      </c>
      <c r="AG453" s="28">
        <v>65.635560686927619</v>
      </c>
      <c r="AH453" s="28">
        <v>61.868254649550458</v>
      </c>
      <c r="AI453" s="30" t="str">
        <f t="shared" ref="AI453:AI475" si="281">AI452</f>
        <v>N1 100% Renewable by 2030 Batteries</v>
      </c>
      <c r="AJ453" s="27">
        <v>2023</v>
      </c>
      <c r="AK453" s="35">
        <f t="shared" ref="AK453:AK474" si="282">SUM(AG453:AH453)</f>
        <v>127.50381533647808</v>
      </c>
      <c r="AL453" s="35">
        <f t="shared" si="277"/>
        <v>0</v>
      </c>
      <c r="AM453" s="35">
        <f t="shared" ref="AM453:AM475" si="283">SUM(AC453:AD453)</f>
        <v>0</v>
      </c>
      <c r="AN453" s="35">
        <f t="shared" ref="AN453:AN475" si="284">AF453</f>
        <v>0.61000002361834049</v>
      </c>
      <c r="AO453" s="35">
        <f t="shared" ref="AO453:AO475" si="285">W453+AE453</f>
        <v>9.25</v>
      </c>
      <c r="AP453" s="35">
        <f t="shared" ref="AP453:AP475" si="286">AA453</f>
        <v>0</v>
      </c>
      <c r="AQ453" s="35">
        <f t="shared" ref="AQ453:AQ475" si="287">SUM(M453:Q453)</f>
        <v>0</v>
      </c>
      <c r="AR453" s="35">
        <f t="shared" si="278"/>
        <v>0</v>
      </c>
      <c r="AS453" s="35">
        <f t="shared" ref="AS453:AS475" si="288">SUM(X453:Z453)</f>
        <v>0</v>
      </c>
      <c r="AT453" s="35">
        <f t="shared" ref="AT453:AT475" si="289">V453</f>
        <v>0</v>
      </c>
      <c r="AU453" s="35">
        <f t="shared" si="279"/>
        <v>0</v>
      </c>
      <c r="AV453" s="35">
        <f t="shared" si="280"/>
        <v>137.36381536009642</v>
      </c>
      <c r="AX453" s="27">
        <v>2023</v>
      </c>
      <c r="AY453" s="35"/>
      <c r="AZ453" s="35"/>
      <c r="BA453" s="35"/>
      <c r="BB453" s="35"/>
      <c r="BC453" s="35"/>
      <c r="BD453" s="35"/>
      <c r="BE453" s="35"/>
      <c r="BF453" s="35"/>
      <c r="BG453" s="35"/>
      <c r="BH453" s="35"/>
      <c r="BI453" s="35"/>
      <c r="BJ453" s="35"/>
      <c r="BL453" s="74" t="s">
        <v>59</v>
      </c>
      <c r="BM453" s="75">
        <f>AZ476</f>
        <v>26200</v>
      </c>
    </row>
    <row r="454" spans="2:65" x14ac:dyDescent="0.25">
      <c r="B454" s="25">
        <v>2024</v>
      </c>
      <c r="C454" s="26">
        <v>0</v>
      </c>
      <c r="D454" s="26">
        <v>0</v>
      </c>
      <c r="E454" s="26">
        <v>0</v>
      </c>
      <c r="F454" s="26">
        <v>400</v>
      </c>
      <c r="G454" s="26">
        <v>0</v>
      </c>
      <c r="H454" s="26">
        <v>0</v>
      </c>
      <c r="I454" s="26">
        <v>0</v>
      </c>
      <c r="J454" s="26">
        <v>0</v>
      </c>
      <c r="K454" s="26">
        <v>0</v>
      </c>
      <c r="L454" s="26">
        <v>0</v>
      </c>
      <c r="M454" s="26">
        <v>0</v>
      </c>
      <c r="N454" s="26">
        <v>0</v>
      </c>
      <c r="O454" s="26">
        <v>0</v>
      </c>
      <c r="P454" s="26">
        <v>0</v>
      </c>
      <c r="Q454" s="26">
        <v>0</v>
      </c>
      <c r="R454" s="26">
        <v>0</v>
      </c>
      <c r="S454" s="26">
        <v>0</v>
      </c>
      <c r="T454" s="26">
        <v>0</v>
      </c>
      <c r="U454" s="26">
        <v>0</v>
      </c>
      <c r="V454" s="26">
        <v>0</v>
      </c>
      <c r="W454" s="26">
        <v>11.89000034332275</v>
      </c>
      <c r="X454" s="26">
        <v>0</v>
      </c>
      <c r="Y454" s="26">
        <v>0</v>
      </c>
      <c r="Z454" s="26">
        <v>0</v>
      </c>
      <c r="AA454" s="26">
        <v>0</v>
      </c>
      <c r="AB454" s="26">
        <v>0</v>
      </c>
      <c r="AC454" s="26">
        <v>0</v>
      </c>
      <c r="AD454" s="26">
        <v>0</v>
      </c>
      <c r="AE454" s="26">
        <v>6</v>
      </c>
      <c r="AF454" s="26">
        <v>1.8900000136345627</v>
      </c>
      <c r="AG454" s="26">
        <v>100.91233669113406</v>
      </c>
      <c r="AH454" s="26">
        <v>81.077305541015448</v>
      </c>
      <c r="AI454" s="30" t="str">
        <f t="shared" si="281"/>
        <v>N1 100% Renewable by 2030 Batteries</v>
      </c>
      <c r="AJ454" s="25">
        <v>2024</v>
      </c>
      <c r="AK454" s="34">
        <f t="shared" si="282"/>
        <v>181.98964223214949</v>
      </c>
      <c r="AL454" s="34">
        <f t="shared" si="277"/>
        <v>0</v>
      </c>
      <c r="AM454" s="34">
        <f t="shared" si="283"/>
        <v>0</v>
      </c>
      <c r="AN454" s="34">
        <f t="shared" si="284"/>
        <v>1.8900000136345627</v>
      </c>
      <c r="AO454" s="34">
        <f t="shared" si="285"/>
        <v>17.89000034332275</v>
      </c>
      <c r="AP454" s="34">
        <f t="shared" si="286"/>
        <v>0</v>
      </c>
      <c r="AQ454" s="34">
        <f t="shared" si="287"/>
        <v>0</v>
      </c>
      <c r="AR454" s="34">
        <f t="shared" si="278"/>
        <v>400</v>
      </c>
      <c r="AS454" s="34">
        <f t="shared" si="288"/>
        <v>0</v>
      </c>
      <c r="AT454" s="34">
        <f t="shared" si="289"/>
        <v>0</v>
      </c>
      <c r="AU454" s="34">
        <f t="shared" si="279"/>
        <v>0</v>
      </c>
      <c r="AV454" s="34">
        <f t="shared" si="280"/>
        <v>601.76964258910675</v>
      </c>
      <c r="AX454" s="25">
        <v>2024</v>
      </c>
      <c r="AY454" s="34"/>
      <c r="AZ454" s="34"/>
      <c r="BA454" s="34"/>
      <c r="BB454" s="34"/>
      <c r="BC454" s="34"/>
      <c r="BD454" s="34"/>
      <c r="BE454" s="34"/>
      <c r="BF454" s="34"/>
      <c r="BG454" s="34"/>
      <c r="BH454" s="34"/>
      <c r="BI454" s="34"/>
      <c r="BJ454" s="34"/>
      <c r="BL454" s="74" t="s">
        <v>60</v>
      </c>
      <c r="BM454" s="75">
        <f>BA476</f>
        <v>0</v>
      </c>
    </row>
    <row r="455" spans="2:65" x14ac:dyDescent="0.25">
      <c r="B455" s="27">
        <v>2025</v>
      </c>
      <c r="C455" s="28">
        <v>0</v>
      </c>
      <c r="D455" s="28">
        <v>0</v>
      </c>
      <c r="E455" s="28">
        <v>0</v>
      </c>
      <c r="F455" s="28">
        <v>1700</v>
      </c>
      <c r="G455" s="28">
        <v>0</v>
      </c>
      <c r="H455" s="28">
        <v>0</v>
      </c>
      <c r="I455" s="28">
        <v>0</v>
      </c>
      <c r="J455" s="28">
        <v>0</v>
      </c>
      <c r="K455" s="28">
        <v>0</v>
      </c>
      <c r="L455" s="28">
        <v>0</v>
      </c>
      <c r="M455" s="28">
        <v>0</v>
      </c>
      <c r="N455" s="28">
        <v>0</v>
      </c>
      <c r="O455" s="28">
        <v>0</v>
      </c>
      <c r="P455" s="28">
        <v>0</v>
      </c>
      <c r="Q455" s="28">
        <v>0</v>
      </c>
      <c r="R455" s="28">
        <v>0</v>
      </c>
      <c r="S455" s="28">
        <v>0</v>
      </c>
      <c r="T455" s="28">
        <v>0</v>
      </c>
      <c r="U455" s="28">
        <v>0</v>
      </c>
      <c r="V455" s="28">
        <v>0</v>
      </c>
      <c r="W455" s="28">
        <v>16.090000152587891</v>
      </c>
      <c r="X455" s="28">
        <v>0</v>
      </c>
      <c r="Y455" s="28">
        <v>0</v>
      </c>
      <c r="Z455" s="28">
        <v>0</v>
      </c>
      <c r="AA455" s="28">
        <v>0</v>
      </c>
      <c r="AB455" s="28">
        <v>0</v>
      </c>
      <c r="AC455" s="28">
        <v>0</v>
      </c>
      <c r="AD455" s="28">
        <v>0</v>
      </c>
      <c r="AE455" s="28">
        <v>6</v>
      </c>
      <c r="AF455" s="28">
        <v>5.179999902844429</v>
      </c>
      <c r="AG455" s="28">
        <v>138.21786936648584</v>
      </c>
      <c r="AH455" s="28">
        <v>93.732976330442341</v>
      </c>
      <c r="AI455" s="30" t="str">
        <f t="shared" si="281"/>
        <v>N1 100% Renewable by 2030 Batteries</v>
      </c>
      <c r="AJ455" s="27">
        <v>2025</v>
      </c>
      <c r="AK455" s="35">
        <f t="shared" si="282"/>
        <v>231.95084569692818</v>
      </c>
      <c r="AL455" s="35">
        <f t="shared" si="277"/>
        <v>0</v>
      </c>
      <c r="AM455" s="35">
        <f t="shared" si="283"/>
        <v>0</v>
      </c>
      <c r="AN455" s="35">
        <f t="shared" si="284"/>
        <v>5.179999902844429</v>
      </c>
      <c r="AO455" s="35">
        <f t="shared" si="285"/>
        <v>22.090000152587891</v>
      </c>
      <c r="AP455" s="35">
        <f t="shared" si="286"/>
        <v>0</v>
      </c>
      <c r="AQ455" s="35">
        <f t="shared" si="287"/>
        <v>0</v>
      </c>
      <c r="AR455" s="35">
        <f t="shared" si="278"/>
        <v>1700</v>
      </c>
      <c r="AS455" s="35">
        <f t="shared" si="288"/>
        <v>0</v>
      </c>
      <c r="AT455" s="35">
        <f t="shared" si="289"/>
        <v>0</v>
      </c>
      <c r="AU455" s="35">
        <f t="shared" si="279"/>
        <v>0</v>
      </c>
      <c r="AV455" s="35">
        <f t="shared" si="280"/>
        <v>1959.2208457523604</v>
      </c>
      <c r="AX455" s="27">
        <v>2025</v>
      </c>
      <c r="AY455" s="35">
        <f t="shared" ref="AY455:BJ455" si="290">AK455</f>
        <v>231.95084569692818</v>
      </c>
      <c r="AZ455" s="35">
        <f t="shared" si="290"/>
        <v>0</v>
      </c>
      <c r="BA455" s="35">
        <f t="shared" si="290"/>
        <v>0</v>
      </c>
      <c r="BB455" s="35">
        <f t="shared" si="290"/>
        <v>5.179999902844429</v>
      </c>
      <c r="BC455" s="35">
        <f t="shared" si="290"/>
        <v>22.090000152587891</v>
      </c>
      <c r="BD455" s="35">
        <f t="shared" si="290"/>
        <v>0</v>
      </c>
      <c r="BE455" s="35">
        <f t="shared" si="290"/>
        <v>0</v>
      </c>
      <c r="BF455" s="35">
        <f t="shared" si="290"/>
        <v>1700</v>
      </c>
      <c r="BG455" s="35">
        <f t="shared" si="290"/>
        <v>0</v>
      </c>
      <c r="BH455" s="35">
        <f t="shared" si="290"/>
        <v>0</v>
      </c>
      <c r="BI455" s="35">
        <f t="shared" si="290"/>
        <v>0</v>
      </c>
      <c r="BJ455" s="35">
        <f t="shared" si="290"/>
        <v>1959.2208457523604</v>
      </c>
      <c r="BL455" s="74" t="s">
        <v>61</v>
      </c>
      <c r="BM455" s="75">
        <f>BB476</f>
        <v>58.570000290870667</v>
      </c>
    </row>
    <row r="456" spans="2:65" x14ac:dyDescent="0.25">
      <c r="B456" s="25">
        <v>2026</v>
      </c>
      <c r="C456" s="26">
        <v>0</v>
      </c>
      <c r="D456" s="26">
        <v>0</v>
      </c>
      <c r="E456" s="26">
        <v>0</v>
      </c>
      <c r="F456" s="26">
        <v>1700</v>
      </c>
      <c r="G456" s="26">
        <v>0</v>
      </c>
      <c r="H456" s="26">
        <v>0</v>
      </c>
      <c r="I456" s="26">
        <v>0</v>
      </c>
      <c r="J456" s="26">
        <v>0</v>
      </c>
      <c r="K456" s="26">
        <v>0</v>
      </c>
      <c r="L456" s="26">
        <v>0</v>
      </c>
      <c r="M456" s="26">
        <v>0</v>
      </c>
      <c r="N456" s="26">
        <v>0</v>
      </c>
      <c r="O456" s="26">
        <v>0</v>
      </c>
      <c r="P456" s="26">
        <v>0</v>
      </c>
      <c r="Q456" s="26">
        <v>0</v>
      </c>
      <c r="R456" s="26">
        <v>2800</v>
      </c>
      <c r="S456" s="26">
        <v>0</v>
      </c>
      <c r="T456" s="26">
        <v>0</v>
      </c>
      <c r="U456" s="26">
        <v>0</v>
      </c>
      <c r="V456" s="26">
        <v>0</v>
      </c>
      <c r="W456" s="26">
        <v>19.389999389648441</v>
      </c>
      <c r="X456" s="26">
        <v>0</v>
      </c>
      <c r="Y456" s="26">
        <v>0</v>
      </c>
      <c r="Z456" s="26">
        <v>0</v>
      </c>
      <c r="AA456" s="26">
        <v>0</v>
      </c>
      <c r="AB456" s="26">
        <v>0</v>
      </c>
      <c r="AC456" s="26">
        <v>0</v>
      </c>
      <c r="AD456" s="26">
        <v>0</v>
      </c>
      <c r="AE456" s="26">
        <v>6</v>
      </c>
      <c r="AF456" s="26">
        <v>9.9000000059604645</v>
      </c>
      <c r="AG456" s="26">
        <v>176.59415432919087</v>
      </c>
      <c r="AH456" s="26">
        <v>109.79813701644319</v>
      </c>
      <c r="AI456" s="30" t="str">
        <f t="shared" si="281"/>
        <v>N1 100% Renewable by 2030 Batteries</v>
      </c>
      <c r="AJ456" s="25">
        <v>2026</v>
      </c>
      <c r="AK456" s="34">
        <f t="shared" si="282"/>
        <v>286.39229134563408</v>
      </c>
      <c r="AL456" s="34">
        <f t="shared" si="277"/>
        <v>2800</v>
      </c>
      <c r="AM456" s="34">
        <f t="shared" si="283"/>
        <v>0</v>
      </c>
      <c r="AN456" s="34">
        <f t="shared" si="284"/>
        <v>9.9000000059604645</v>
      </c>
      <c r="AO456" s="34">
        <f t="shared" si="285"/>
        <v>25.389999389648441</v>
      </c>
      <c r="AP456" s="34">
        <f t="shared" si="286"/>
        <v>0</v>
      </c>
      <c r="AQ456" s="34">
        <f t="shared" si="287"/>
        <v>0</v>
      </c>
      <c r="AR456" s="34">
        <f t="shared" si="278"/>
        <v>1700</v>
      </c>
      <c r="AS456" s="34">
        <f t="shared" si="288"/>
        <v>0</v>
      </c>
      <c r="AT456" s="34">
        <f t="shared" si="289"/>
        <v>0</v>
      </c>
      <c r="AU456" s="34">
        <f t="shared" si="279"/>
        <v>0</v>
      </c>
      <c r="AV456" s="34">
        <f t="shared" si="280"/>
        <v>4821.6822907412425</v>
      </c>
      <c r="AX456" s="25">
        <v>2026</v>
      </c>
      <c r="AY456" s="34"/>
      <c r="AZ456" s="34"/>
      <c r="BA456" s="34"/>
      <c r="BB456" s="34"/>
      <c r="BC456" s="34"/>
      <c r="BD456" s="34"/>
      <c r="BE456" s="34"/>
      <c r="BF456" s="34"/>
      <c r="BG456" s="34"/>
      <c r="BH456" s="34"/>
      <c r="BI456" s="34"/>
      <c r="BJ456" s="34"/>
      <c r="BL456" s="74" t="s">
        <v>62</v>
      </c>
      <c r="BM456" s="75">
        <f>BC476</f>
        <v>117.77000427246094</v>
      </c>
    </row>
    <row r="457" spans="2:65" x14ac:dyDescent="0.25">
      <c r="B457" s="27">
        <v>2027</v>
      </c>
      <c r="C457" s="28">
        <v>0</v>
      </c>
      <c r="D457" s="28">
        <v>0</v>
      </c>
      <c r="E457" s="28">
        <v>0</v>
      </c>
      <c r="F457" s="28">
        <v>1700</v>
      </c>
      <c r="G457" s="28">
        <v>200</v>
      </c>
      <c r="H457" s="28">
        <v>0</v>
      </c>
      <c r="I457" s="28">
        <v>0</v>
      </c>
      <c r="J457" s="28">
        <v>0</v>
      </c>
      <c r="K457" s="28">
        <v>0</v>
      </c>
      <c r="L457" s="28">
        <v>0</v>
      </c>
      <c r="M457" s="28">
        <v>0</v>
      </c>
      <c r="N457" s="28">
        <v>0</v>
      </c>
      <c r="O457" s="28">
        <v>0</v>
      </c>
      <c r="P457" s="28">
        <v>0</v>
      </c>
      <c r="Q457" s="28">
        <v>0</v>
      </c>
      <c r="R457" s="28">
        <v>4600</v>
      </c>
      <c r="S457" s="28">
        <v>0</v>
      </c>
      <c r="T457" s="28">
        <v>0</v>
      </c>
      <c r="U457" s="28">
        <v>0</v>
      </c>
      <c r="V457" s="28">
        <v>0</v>
      </c>
      <c r="W457" s="28">
        <v>24.79000091552734</v>
      </c>
      <c r="X457" s="28">
        <v>0</v>
      </c>
      <c r="Y457" s="28">
        <v>0</v>
      </c>
      <c r="Z457" s="28">
        <v>0</v>
      </c>
      <c r="AA457" s="28">
        <v>0</v>
      </c>
      <c r="AB457" s="28">
        <v>0</v>
      </c>
      <c r="AC457" s="28">
        <v>0</v>
      </c>
      <c r="AD457" s="28">
        <v>0</v>
      </c>
      <c r="AE457" s="28">
        <v>6</v>
      </c>
      <c r="AF457" s="28">
        <v>16.109999880194664</v>
      </c>
      <c r="AG457" s="28">
        <v>217.00031151062387</v>
      </c>
      <c r="AH457" s="28">
        <v>125.52563835366325</v>
      </c>
      <c r="AI457" s="30" t="str">
        <f t="shared" si="281"/>
        <v>N1 100% Renewable by 2030 Batteries</v>
      </c>
      <c r="AJ457" s="27">
        <v>2027</v>
      </c>
      <c r="AK457" s="35">
        <f t="shared" si="282"/>
        <v>342.5259498642871</v>
      </c>
      <c r="AL457" s="35">
        <f t="shared" si="277"/>
        <v>4600</v>
      </c>
      <c r="AM457" s="35">
        <f t="shared" si="283"/>
        <v>0</v>
      </c>
      <c r="AN457" s="35">
        <f t="shared" si="284"/>
        <v>16.109999880194664</v>
      </c>
      <c r="AO457" s="35">
        <f t="shared" si="285"/>
        <v>30.79000091552734</v>
      </c>
      <c r="AP457" s="35">
        <f t="shared" si="286"/>
        <v>0</v>
      </c>
      <c r="AQ457" s="35">
        <f t="shared" si="287"/>
        <v>0</v>
      </c>
      <c r="AR457" s="35">
        <f t="shared" si="278"/>
        <v>1900</v>
      </c>
      <c r="AS457" s="35">
        <f t="shared" si="288"/>
        <v>0</v>
      </c>
      <c r="AT457" s="35">
        <f t="shared" si="289"/>
        <v>0</v>
      </c>
      <c r="AU457" s="35">
        <f t="shared" si="279"/>
        <v>0</v>
      </c>
      <c r="AV457" s="35">
        <f t="shared" si="280"/>
        <v>6889.4259506600092</v>
      </c>
      <c r="AX457" s="27">
        <v>2027</v>
      </c>
      <c r="AY457" s="35"/>
      <c r="AZ457" s="35"/>
      <c r="BA457" s="35"/>
      <c r="BB457" s="35"/>
      <c r="BC457" s="35"/>
      <c r="BD457" s="35"/>
      <c r="BE457" s="35"/>
      <c r="BF457" s="35"/>
      <c r="BG457" s="35"/>
      <c r="BH457" s="35"/>
      <c r="BI457" s="35"/>
      <c r="BJ457" s="35"/>
      <c r="BL457" s="74" t="s">
        <v>38</v>
      </c>
      <c r="BM457" s="75">
        <f>BD476</f>
        <v>0</v>
      </c>
    </row>
    <row r="458" spans="2:65" x14ac:dyDescent="0.25">
      <c r="B458" s="25">
        <v>2028</v>
      </c>
      <c r="C458" s="26">
        <v>0</v>
      </c>
      <c r="D458" s="26">
        <v>0</v>
      </c>
      <c r="E458" s="26">
        <v>0</v>
      </c>
      <c r="F458" s="26">
        <v>2000</v>
      </c>
      <c r="G458" s="26">
        <v>200</v>
      </c>
      <c r="H458" s="26">
        <v>200</v>
      </c>
      <c r="I458" s="26">
        <v>0</v>
      </c>
      <c r="J458" s="26">
        <v>0</v>
      </c>
      <c r="K458" s="26">
        <v>0</v>
      </c>
      <c r="L458" s="26">
        <v>0</v>
      </c>
      <c r="M458" s="26">
        <v>0</v>
      </c>
      <c r="N458" s="26">
        <v>0</v>
      </c>
      <c r="O458" s="26">
        <v>0</v>
      </c>
      <c r="P458" s="26">
        <v>0</v>
      </c>
      <c r="Q458" s="26">
        <v>0</v>
      </c>
      <c r="R458" s="26">
        <v>5600</v>
      </c>
      <c r="S458" s="26">
        <v>0</v>
      </c>
      <c r="T458" s="26">
        <v>0</v>
      </c>
      <c r="U458" s="26">
        <v>0</v>
      </c>
      <c r="V458" s="26">
        <v>0</v>
      </c>
      <c r="W458" s="26">
        <v>27.79000091552734</v>
      </c>
      <c r="X458" s="26">
        <v>0</v>
      </c>
      <c r="Y458" s="26">
        <v>0</v>
      </c>
      <c r="Z458" s="26">
        <v>0</v>
      </c>
      <c r="AA458" s="26">
        <v>0</v>
      </c>
      <c r="AB458" s="26">
        <v>0</v>
      </c>
      <c r="AC458" s="26">
        <v>0</v>
      </c>
      <c r="AD458" s="26">
        <v>0</v>
      </c>
      <c r="AE458" s="26">
        <v>9</v>
      </c>
      <c r="AF458" s="26">
        <v>23.870000243186954</v>
      </c>
      <c r="AG458" s="26">
        <v>259.17374896942499</v>
      </c>
      <c r="AH458" s="26">
        <v>153.20263471007479</v>
      </c>
      <c r="AI458" s="30" t="str">
        <f t="shared" si="281"/>
        <v>N1 100% Renewable by 2030 Batteries</v>
      </c>
      <c r="AJ458" s="25">
        <v>2028</v>
      </c>
      <c r="AK458" s="34">
        <f t="shared" si="282"/>
        <v>412.37638367949978</v>
      </c>
      <c r="AL458" s="34">
        <f t="shared" si="277"/>
        <v>5600</v>
      </c>
      <c r="AM458" s="34">
        <f t="shared" si="283"/>
        <v>0</v>
      </c>
      <c r="AN458" s="34">
        <f t="shared" si="284"/>
        <v>23.870000243186954</v>
      </c>
      <c r="AO458" s="34">
        <f t="shared" si="285"/>
        <v>36.790000915527344</v>
      </c>
      <c r="AP458" s="34">
        <f t="shared" si="286"/>
        <v>0</v>
      </c>
      <c r="AQ458" s="34">
        <f t="shared" si="287"/>
        <v>0</v>
      </c>
      <c r="AR458" s="34">
        <f t="shared" si="278"/>
        <v>2400</v>
      </c>
      <c r="AS458" s="34">
        <f t="shared" si="288"/>
        <v>0</v>
      </c>
      <c r="AT458" s="34">
        <f t="shared" si="289"/>
        <v>0</v>
      </c>
      <c r="AU458" s="34">
        <f t="shared" si="279"/>
        <v>0</v>
      </c>
      <c r="AV458" s="34">
        <f t="shared" si="280"/>
        <v>8473.0363848382149</v>
      </c>
      <c r="AX458" s="25">
        <v>2028</v>
      </c>
      <c r="AY458" s="34"/>
      <c r="AZ458" s="34"/>
      <c r="BA458" s="34"/>
      <c r="BB458" s="34"/>
      <c r="BC458" s="34"/>
      <c r="BD458" s="34"/>
      <c r="BE458" s="34"/>
      <c r="BF458" s="34"/>
      <c r="BG458" s="34"/>
      <c r="BH458" s="34"/>
      <c r="BI458" s="34"/>
      <c r="BJ458" s="34"/>
      <c r="BL458" s="74" t="s">
        <v>47</v>
      </c>
      <c r="BM458" s="75">
        <f>BE476</f>
        <v>1993.5000076293945</v>
      </c>
    </row>
    <row r="459" spans="2:65" x14ac:dyDescent="0.25">
      <c r="B459" s="27">
        <v>2029</v>
      </c>
      <c r="C459" s="28">
        <v>0</v>
      </c>
      <c r="D459" s="28">
        <v>0</v>
      </c>
      <c r="E459" s="28">
        <v>0</v>
      </c>
      <c r="F459" s="28">
        <v>2500</v>
      </c>
      <c r="G459" s="28">
        <v>200</v>
      </c>
      <c r="H459" s="28">
        <v>200</v>
      </c>
      <c r="I459" s="28">
        <v>0</v>
      </c>
      <c r="J459" s="28">
        <v>0</v>
      </c>
      <c r="K459" s="28">
        <v>0</v>
      </c>
      <c r="L459" s="28">
        <v>0</v>
      </c>
      <c r="M459" s="28">
        <v>0</v>
      </c>
      <c r="N459" s="28">
        <v>0</v>
      </c>
      <c r="O459" s="28">
        <v>0</v>
      </c>
      <c r="P459" s="28">
        <v>0</v>
      </c>
      <c r="Q459" s="28">
        <v>0</v>
      </c>
      <c r="R459" s="28">
        <v>7900</v>
      </c>
      <c r="S459" s="28">
        <v>0</v>
      </c>
      <c r="T459" s="28">
        <v>0</v>
      </c>
      <c r="U459" s="28">
        <v>0</v>
      </c>
      <c r="V459" s="28">
        <v>0</v>
      </c>
      <c r="W459" s="28">
        <v>30.489999771118161</v>
      </c>
      <c r="X459" s="28">
        <v>0</v>
      </c>
      <c r="Y459" s="28">
        <v>0</v>
      </c>
      <c r="Z459" s="28">
        <v>0</v>
      </c>
      <c r="AA459" s="28">
        <v>0</v>
      </c>
      <c r="AB459" s="28">
        <v>0</v>
      </c>
      <c r="AC459" s="28">
        <v>0</v>
      </c>
      <c r="AD459" s="28">
        <v>0</v>
      </c>
      <c r="AE459" s="28">
        <v>11</v>
      </c>
      <c r="AF459" s="28">
        <v>27.669999986886978</v>
      </c>
      <c r="AG459" s="28">
        <v>301.36933514239854</v>
      </c>
      <c r="AH459" s="28">
        <v>171.01173674933818</v>
      </c>
      <c r="AI459" s="30" t="str">
        <f t="shared" si="281"/>
        <v>N1 100% Renewable by 2030 Batteries</v>
      </c>
      <c r="AJ459" s="27">
        <v>2029</v>
      </c>
      <c r="AK459" s="35">
        <f t="shared" si="282"/>
        <v>472.38107189173672</v>
      </c>
      <c r="AL459" s="35">
        <f t="shared" si="277"/>
        <v>7900</v>
      </c>
      <c r="AM459" s="35">
        <f t="shared" si="283"/>
        <v>0</v>
      </c>
      <c r="AN459" s="35">
        <f t="shared" si="284"/>
        <v>27.669999986886978</v>
      </c>
      <c r="AO459" s="35">
        <f t="shared" si="285"/>
        <v>41.489999771118164</v>
      </c>
      <c r="AP459" s="35">
        <f t="shared" si="286"/>
        <v>0</v>
      </c>
      <c r="AQ459" s="35">
        <f t="shared" si="287"/>
        <v>0</v>
      </c>
      <c r="AR459" s="35">
        <f t="shared" si="278"/>
        <v>2900</v>
      </c>
      <c r="AS459" s="35">
        <f t="shared" si="288"/>
        <v>0</v>
      </c>
      <c r="AT459" s="35">
        <f t="shared" si="289"/>
        <v>0</v>
      </c>
      <c r="AU459" s="35">
        <f t="shared" si="279"/>
        <v>0</v>
      </c>
      <c r="AV459" s="35">
        <f t="shared" si="280"/>
        <v>11341.541071649743</v>
      </c>
      <c r="AX459" s="27">
        <v>2029</v>
      </c>
      <c r="AY459" s="35"/>
      <c r="AZ459" s="35"/>
      <c r="BA459" s="35"/>
      <c r="BB459" s="35"/>
      <c r="BC459" s="35"/>
      <c r="BD459" s="35"/>
      <c r="BE459" s="35"/>
      <c r="BF459" s="35"/>
      <c r="BG459" s="35"/>
      <c r="BH459" s="35"/>
      <c r="BI459" s="35"/>
      <c r="BJ459" s="35"/>
      <c r="BL459" s="74" t="s">
        <v>53</v>
      </c>
      <c r="BM459" s="75">
        <f>BF476</f>
        <v>3850</v>
      </c>
    </row>
    <row r="460" spans="2:65" x14ac:dyDescent="0.25">
      <c r="B460" s="25">
        <v>2030</v>
      </c>
      <c r="C460" s="26">
        <v>0</v>
      </c>
      <c r="D460" s="26">
        <v>0</v>
      </c>
      <c r="E460" s="26">
        <v>0</v>
      </c>
      <c r="F460" s="26">
        <v>3000</v>
      </c>
      <c r="G460" s="26">
        <v>200</v>
      </c>
      <c r="H460" s="26">
        <v>200</v>
      </c>
      <c r="I460" s="26">
        <v>0</v>
      </c>
      <c r="J460" s="26">
        <v>0</v>
      </c>
      <c r="K460" s="26">
        <v>0</v>
      </c>
      <c r="L460" s="26">
        <v>0</v>
      </c>
      <c r="M460" s="26">
        <v>0</v>
      </c>
      <c r="N460" s="26"/>
      <c r="O460" s="26">
        <v>0</v>
      </c>
      <c r="P460" s="26">
        <v>0</v>
      </c>
      <c r="Q460" s="26">
        <v>0</v>
      </c>
      <c r="R460" s="26">
        <v>12900</v>
      </c>
      <c r="S460" s="26">
        <v>4200</v>
      </c>
      <c r="T460" s="26">
        <v>0</v>
      </c>
      <c r="U460" s="26">
        <v>0</v>
      </c>
      <c r="V460" s="26">
        <v>0</v>
      </c>
      <c r="W460" s="26">
        <v>34.689998626708977</v>
      </c>
      <c r="X460" s="26">
        <v>0</v>
      </c>
      <c r="Y460" s="26">
        <v>0</v>
      </c>
      <c r="Z460" s="26">
        <v>0</v>
      </c>
      <c r="AA460" s="26">
        <v>0</v>
      </c>
      <c r="AB460" s="26">
        <v>0</v>
      </c>
      <c r="AC460" s="26">
        <v>0</v>
      </c>
      <c r="AD460" s="26">
        <v>0</v>
      </c>
      <c r="AE460" s="26">
        <v>11</v>
      </c>
      <c r="AF460" s="26">
        <v>31.549999684095383</v>
      </c>
      <c r="AG460" s="26">
        <v>345.92563162322921</v>
      </c>
      <c r="AH460" s="26">
        <v>181.88492737120654</v>
      </c>
      <c r="AI460" s="30" t="str">
        <f t="shared" si="281"/>
        <v>N1 100% Renewable by 2030 Batteries</v>
      </c>
      <c r="AJ460" s="25">
        <v>2030</v>
      </c>
      <c r="AK460" s="34">
        <f t="shared" si="282"/>
        <v>527.81055899443572</v>
      </c>
      <c r="AL460" s="34">
        <f t="shared" si="277"/>
        <v>17100</v>
      </c>
      <c r="AM460" s="34">
        <f t="shared" si="283"/>
        <v>0</v>
      </c>
      <c r="AN460" s="34">
        <f t="shared" si="284"/>
        <v>31.549999684095383</v>
      </c>
      <c r="AO460" s="34">
        <f t="shared" si="285"/>
        <v>45.689998626708977</v>
      </c>
      <c r="AP460" s="34">
        <f t="shared" si="286"/>
        <v>0</v>
      </c>
      <c r="AQ460" s="34">
        <f t="shared" si="287"/>
        <v>0</v>
      </c>
      <c r="AR460" s="34">
        <f t="shared" si="278"/>
        <v>3400</v>
      </c>
      <c r="AS460" s="34">
        <f t="shared" si="288"/>
        <v>0</v>
      </c>
      <c r="AT460" s="34">
        <f t="shared" si="289"/>
        <v>0</v>
      </c>
      <c r="AU460" s="34">
        <f t="shared" si="279"/>
        <v>0</v>
      </c>
      <c r="AV460" s="34">
        <f t="shared" si="280"/>
        <v>21105.05055730524</v>
      </c>
      <c r="AX460" s="25">
        <v>2030</v>
      </c>
      <c r="AY460" s="34">
        <f t="shared" ref="AY460:BJ460" si="291">AK460-AY455</f>
        <v>295.85971329750754</v>
      </c>
      <c r="AZ460" s="34">
        <f t="shared" si="291"/>
        <v>17100</v>
      </c>
      <c r="BA460" s="34">
        <f t="shared" si="291"/>
        <v>0</v>
      </c>
      <c r="BB460" s="34">
        <f t="shared" si="291"/>
        <v>26.369999781250954</v>
      </c>
      <c r="BC460" s="34">
        <f t="shared" si="291"/>
        <v>23.599998474121087</v>
      </c>
      <c r="BD460" s="34">
        <f t="shared" si="291"/>
        <v>0</v>
      </c>
      <c r="BE460" s="34">
        <f t="shared" si="291"/>
        <v>0</v>
      </c>
      <c r="BF460" s="34">
        <f t="shared" si="291"/>
        <v>1700</v>
      </c>
      <c r="BG460" s="34">
        <f t="shared" si="291"/>
        <v>0</v>
      </c>
      <c r="BH460" s="34">
        <f t="shared" si="291"/>
        <v>0</v>
      </c>
      <c r="BI460" s="34">
        <f t="shared" si="291"/>
        <v>0</v>
      </c>
      <c r="BJ460" s="34">
        <f t="shared" si="291"/>
        <v>19145.82971155288</v>
      </c>
      <c r="BL460" s="74" t="s">
        <v>63</v>
      </c>
      <c r="BM460" s="75">
        <f>BG476</f>
        <v>0</v>
      </c>
    </row>
    <row r="461" spans="2:65" x14ac:dyDescent="0.25">
      <c r="B461" s="27">
        <v>2031</v>
      </c>
      <c r="C461" s="28">
        <v>0</v>
      </c>
      <c r="D461" s="28">
        <v>0</v>
      </c>
      <c r="E461" s="28">
        <v>0</v>
      </c>
      <c r="F461" s="28">
        <v>3000</v>
      </c>
      <c r="G461" s="28">
        <v>200</v>
      </c>
      <c r="H461" s="28">
        <v>200</v>
      </c>
      <c r="I461" s="28">
        <v>0</v>
      </c>
      <c r="J461" s="28">
        <v>0</v>
      </c>
      <c r="K461" s="28">
        <v>0</v>
      </c>
      <c r="L461" s="28">
        <v>0</v>
      </c>
      <c r="M461" s="28">
        <v>0</v>
      </c>
      <c r="N461" s="28">
        <v>0</v>
      </c>
      <c r="O461" s="28">
        <v>0</v>
      </c>
      <c r="P461" s="28">
        <v>0</v>
      </c>
      <c r="Q461" s="28">
        <v>0</v>
      </c>
      <c r="R461" s="28">
        <v>13000</v>
      </c>
      <c r="S461" s="28">
        <v>4200</v>
      </c>
      <c r="T461" s="28">
        <v>0</v>
      </c>
      <c r="U461" s="28">
        <v>0</v>
      </c>
      <c r="V461" s="28">
        <v>0</v>
      </c>
      <c r="W461" s="28">
        <v>38.060001373291023</v>
      </c>
      <c r="X461" s="28">
        <v>0</v>
      </c>
      <c r="Y461" s="28">
        <v>0</v>
      </c>
      <c r="Z461" s="28">
        <v>0</v>
      </c>
      <c r="AA461" s="28">
        <v>0</v>
      </c>
      <c r="AB461" s="28">
        <v>0</v>
      </c>
      <c r="AC461" s="28">
        <v>0</v>
      </c>
      <c r="AD461" s="28">
        <v>0</v>
      </c>
      <c r="AE461" s="28">
        <v>12.069999694824221</v>
      </c>
      <c r="AF461" s="28">
        <v>35.499999105930335</v>
      </c>
      <c r="AG461" s="28">
        <v>391.74596057253763</v>
      </c>
      <c r="AH461" s="28">
        <v>195.61529208824882</v>
      </c>
      <c r="AI461" s="30" t="str">
        <f t="shared" si="281"/>
        <v>N1 100% Renewable by 2030 Batteries</v>
      </c>
      <c r="AJ461" s="27">
        <v>2031</v>
      </c>
      <c r="AK461" s="35">
        <f t="shared" si="282"/>
        <v>587.36125266078648</v>
      </c>
      <c r="AL461" s="35">
        <f t="shared" si="277"/>
        <v>17200</v>
      </c>
      <c r="AM461" s="35">
        <f t="shared" si="283"/>
        <v>0</v>
      </c>
      <c r="AN461" s="35">
        <f t="shared" si="284"/>
        <v>35.499999105930335</v>
      </c>
      <c r="AO461" s="35">
        <f t="shared" si="285"/>
        <v>50.130001068115241</v>
      </c>
      <c r="AP461" s="35">
        <f t="shared" si="286"/>
        <v>0</v>
      </c>
      <c r="AQ461" s="35">
        <f t="shared" si="287"/>
        <v>0</v>
      </c>
      <c r="AR461" s="35">
        <f t="shared" si="278"/>
        <v>3400</v>
      </c>
      <c r="AS461" s="35">
        <f t="shared" si="288"/>
        <v>0</v>
      </c>
      <c r="AT461" s="35">
        <f t="shared" si="289"/>
        <v>0</v>
      </c>
      <c r="AU461" s="35">
        <f t="shared" si="279"/>
        <v>0</v>
      </c>
      <c r="AV461" s="35">
        <f t="shared" si="280"/>
        <v>21272.991252834832</v>
      </c>
      <c r="AX461" s="27">
        <v>2031</v>
      </c>
      <c r="AY461" s="35"/>
      <c r="AZ461" s="35"/>
      <c r="BA461" s="35"/>
      <c r="BB461" s="35"/>
      <c r="BC461" s="35"/>
      <c r="BD461" s="35"/>
      <c r="BE461" s="35"/>
      <c r="BF461" s="35"/>
      <c r="BG461" s="35"/>
      <c r="BH461" s="35"/>
      <c r="BI461" s="35"/>
      <c r="BJ461" s="35"/>
      <c r="BL461" s="74" t="s">
        <v>64</v>
      </c>
      <c r="BM461" s="75">
        <f>BH476</f>
        <v>0</v>
      </c>
    </row>
    <row r="462" spans="2:65" x14ac:dyDescent="0.25">
      <c r="B462" s="25">
        <v>2032</v>
      </c>
      <c r="C462" s="26">
        <v>0</v>
      </c>
      <c r="D462" s="26">
        <v>0</v>
      </c>
      <c r="E462" s="26">
        <v>0</v>
      </c>
      <c r="F462" s="26">
        <v>3000</v>
      </c>
      <c r="G462" s="26">
        <v>200</v>
      </c>
      <c r="H462" s="26">
        <v>200</v>
      </c>
      <c r="I462" s="26">
        <v>0</v>
      </c>
      <c r="J462" s="26">
        <v>0</v>
      </c>
      <c r="K462" s="26">
        <v>0</v>
      </c>
      <c r="L462" s="26">
        <v>0</v>
      </c>
      <c r="M462" s="26">
        <v>200</v>
      </c>
      <c r="N462" s="26">
        <v>0</v>
      </c>
      <c r="O462" s="26">
        <v>0</v>
      </c>
      <c r="P462" s="26">
        <v>0</v>
      </c>
      <c r="Q462" s="26">
        <v>0</v>
      </c>
      <c r="R462" s="26">
        <v>13200</v>
      </c>
      <c r="S462" s="26">
        <v>4200</v>
      </c>
      <c r="T462" s="26">
        <v>0</v>
      </c>
      <c r="U462" s="26">
        <v>0</v>
      </c>
      <c r="V462" s="26">
        <v>0</v>
      </c>
      <c r="W462" s="26">
        <v>41.630001068115227</v>
      </c>
      <c r="X462" s="26">
        <v>0</v>
      </c>
      <c r="Y462" s="26">
        <v>0</v>
      </c>
      <c r="Z462" s="26">
        <v>0</v>
      </c>
      <c r="AA462" s="26">
        <v>0</v>
      </c>
      <c r="AB462" s="26">
        <v>0</v>
      </c>
      <c r="AC462" s="26">
        <v>0</v>
      </c>
      <c r="AD462" s="26">
        <v>0</v>
      </c>
      <c r="AE462" s="26">
        <v>13.19999980926514</v>
      </c>
      <c r="AF462" s="26">
        <v>39.539998650550835</v>
      </c>
      <c r="AG462" s="26">
        <v>410.86891136438931</v>
      </c>
      <c r="AH462" s="26">
        <v>216.67182357825993</v>
      </c>
      <c r="AI462" s="30" t="str">
        <f t="shared" si="281"/>
        <v>N1 100% Renewable by 2030 Batteries</v>
      </c>
      <c r="AJ462" s="25">
        <v>2032</v>
      </c>
      <c r="AK462" s="34">
        <f t="shared" si="282"/>
        <v>627.54073494264924</v>
      </c>
      <c r="AL462" s="34">
        <f t="shared" si="277"/>
        <v>17400</v>
      </c>
      <c r="AM462" s="34">
        <f t="shared" si="283"/>
        <v>0</v>
      </c>
      <c r="AN462" s="34">
        <f t="shared" si="284"/>
        <v>39.539998650550835</v>
      </c>
      <c r="AO462" s="34">
        <f t="shared" si="285"/>
        <v>54.830000877380371</v>
      </c>
      <c r="AP462" s="34">
        <f t="shared" si="286"/>
        <v>0</v>
      </c>
      <c r="AQ462" s="34">
        <f t="shared" si="287"/>
        <v>200</v>
      </c>
      <c r="AR462" s="34">
        <f t="shared" si="278"/>
        <v>3400</v>
      </c>
      <c r="AS462" s="34">
        <f t="shared" si="288"/>
        <v>0</v>
      </c>
      <c r="AT462" s="34">
        <f t="shared" si="289"/>
        <v>0</v>
      </c>
      <c r="AU462" s="34">
        <f t="shared" si="279"/>
        <v>0</v>
      </c>
      <c r="AV462" s="34">
        <f t="shared" si="280"/>
        <v>21721.910734470581</v>
      </c>
      <c r="AX462" s="25">
        <v>2032</v>
      </c>
      <c r="AY462" s="34"/>
      <c r="AZ462" s="34"/>
      <c r="BA462" s="34"/>
      <c r="BB462" s="34"/>
      <c r="BC462" s="34"/>
      <c r="BD462" s="34"/>
      <c r="BE462" s="34"/>
      <c r="BF462" s="34"/>
      <c r="BG462" s="34"/>
      <c r="BH462" s="34"/>
      <c r="BI462" s="34"/>
      <c r="BJ462" s="34"/>
      <c r="BL462" s="74" t="s">
        <v>50</v>
      </c>
      <c r="BM462" s="75">
        <f>BI476</f>
        <v>0</v>
      </c>
    </row>
    <row r="463" spans="2:65" x14ac:dyDescent="0.25">
      <c r="B463" s="27">
        <v>2033</v>
      </c>
      <c r="C463" s="28">
        <v>0</v>
      </c>
      <c r="D463" s="28">
        <v>0</v>
      </c>
      <c r="E463" s="28">
        <v>0</v>
      </c>
      <c r="F463" s="28">
        <v>3000</v>
      </c>
      <c r="G463" s="28">
        <v>200</v>
      </c>
      <c r="H463" s="28">
        <v>200</v>
      </c>
      <c r="I463" s="28">
        <v>0</v>
      </c>
      <c r="J463" s="28">
        <v>0</v>
      </c>
      <c r="K463" s="28">
        <v>0</v>
      </c>
      <c r="L463" s="28">
        <v>0</v>
      </c>
      <c r="M463" s="28">
        <v>299.89999389648438</v>
      </c>
      <c r="N463" s="28">
        <v>0</v>
      </c>
      <c r="O463" s="28">
        <v>0</v>
      </c>
      <c r="P463" s="28">
        <v>0</v>
      </c>
      <c r="Q463" s="28">
        <v>0</v>
      </c>
      <c r="R463" s="28">
        <v>13300</v>
      </c>
      <c r="S463" s="28">
        <v>4200</v>
      </c>
      <c r="T463" s="28">
        <v>0</v>
      </c>
      <c r="U463" s="28">
        <v>0</v>
      </c>
      <c r="V463" s="28">
        <v>0</v>
      </c>
      <c r="W463" s="28">
        <v>44.919998168945313</v>
      </c>
      <c r="X463" s="28">
        <v>0</v>
      </c>
      <c r="Y463" s="28">
        <v>0</v>
      </c>
      <c r="Z463" s="28">
        <v>0</v>
      </c>
      <c r="AA463" s="28">
        <v>0</v>
      </c>
      <c r="AB463" s="28">
        <v>0</v>
      </c>
      <c r="AC463" s="28">
        <v>0</v>
      </c>
      <c r="AD463" s="28">
        <v>0</v>
      </c>
      <c r="AE463" s="28">
        <v>14.25</v>
      </c>
      <c r="AF463" s="28">
        <v>43.650001704692841</v>
      </c>
      <c r="AG463" s="28">
        <v>429.7952954922269</v>
      </c>
      <c r="AH463" s="28">
        <v>245.58423121177603</v>
      </c>
      <c r="AI463" s="30" t="str">
        <f t="shared" si="281"/>
        <v>N1 100% Renewable by 2030 Batteries</v>
      </c>
      <c r="AJ463" s="27">
        <v>2033</v>
      </c>
      <c r="AK463" s="35">
        <f t="shared" si="282"/>
        <v>675.37952670400296</v>
      </c>
      <c r="AL463" s="35">
        <f t="shared" si="277"/>
        <v>17500</v>
      </c>
      <c r="AM463" s="35">
        <f t="shared" si="283"/>
        <v>0</v>
      </c>
      <c r="AN463" s="35">
        <f t="shared" si="284"/>
        <v>43.650001704692841</v>
      </c>
      <c r="AO463" s="35">
        <f t="shared" si="285"/>
        <v>59.169998168945313</v>
      </c>
      <c r="AP463" s="35">
        <f t="shared" si="286"/>
        <v>0</v>
      </c>
      <c r="AQ463" s="35">
        <f t="shared" si="287"/>
        <v>299.89999389648438</v>
      </c>
      <c r="AR463" s="35">
        <f t="shared" si="278"/>
        <v>3400</v>
      </c>
      <c r="AS463" s="35">
        <f t="shared" si="288"/>
        <v>0</v>
      </c>
      <c r="AT463" s="35">
        <f t="shared" si="289"/>
        <v>0</v>
      </c>
      <c r="AU463" s="35">
        <f t="shared" si="279"/>
        <v>0</v>
      </c>
      <c r="AV463" s="35">
        <f t="shared" si="280"/>
        <v>21978.099520474127</v>
      </c>
      <c r="AX463" s="27">
        <v>2033</v>
      </c>
      <c r="AY463" s="35"/>
      <c r="AZ463" s="35"/>
      <c r="BA463" s="35"/>
      <c r="BB463" s="35"/>
      <c r="BC463" s="35"/>
      <c r="BD463" s="35"/>
      <c r="BE463" s="35"/>
      <c r="BF463" s="35"/>
      <c r="BG463" s="35"/>
      <c r="BH463" s="35"/>
      <c r="BI463" s="35"/>
      <c r="BJ463" s="35"/>
    </row>
    <row r="464" spans="2:65" x14ac:dyDescent="0.25">
      <c r="B464" s="25">
        <v>2034</v>
      </c>
      <c r="C464" s="26">
        <v>0</v>
      </c>
      <c r="D464" s="26">
        <v>0</v>
      </c>
      <c r="E464" s="26">
        <v>0</v>
      </c>
      <c r="F464" s="26">
        <v>3000</v>
      </c>
      <c r="G464" s="26">
        <v>200</v>
      </c>
      <c r="H464" s="26">
        <v>200</v>
      </c>
      <c r="I464" s="26">
        <v>0</v>
      </c>
      <c r="J464" s="26">
        <v>0</v>
      </c>
      <c r="K464" s="26">
        <v>0</v>
      </c>
      <c r="L464" s="26">
        <v>0</v>
      </c>
      <c r="M464" s="26">
        <v>299.75</v>
      </c>
      <c r="N464" s="26">
        <v>0</v>
      </c>
      <c r="O464" s="26">
        <v>0</v>
      </c>
      <c r="P464" s="26">
        <v>0</v>
      </c>
      <c r="Q464" s="26">
        <v>0</v>
      </c>
      <c r="R464" s="26">
        <v>14400</v>
      </c>
      <c r="S464" s="26">
        <v>4200</v>
      </c>
      <c r="T464" s="26">
        <v>0</v>
      </c>
      <c r="U464" s="26">
        <v>0</v>
      </c>
      <c r="V464" s="26">
        <v>0</v>
      </c>
      <c r="W464" s="26">
        <v>48.389999389648438</v>
      </c>
      <c r="X464" s="26">
        <v>0</v>
      </c>
      <c r="Y464" s="26">
        <v>0</v>
      </c>
      <c r="Z464" s="26">
        <v>0</v>
      </c>
      <c r="AA464" s="26">
        <v>0</v>
      </c>
      <c r="AB464" s="26">
        <v>0</v>
      </c>
      <c r="AC464" s="26">
        <v>0</v>
      </c>
      <c r="AD464" s="26">
        <v>0</v>
      </c>
      <c r="AE464" s="26">
        <v>15.340000152587891</v>
      </c>
      <c r="AF464" s="26">
        <v>47.840000629425049</v>
      </c>
      <c r="AG464" s="26">
        <v>450.83335128140573</v>
      </c>
      <c r="AH464" s="26">
        <v>280.84440061793555</v>
      </c>
      <c r="AI464" s="30" t="str">
        <f t="shared" si="281"/>
        <v>N1 100% Renewable by 2030 Batteries</v>
      </c>
      <c r="AJ464" s="25">
        <v>2034</v>
      </c>
      <c r="AK464" s="34">
        <f t="shared" si="282"/>
        <v>731.67775189934127</v>
      </c>
      <c r="AL464" s="34">
        <f t="shared" si="277"/>
        <v>18600</v>
      </c>
      <c r="AM464" s="34">
        <f t="shared" si="283"/>
        <v>0</v>
      </c>
      <c r="AN464" s="34">
        <f t="shared" si="284"/>
        <v>47.840000629425049</v>
      </c>
      <c r="AO464" s="34">
        <f t="shared" si="285"/>
        <v>63.729999542236328</v>
      </c>
      <c r="AP464" s="34">
        <f t="shared" si="286"/>
        <v>0</v>
      </c>
      <c r="AQ464" s="34">
        <f t="shared" si="287"/>
        <v>299.75</v>
      </c>
      <c r="AR464" s="34">
        <f t="shared" si="278"/>
        <v>3400</v>
      </c>
      <c r="AS464" s="34">
        <f t="shared" si="288"/>
        <v>0</v>
      </c>
      <c r="AT464" s="34">
        <f t="shared" si="289"/>
        <v>0</v>
      </c>
      <c r="AU464" s="34">
        <f t="shared" si="279"/>
        <v>0</v>
      </c>
      <c r="AV464" s="34">
        <f t="shared" si="280"/>
        <v>23142.997752071002</v>
      </c>
      <c r="AX464" s="25">
        <v>2034</v>
      </c>
      <c r="AY464" s="34"/>
      <c r="AZ464" s="34"/>
      <c r="BA464" s="34"/>
      <c r="BB464" s="34"/>
      <c r="BC464" s="34"/>
      <c r="BD464" s="34"/>
      <c r="BE464" s="34"/>
      <c r="BF464" s="34"/>
      <c r="BG464" s="34"/>
      <c r="BH464" s="34"/>
      <c r="BI464" s="34"/>
      <c r="BJ464" s="34"/>
    </row>
    <row r="465" spans="2:65" x14ac:dyDescent="0.25">
      <c r="B465" s="27">
        <v>2035</v>
      </c>
      <c r="C465" s="28">
        <v>0</v>
      </c>
      <c r="D465" s="28">
        <v>0</v>
      </c>
      <c r="E465" s="28">
        <v>0</v>
      </c>
      <c r="F465" s="28">
        <v>3000</v>
      </c>
      <c r="G465" s="28">
        <v>200</v>
      </c>
      <c r="H465" s="28">
        <v>200</v>
      </c>
      <c r="I465" s="28">
        <v>0</v>
      </c>
      <c r="J465" s="28">
        <v>0</v>
      </c>
      <c r="K465" s="28">
        <v>0</v>
      </c>
      <c r="L465" s="28">
        <v>0</v>
      </c>
      <c r="M465" s="28">
        <v>499.59999847412109</v>
      </c>
      <c r="N465" s="28">
        <v>0</v>
      </c>
      <c r="O465" s="28">
        <v>0</v>
      </c>
      <c r="P465" s="28">
        <v>0</v>
      </c>
      <c r="Q465" s="28">
        <v>0</v>
      </c>
      <c r="R465" s="28">
        <v>15800</v>
      </c>
      <c r="S465" s="28">
        <v>4200</v>
      </c>
      <c r="T465" s="28">
        <v>0</v>
      </c>
      <c r="U465" s="28">
        <v>0</v>
      </c>
      <c r="V465" s="28">
        <v>0</v>
      </c>
      <c r="W465" s="28">
        <v>51.919998168945313</v>
      </c>
      <c r="X465" s="28">
        <v>0</v>
      </c>
      <c r="Y465" s="28">
        <v>0</v>
      </c>
      <c r="Z465" s="28">
        <v>0</v>
      </c>
      <c r="AA465" s="28">
        <v>0</v>
      </c>
      <c r="AB465" s="28">
        <v>0</v>
      </c>
      <c r="AC465" s="28">
        <v>0</v>
      </c>
      <c r="AD465" s="28">
        <v>0</v>
      </c>
      <c r="AE465" s="28">
        <v>16.469999313354489</v>
      </c>
      <c r="AF465" s="28">
        <v>52.100001394748695</v>
      </c>
      <c r="AG465" s="28">
        <v>469.14278534088515</v>
      </c>
      <c r="AH465" s="28">
        <v>309.19430249073082</v>
      </c>
      <c r="AI465" s="30" t="str">
        <f t="shared" si="281"/>
        <v>N1 100% Renewable by 2030 Batteries</v>
      </c>
      <c r="AJ465" s="27">
        <v>2035</v>
      </c>
      <c r="AK465" s="35">
        <f t="shared" si="282"/>
        <v>778.33708783161592</v>
      </c>
      <c r="AL465" s="35">
        <f t="shared" si="277"/>
        <v>20000</v>
      </c>
      <c r="AM465" s="35">
        <f t="shared" si="283"/>
        <v>0</v>
      </c>
      <c r="AN465" s="35">
        <f t="shared" si="284"/>
        <v>52.100001394748695</v>
      </c>
      <c r="AO465" s="35">
        <f t="shared" si="285"/>
        <v>68.389997482299805</v>
      </c>
      <c r="AP465" s="35">
        <f t="shared" si="286"/>
        <v>0</v>
      </c>
      <c r="AQ465" s="35">
        <f t="shared" si="287"/>
        <v>499.59999847412109</v>
      </c>
      <c r="AR465" s="35">
        <f t="shared" si="278"/>
        <v>3400</v>
      </c>
      <c r="AS465" s="35">
        <f t="shared" si="288"/>
        <v>0</v>
      </c>
      <c r="AT465" s="35">
        <f t="shared" si="289"/>
        <v>0</v>
      </c>
      <c r="AU465" s="35">
        <f t="shared" si="279"/>
        <v>0</v>
      </c>
      <c r="AV465" s="35">
        <f t="shared" si="280"/>
        <v>24798.427085182786</v>
      </c>
      <c r="AX465" s="27">
        <v>2035</v>
      </c>
      <c r="AY465" s="35"/>
      <c r="AZ465" s="35"/>
      <c r="BA465" s="35"/>
      <c r="BB465" s="35"/>
      <c r="BC465" s="35"/>
      <c r="BD465" s="35"/>
      <c r="BE465" s="35"/>
      <c r="BF465" s="35"/>
      <c r="BG465" s="35"/>
      <c r="BH465" s="35"/>
      <c r="BI465" s="35"/>
      <c r="BJ465" s="35"/>
    </row>
    <row r="466" spans="2:65" x14ac:dyDescent="0.25">
      <c r="B466" s="25">
        <v>2036</v>
      </c>
      <c r="C466" s="26">
        <v>0</v>
      </c>
      <c r="D466" s="26">
        <v>0</v>
      </c>
      <c r="E466" s="26">
        <v>0</v>
      </c>
      <c r="F466" s="26">
        <v>3000</v>
      </c>
      <c r="G466" s="26">
        <v>200</v>
      </c>
      <c r="H466" s="26">
        <v>200</v>
      </c>
      <c r="I466" s="26">
        <v>0</v>
      </c>
      <c r="J466" s="26">
        <v>0</v>
      </c>
      <c r="K466" s="26">
        <v>0</v>
      </c>
      <c r="L466" s="26">
        <v>0</v>
      </c>
      <c r="M466" s="26">
        <v>599.34999847412109</v>
      </c>
      <c r="N466" s="26">
        <v>0</v>
      </c>
      <c r="O466" s="26">
        <v>0</v>
      </c>
      <c r="P466" s="26">
        <v>0</v>
      </c>
      <c r="Q466" s="26">
        <v>0</v>
      </c>
      <c r="R466" s="26">
        <v>17400</v>
      </c>
      <c r="S466" s="26">
        <v>4200</v>
      </c>
      <c r="T466" s="26">
        <v>0</v>
      </c>
      <c r="U466" s="26">
        <v>0</v>
      </c>
      <c r="V466" s="26">
        <v>0</v>
      </c>
      <c r="W466" s="26">
        <v>55.459999084472663</v>
      </c>
      <c r="X466" s="26">
        <v>0</v>
      </c>
      <c r="Y466" s="26">
        <v>0</v>
      </c>
      <c r="Z466" s="26">
        <v>0</v>
      </c>
      <c r="AA466" s="26">
        <v>0</v>
      </c>
      <c r="AB466" s="26">
        <v>0</v>
      </c>
      <c r="AC466" s="26">
        <v>0</v>
      </c>
      <c r="AD466" s="26">
        <v>0</v>
      </c>
      <c r="AE466" s="26">
        <v>17.590000152587891</v>
      </c>
      <c r="AF466" s="26">
        <v>53.90000182390213</v>
      </c>
      <c r="AG466" s="26">
        <v>488.02270389330516</v>
      </c>
      <c r="AH466" s="26">
        <v>312.4177018948738</v>
      </c>
      <c r="AI466" s="30" t="str">
        <f t="shared" si="281"/>
        <v>N1 100% Renewable by 2030 Batteries</v>
      </c>
      <c r="AJ466" s="25">
        <v>2036</v>
      </c>
      <c r="AK466" s="34">
        <f t="shared" si="282"/>
        <v>800.44040578817896</v>
      </c>
      <c r="AL466" s="34">
        <f t="shared" si="277"/>
        <v>21600</v>
      </c>
      <c r="AM466" s="34">
        <f t="shared" si="283"/>
        <v>0</v>
      </c>
      <c r="AN466" s="34">
        <f t="shared" si="284"/>
        <v>53.90000182390213</v>
      </c>
      <c r="AO466" s="34">
        <f t="shared" si="285"/>
        <v>73.049999237060547</v>
      </c>
      <c r="AP466" s="34">
        <f t="shared" si="286"/>
        <v>0</v>
      </c>
      <c r="AQ466" s="34">
        <f t="shared" si="287"/>
        <v>599.34999847412109</v>
      </c>
      <c r="AR466" s="34">
        <f t="shared" si="278"/>
        <v>3400</v>
      </c>
      <c r="AS466" s="34">
        <f t="shared" si="288"/>
        <v>0</v>
      </c>
      <c r="AT466" s="34">
        <f t="shared" si="289"/>
        <v>0</v>
      </c>
      <c r="AU466" s="34">
        <f t="shared" si="279"/>
        <v>0</v>
      </c>
      <c r="AV466" s="34">
        <f t="shared" si="280"/>
        <v>26526.740405323264</v>
      </c>
      <c r="AX466" s="25">
        <v>2036</v>
      </c>
      <c r="AY466" s="34"/>
      <c r="AZ466" s="34"/>
      <c r="BA466" s="34"/>
      <c r="BB466" s="34"/>
      <c r="BC466" s="34"/>
      <c r="BD466" s="34"/>
      <c r="BE466" s="34"/>
      <c r="BF466" s="34"/>
      <c r="BG466" s="34"/>
      <c r="BH466" s="34"/>
      <c r="BI466" s="34"/>
      <c r="BJ466" s="34"/>
    </row>
    <row r="467" spans="2:65" x14ac:dyDescent="0.25">
      <c r="B467" s="27">
        <v>2037</v>
      </c>
      <c r="C467" s="28">
        <v>0</v>
      </c>
      <c r="D467" s="28">
        <v>0</v>
      </c>
      <c r="E467" s="28">
        <v>0</v>
      </c>
      <c r="F467" s="28">
        <v>3000</v>
      </c>
      <c r="G467" s="28">
        <v>200</v>
      </c>
      <c r="H467" s="28">
        <v>200</v>
      </c>
      <c r="I467" s="28">
        <v>0</v>
      </c>
      <c r="J467" s="28">
        <v>0</v>
      </c>
      <c r="K467" s="28">
        <v>0</v>
      </c>
      <c r="L467" s="28">
        <v>0</v>
      </c>
      <c r="M467" s="28">
        <v>799.05000305175781</v>
      </c>
      <c r="N467" s="28">
        <v>0</v>
      </c>
      <c r="O467" s="28">
        <v>0</v>
      </c>
      <c r="P467" s="28">
        <v>0</v>
      </c>
      <c r="Q467" s="28">
        <v>0</v>
      </c>
      <c r="R467" s="28">
        <v>18600</v>
      </c>
      <c r="S467" s="28">
        <v>4200</v>
      </c>
      <c r="T467" s="28">
        <v>0</v>
      </c>
      <c r="U467" s="28">
        <v>0</v>
      </c>
      <c r="V467" s="28">
        <v>0</v>
      </c>
      <c r="W467" s="28">
        <v>58.759998321533203</v>
      </c>
      <c r="X467" s="28">
        <v>0</v>
      </c>
      <c r="Y467" s="28">
        <v>0</v>
      </c>
      <c r="Z467" s="28">
        <v>0</v>
      </c>
      <c r="AA467" s="28">
        <v>0</v>
      </c>
      <c r="AB467" s="28">
        <v>0</v>
      </c>
      <c r="AC467" s="28">
        <v>0</v>
      </c>
      <c r="AD467" s="28">
        <v>0</v>
      </c>
      <c r="AE467" s="28">
        <v>18.629999160766602</v>
      </c>
      <c r="AF467" s="28">
        <v>54.440000593662262</v>
      </c>
      <c r="AG467" s="28">
        <v>506.04839519337185</v>
      </c>
      <c r="AH467" s="28">
        <v>341.97115193805143</v>
      </c>
      <c r="AI467" s="30" t="str">
        <f t="shared" si="281"/>
        <v>N1 100% Renewable by 2030 Batteries</v>
      </c>
      <c r="AJ467" s="27">
        <v>2037</v>
      </c>
      <c r="AK467" s="35">
        <f t="shared" si="282"/>
        <v>848.01954713142322</v>
      </c>
      <c r="AL467" s="35">
        <f t="shared" si="277"/>
        <v>22800</v>
      </c>
      <c r="AM467" s="35">
        <f t="shared" si="283"/>
        <v>0</v>
      </c>
      <c r="AN467" s="35">
        <f t="shared" si="284"/>
        <v>54.440000593662262</v>
      </c>
      <c r="AO467" s="35">
        <f t="shared" si="285"/>
        <v>77.389997482299805</v>
      </c>
      <c r="AP467" s="35">
        <f t="shared" si="286"/>
        <v>0</v>
      </c>
      <c r="AQ467" s="35">
        <f t="shared" si="287"/>
        <v>799.05000305175781</v>
      </c>
      <c r="AR467" s="35">
        <f t="shared" si="278"/>
        <v>3400</v>
      </c>
      <c r="AS467" s="35">
        <f t="shared" si="288"/>
        <v>0</v>
      </c>
      <c r="AT467" s="35">
        <f t="shared" si="289"/>
        <v>0</v>
      </c>
      <c r="AU467" s="35">
        <f t="shared" si="279"/>
        <v>0</v>
      </c>
      <c r="AV467" s="35">
        <f t="shared" si="280"/>
        <v>27978.899548259142</v>
      </c>
      <c r="AX467" s="27">
        <v>2037</v>
      </c>
      <c r="AY467" s="35"/>
      <c r="AZ467" s="35"/>
      <c r="BA467" s="35"/>
      <c r="BB467" s="35"/>
      <c r="BC467" s="35"/>
      <c r="BD467" s="35"/>
      <c r="BE467" s="35"/>
      <c r="BF467" s="35"/>
      <c r="BG467" s="35"/>
      <c r="BH467" s="35"/>
      <c r="BI467" s="35"/>
      <c r="BJ467" s="35"/>
    </row>
    <row r="468" spans="2:65" x14ac:dyDescent="0.25">
      <c r="B468" s="25">
        <v>2038</v>
      </c>
      <c r="C468" s="26">
        <v>0</v>
      </c>
      <c r="D468" s="26">
        <v>0</v>
      </c>
      <c r="E468" s="26">
        <v>0</v>
      </c>
      <c r="F468" s="26">
        <v>3000</v>
      </c>
      <c r="G468" s="26">
        <v>200</v>
      </c>
      <c r="H468" s="26">
        <v>200</v>
      </c>
      <c r="I468" s="26">
        <v>0</v>
      </c>
      <c r="J468" s="26">
        <v>0</v>
      </c>
      <c r="K468" s="26">
        <v>0</v>
      </c>
      <c r="L468" s="26">
        <v>0</v>
      </c>
      <c r="M468" s="26">
        <v>898.64998626708984</v>
      </c>
      <c r="N468" s="26">
        <v>0</v>
      </c>
      <c r="O468" s="26">
        <v>0</v>
      </c>
      <c r="P468" s="26">
        <v>0</v>
      </c>
      <c r="Q468" s="26">
        <v>0</v>
      </c>
      <c r="R468" s="26">
        <v>20000</v>
      </c>
      <c r="S468" s="26">
        <v>4200</v>
      </c>
      <c r="T468" s="26">
        <v>0</v>
      </c>
      <c r="U468" s="26">
        <v>0</v>
      </c>
      <c r="V468" s="26">
        <v>0</v>
      </c>
      <c r="W468" s="26">
        <v>62.220001220703118</v>
      </c>
      <c r="X468" s="26">
        <v>0</v>
      </c>
      <c r="Y468" s="26">
        <v>0</v>
      </c>
      <c r="Z468" s="26">
        <v>0</v>
      </c>
      <c r="AA468" s="26">
        <v>0</v>
      </c>
      <c r="AB468" s="26">
        <v>0</v>
      </c>
      <c r="AC468" s="26">
        <v>0</v>
      </c>
      <c r="AD468" s="26">
        <v>0</v>
      </c>
      <c r="AE468" s="26">
        <v>19.729999542236332</v>
      </c>
      <c r="AF468" s="26">
        <v>54.960001051425927</v>
      </c>
      <c r="AG468" s="26">
        <v>524.03369558838995</v>
      </c>
      <c r="AH468" s="26">
        <v>372.95409578863388</v>
      </c>
      <c r="AI468" s="30" t="str">
        <f t="shared" si="281"/>
        <v>N1 100% Renewable by 2030 Batteries</v>
      </c>
      <c r="AJ468" s="25">
        <v>2038</v>
      </c>
      <c r="AK468" s="34">
        <f t="shared" si="282"/>
        <v>896.98779137702377</v>
      </c>
      <c r="AL468" s="34">
        <f t="shared" si="277"/>
        <v>24200</v>
      </c>
      <c r="AM468" s="34">
        <f t="shared" si="283"/>
        <v>0</v>
      </c>
      <c r="AN468" s="34">
        <f t="shared" si="284"/>
        <v>54.960001051425927</v>
      </c>
      <c r="AO468" s="34">
        <f t="shared" si="285"/>
        <v>81.950000762939453</v>
      </c>
      <c r="AP468" s="34">
        <f t="shared" si="286"/>
        <v>0</v>
      </c>
      <c r="AQ468" s="34">
        <f t="shared" si="287"/>
        <v>898.64998626708984</v>
      </c>
      <c r="AR468" s="34">
        <f t="shared" si="278"/>
        <v>3400</v>
      </c>
      <c r="AS468" s="34">
        <f t="shared" si="288"/>
        <v>0</v>
      </c>
      <c r="AT468" s="34">
        <f t="shared" si="289"/>
        <v>0</v>
      </c>
      <c r="AU468" s="34">
        <f t="shared" si="279"/>
        <v>0</v>
      </c>
      <c r="AV468" s="34">
        <f t="shared" si="280"/>
        <v>29532.54777945848</v>
      </c>
      <c r="AX468" s="25">
        <v>2038</v>
      </c>
      <c r="AY468" s="34"/>
      <c r="AZ468" s="34"/>
      <c r="BA468" s="34"/>
      <c r="BB468" s="34"/>
      <c r="BC468" s="34"/>
      <c r="BD468" s="34"/>
      <c r="BE468" s="34"/>
      <c r="BF468" s="34"/>
      <c r="BG468" s="34"/>
      <c r="BH468" s="34"/>
      <c r="BI468" s="34"/>
      <c r="BJ468" s="34"/>
    </row>
    <row r="469" spans="2:65" x14ac:dyDescent="0.25">
      <c r="B469" s="27">
        <v>2039</v>
      </c>
      <c r="C469" s="28">
        <v>0</v>
      </c>
      <c r="D469" s="28">
        <v>0</v>
      </c>
      <c r="E469" s="28">
        <v>0</v>
      </c>
      <c r="F469" s="28">
        <v>3000</v>
      </c>
      <c r="G469" s="28">
        <v>200</v>
      </c>
      <c r="H469" s="28">
        <v>200</v>
      </c>
      <c r="I469" s="28">
        <v>0</v>
      </c>
      <c r="J469" s="28">
        <v>0</v>
      </c>
      <c r="K469" s="28">
        <v>0</v>
      </c>
      <c r="L469" s="28">
        <v>0</v>
      </c>
      <c r="M469" s="28">
        <v>1098.2000045776367</v>
      </c>
      <c r="N469" s="28">
        <v>0</v>
      </c>
      <c r="O469" s="28">
        <v>0</v>
      </c>
      <c r="P469" s="28">
        <v>0</v>
      </c>
      <c r="Q469" s="28">
        <v>0</v>
      </c>
      <c r="R469" s="28">
        <v>20700</v>
      </c>
      <c r="S469" s="28">
        <v>4200</v>
      </c>
      <c r="T469" s="28">
        <v>0</v>
      </c>
      <c r="U469" s="28">
        <v>0</v>
      </c>
      <c r="V469" s="28">
        <v>0</v>
      </c>
      <c r="W469" s="28">
        <v>65.650001525878906</v>
      </c>
      <c r="X469" s="28">
        <v>0</v>
      </c>
      <c r="Y469" s="28">
        <v>0</v>
      </c>
      <c r="Z469" s="28">
        <v>0</v>
      </c>
      <c r="AA469" s="28">
        <v>0</v>
      </c>
      <c r="AB469" s="28">
        <v>0</v>
      </c>
      <c r="AC469" s="28">
        <v>0</v>
      </c>
      <c r="AD469" s="28">
        <v>0</v>
      </c>
      <c r="AE469" s="28">
        <v>20.819999694824219</v>
      </c>
      <c r="AF469" s="28">
        <v>55.49000149965287</v>
      </c>
      <c r="AG469" s="28">
        <v>541.95807168093154</v>
      </c>
      <c r="AH469" s="28">
        <v>417.70254871129873</v>
      </c>
      <c r="AI469" s="30" t="str">
        <f t="shared" si="281"/>
        <v>N1 100% Renewable by 2030 Batteries</v>
      </c>
      <c r="AJ469" s="27">
        <v>2039</v>
      </c>
      <c r="AK469" s="35">
        <f t="shared" si="282"/>
        <v>959.66062039223027</v>
      </c>
      <c r="AL469" s="35">
        <f t="shared" si="277"/>
        <v>24900</v>
      </c>
      <c r="AM469" s="35">
        <f t="shared" si="283"/>
        <v>0</v>
      </c>
      <c r="AN469" s="35">
        <f t="shared" si="284"/>
        <v>55.49000149965287</v>
      </c>
      <c r="AO469" s="35">
        <f t="shared" si="285"/>
        <v>86.470001220703125</v>
      </c>
      <c r="AP469" s="35">
        <f t="shared" si="286"/>
        <v>0</v>
      </c>
      <c r="AQ469" s="35">
        <f t="shared" si="287"/>
        <v>1098.2000045776367</v>
      </c>
      <c r="AR469" s="35">
        <f t="shared" si="278"/>
        <v>3400</v>
      </c>
      <c r="AS469" s="35">
        <f t="shared" si="288"/>
        <v>0</v>
      </c>
      <c r="AT469" s="35">
        <f t="shared" si="289"/>
        <v>0</v>
      </c>
      <c r="AU469" s="35">
        <f t="shared" si="279"/>
        <v>0</v>
      </c>
      <c r="AV469" s="35">
        <f t="shared" si="280"/>
        <v>30499.820627690224</v>
      </c>
      <c r="AX469" s="27">
        <v>2039</v>
      </c>
      <c r="AY469" s="35"/>
      <c r="AZ469" s="35"/>
      <c r="BA469" s="35"/>
      <c r="BB469" s="35"/>
      <c r="BC469" s="35"/>
      <c r="BD469" s="35"/>
      <c r="BE469" s="35"/>
      <c r="BF469" s="35"/>
      <c r="BG469" s="35"/>
      <c r="BH469" s="35"/>
      <c r="BI469" s="35"/>
      <c r="BJ469" s="35"/>
    </row>
    <row r="470" spans="2:65" x14ac:dyDescent="0.25">
      <c r="B470" s="25">
        <v>2040</v>
      </c>
      <c r="C470" s="26">
        <v>0</v>
      </c>
      <c r="D470" s="26">
        <v>0</v>
      </c>
      <c r="E470" s="26">
        <v>0</v>
      </c>
      <c r="F470" s="26">
        <v>3000</v>
      </c>
      <c r="G470" s="26">
        <v>200</v>
      </c>
      <c r="H470" s="26">
        <v>200</v>
      </c>
      <c r="I470" s="26">
        <v>0</v>
      </c>
      <c r="J470" s="26">
        <v>0</v>
      </c>
      <c r="K470" s="26">
        <v>0</v>
      </c>
      <c r="L470" s="26">
        <v>0</v>
      </c>
      <c r="M470" s="26">
        <v>1097.6499938964844</v>
      </c>
      <c r="N470" s="26">
        <v>0</v>
      </c>
      <c r="O470" s="26">
        <v>0</v>
      </c>
      <c r="P470" s="26">
        <v>0</v>
      </c>
      <c r="Q470" s="26">
        <v>0</v>
      </c>
      <c r="R470" s="26">
        <v>21500</v>
      </c>
      <c r="S470" s="26">
        <v>4200</v>
      </c>
      <c r="T470" s="26">
        <v>0</v>
      </c>
      <c r="U470" s="26">
        <v>0</v>
      </c>
      <c r="V470" s="26">
        <v>0</v>
      </c>
      <c r="W470" s="26">
        <v>69.120002746582031</v>
      </c>
      <c r="X470" s="26">
        <v>0</v>
      </c>
      <c r="Y470" s="26">
        <v>0</v>
      </c>
      <c r="Z470" s="26">
        <v>0</v>
      </c>
      <c r="AA470" s="26">
        <v>0</v>
      </c>
      <c r="AB470" s="26">
        <v>0</v>
      </c>
      <c r="AC470" s="26">
        <v>0</v>
      </c>
      <c r="AD470" s="26">
        <v>0</v>
      </c>
      <c r="AE470" s="26">
        <v>21.920000076293949</v>
      </c>
      <c r="AF470" s="26">
        <v>56.009999871253967</v>
      </c>
      <c r="AG470" s="26">
        <v>557.24493054192203</v>
      </c>
      <c r="AH470" s="26">
        <v>466.93941385101141</v>
      </c>
      <c r="AI470" s="30" t="str">
        <f t="shared" si="281"/>
        <v>N1 100% Renewable by 2030 Batteries</v>
      </c>
      <c r="AJ470" s="25">
        <v>2040</v>
      </c>
      <c r="AK470" s="34">
        <f t="shared" si="282"/>
        <v>1024.1843443929333</v>
      </c>
      <c r="AL470" s="34">
        <f t="shared" si="277"/>
        <v>25700</v>
      </c>
      <c r="AM470" s="34">
        <f t="shared" si="283"/>
        <v>0</v>
      </c>
      <c r="AN470" s="34">
        <f t="shared" si="284"/>
        <v>56.009999871253967</v>
      </c>
      <c r="AO470" s="34">
        <f t="shared" si="285"/>
        <v>91.040002822875977</v>
      </c>
      <c r="AP470" s="34">
        <f t="shared" si="286"/>
        <v>0</v>
      </c>
      <c r="AQ470" s="34">
        <f t="shared" si="287"/>
        <v>1097.6499938964844</v>
      </c>
      <c r="AR470" s="34">
        <f t="shared" si="278"/>
        <v>3400</v>
      </c>
      <c r="AS470" s="34">
        <f t="shared" si="288"/>
        <v>0</v>
      </c>
      <c r="AT470" s="34">
        <f t="shared" si="289"/>
        <v>0</v>
      </c>
      <c r="AU470" s="34">
        <f t="shared" si="279"/>
        <v>0</v>
      </c>
      <c r="AV470" s="34">
        <f t="shared" si="280"/>
        <v>31368.884340983546</v>
      </c>
      <c r="AX470" s="25">
        <v>2040</v>
      </c>
      <c r="AY470" s="34"/>
      <c r="AZ470" s="34"/>
      <c r="BA470" s="34"/>
      <c r="BB470" s="34"/>
      <c r="BC470" s="34"/>
      <c r="BD470" s="34"/>
      <c r="BE470" s="34"/>
      <c r="BF470" s="34"/>
      <c r="BG470" s="34"/>
      <c r="BH470" s="34"/>
      <c r="BI470" s="34"/>
      <c r="BJ470" s="34"/>
    </row>
    <row r="471" spans="2:65" x14ac:dyDescent="0.25">
      <c r="B471" s="27">
        <v>2041</v>
      </c>
      <c r="C471" s="28">
        <v>0</v>
      </c>
      <c r="D471" s="28">
        <v>0</v>
      </c>
      <c r="E471" s="28">
        <v>0</v>
      </c>
      <c r="F471" s="28">
        <v>3000</v>
      </c>
      <c r="G471" s="28">
        <v>200</v>
      </c>
      <c r="H471" s="28">
        <v>200</v>
      </c>
      <c r="I471" s="28">
        <v>0</v>
      </c>
      <c r="J471" s="28">
        <v>0</v>
      </c>
      <c r="K471" s="28">
        <v>0</v>
      </c>
      <c r="L471" s="28">
        <v>0</v>
      </c>
      <c r="M471" s="28">
        <v>1497.1000061035156</v>
      </c>
      <c r="N471" s="28">
        <v>0</v>
      </c>
      <c r="O471" s="28">
        <v>0</v>
      </c>
      <c r="P471" s="28">
        <v>0</v>
      </c>
      <c r="Q471" s="28">
        <v>0</v>
      </c>
      <c r="R471" s="28">
        <v>22000</v>
      </c>
      <c r="S471" s="28">
        <v>4200</v>
      </c>
      <c r="T471" s="28">
        <v>0</v>
      </c>
      <c r="U471" s="28">
        <v>0</v>
      </c>
      <c r="V471" s="28">
        <v>0</v>
      </c>
      <c r="W471" s="28">
        <v>72.769996643066406</v>
      </c>
      <c r="X471" s="28">
        <v>0</v>
      </c>
      <c r="Y471" s="28">
        <v>0</v>
      </c>
      <c r="Z471" s="28">
        <v>0</v>
      </c>
      <c r="AA471" s="28">
        <v>0</v>
      </c>
      <c r="AB471" s="28">
        <v>0</v>
      </c>
      <c r="AC471" s="28">
        <v>0</v>
      </c>
      <c r="AD471" s="28">
        <v>0</v>
      </c>
      <c r="AE471" s="28">
        <v>23.079999923706051</v>
      </c>
      <c r="AF471" s="28">
        <v>56.529998183250427</v>
      </c>
      <c r="AG471" s="28">
        <v>569.08839280180803</v>
      </c>
      <c r="AH471" s="28">
        <v>490.49237784781337</v>
      </c>
      <c r="AI471" s="30" t="str">
        <f t="shared" si="281"/>
        <v>N1 100% Renewable by 2030 Batteries</v>
      </c>
      <c r="AJ471" s="27">
        <v>2041</v>
      </c>
      <c r="AK471" s="35">
        <f t="shared" si="282"/>
        <v>1059.5807706496214</v>
      </c>
      <c r="AL471" s="35">
        <f t="shared" si="277"/>
        <v>26200</v>
      </c>
      <c r="AM471" s="35">
        <f t="shared" si="283"/>
        <v>0</v>
      </c>
      <c r="AN471" s="35">
        <f t="shared" si="284"/>
        <v>56.529998183250427</v>
      </c>
      <c r="AO471" s="35">
        <f t="shared" si="285"/>
        <v>95.849996566772461</v>
      </c>
      <c r="AP471" s="35">
        <f t="shared" si="286"/>
        <v>0</v>
      </c>
      <c r="AQ471" s="35">
        <f t="shared" si="287"/>
        <v>1497.1000061035156</v>
      </c>
      <c r="AR471" s="35">
        <f t="shared" si="278"/>
        <v>3400</v>
      </c>
      <c r="AS471" s="35">
        <f t="shared" si="288"/>
        <v>0</v>
      </c>
      <c r="AT471" s="35">
        <f t="shared" si="289"/>
        <v>0</v>
      </c>
      <c r="AU471" s="35">
        <f t="shared" si="279"/>
        <v>0</v>
      </c>
      <c r="AV471" s="35">
        <f t="shared" si="280"/>
        <v>32309.060771503158</v>
      </c>
      <c r="AX471" s="27">
        <v>2041</v>
      </c>
      <c r="AY471" s="35"/>
      <c r="AZ471" s="35"/>
      <c r="BA471" s="35"/>
      <c r="BB471" s="35"/>
      <c r="BC471" s="35"/>
      <c r="BD471" s="35"/>
      <c r="BE471" s="35"/>
      <c r="BF471" s="35"/>
      <c r="BG471" s="35"/>
      <c r="BH471" s="35"/>
      <c r="BI471" s="35"/>
      <c r="BJ471" s="35"/>
    </row>
    <row r="472" spans="2:65" x14ac:dyDescent="0.25">
      <c r="B472" s="25">
        <v>2042</v>
      </c>
      <c r="C472" s="26">
        <v>0</v>
      </c>
      <c r="D472" s="26">
        <v>0</v>
      </c>
      <c r="E472" s="26">
        <v>0</v>
      </c>
      <c r="F472" s="26">
        <v>3000</v>
      </c>
      <c r="G472" s="26">
        <v>200</v>
      </c>
      <c r="H472" s="26">
        <v>200</v>
      </c>
      <c r="I472" s="26">
        <v>0</v>
      </c>
      <c r="J472" s="26">
        <v>0</v>
      </c>
      <c r="K472" s="26">
        <v>0</v>
      </c>
      <c r="L472" s="26">
        <v>0</v>
      </c>
      <c r="M472" s="26">
        <v>1696.3499908447266</v>
      </c>
      <c r="N472" s="26">
        <v>0</v>
      </c>
      <c r="O472" s="26">
        <v>0</v>
      </c>
      <c r="P472" s="26">
        <v>0</v>
      </c>
      <c r="Q472" s="26">
        <v>0</v>
      </c>
      <c r="R472" s="26">
        <v>22000</v>
      </c>
      <c r="S472" s="26">
        <v>4200</v>
      </c>
      <c r="T472" s="26">
        <v>0</v>
      </c>
      <c r="U472" s="26">
        <v>0</v>
      </c>
      <c r="V472" s="26">
        <v>0</v>
      </c>
      <c r="W472" s="26">
        <v>76.620002746582031</v>
      </c>
      <c r="X472" s="26">
        <v>0</v>
      </c>
      <c r="Y472" s="26">
        <v>0</v>
      </c>
      <c r="Z472" s="26">
        <v>0</v>
      </c>
      <c r="AA472" s="26">
        <v>0</v>
      </c>
      <c r="AB472" s="26">
        <v>0</v>
      </c>
      <c r="AC472" s="26">
        <v>0</v>
      </c>
      <c r="AD472" s="26">
        <v>0</v>
      </c>
      <c r="AE472" s="26">
        <v>24.29999923706055</v>
      </c>
      <c r="AF472" s="26">
        <v>57.050000309944153</v>
      </c>
      <c r="AG472" s="26">
        <v>580.46743940323006</v>
      </c>
      <c r="AH472" s="26">
        <v>517.74793944462169</v>
      </c>
      <c r="AI472" s="30" t="str">
        <f t="shared" si="281"/>
        <v>N1 100% Renewable by 2030 Batteries</v>
      </c>
      <c r="AJ472" s="25">
        <v>2042</v>
      </c>
      <c r="AK472" s="34">
        <f t="shared" si="282"/>
        <v>1098.2153788478518</v>
      </c>
      <c r="AL472" s="34">
        <f t="shared" si="277"/>
        <v>26200</v>
      </c>
      <c r="AM472" s="34">
        <f t="shared" si="283"/>
        <v>0</v>
      </c>
      <c r="AN472" s="34">
        <f t="shared" si="284"/>
        <v>57.050000309944153</v>
      </c>
      <c r="AO472" s="34">
        <f t="shared" si="285"/>
        <v>100.92000198364258</v>
      </c>
      <c r="AP472" s="34">
        <f t="shared" si="286"/>
        <v>0</v>
      </c>
      <c r="AQ472" s="34">
        <f t="shared" si="287"/>
        <v>1696.3499908447266</v>
      </c>
      <c r="AR472" s="34">
        <f t="shared" si="278"/>
        <v>3400</v>
      </c>
      <c r="AS472" s="34">
        <f t="shared" si="288"/>
        <v>0</v>
      </c>
      <c r="AT472" s="34">
        <f t="shared" si="289"/>
        <v>0</v>
      </c>
      <c r="AU472" s="34">
        <f t="shared" si="279"/>
        <v>0</v>
      </c>
      <c r="AV472" s="34">
        <f t="shared" si="280"/>
        <v>32552.535371986167</v>
      </c>
      <c r="AX472" s="25">
        <v>2042</v>
      </c>
      <c r="AY472" s="34"/>
      <c r="AZ472" s="34"/>
      <c r="BA472" s="34"/>
      <c r="BB472" s="34"/>
      <c r="BC472" s="34"/>
      <c r="BD472" s="34"/>
      <c r="BE472" s="34"/>
      <c r="BF472" s="34"/>
      <c r="BG472" s="34"/>
      <c r="BH472" s="34"/>
      <c r="BI472" s="34"/>
      <c r="BJ472" s="34"/>
    </row>
    <row r="473" spans="2:65" x14ac:dyDescent="0.25">
      <c r="B473" s="27">
        <v>2043</v>
      </c>
      <c r="C473" s="28">
        <v>0</v>
      </c>
      <c r="D473" s="28">
        <v>0</v>
      </c>
      <c r="E473" s="28">
        <v>0</v>
      </c>
      <c r="F473" s="28">
        <v>3000</v>
      </c>
      <c r="G473" s="28">
        <v>200</v>
      </c>
      <c r="H473" s="28">
        <v>200</v>
      </c>
      <c r="I473" s="28">
        <v>0</v>
      </c>
      <c r="J473" s="28">
        <v>0</v>
      </c>
      <c r="K473" s="28">
        <v>0</v>
      </c>
      <c r="L473" s="28">
        <v>0</v>
      </c>
      <c r="M473" s="28">
        <v>1995.4999923706055</v>
      </c>
      <c r="N473" s="28">
        <v>0</v>
      </c>
      <c r="O473" s="28">
        <v>0</v>
      </c>
      <c r="P473" s="28">
        <v>0</v>
      </c>
      <c r="Q473" s="28">
        <v>0</v>
      </c>
      <c r="R473" s="28">
        <v>22000</v>
      </c>
      <c r="S473" s="28">
        <v>4200</v>
      </c>
      <c r="T473" s="28">
        <v>0</v>
      </c>
      <c r="U473" s="28">
        <v>0</v>
      </c>
      <c r="V473" s="28">
        <v>0</v>
      </c>
      <c r="W473" s="28">
        <v>80.669998168945313</v>
      </c>
      <c r="X473" s="28">
        <v>0</v>
      </c>
      <c r="Y473" s="28">
        <v>0</v>
      </c>
      <c r="Z473" s="28">
        <v>0</v>
      </c>
      <c r="AA473" s="28">
        <v>0</v>
      </c>
      <c r="AB473" s="28">
        <v>0</v>
      </c>
      <c r="AC473" s="28">
        <v>0</v>
      </c>
      <c r="AD473" s="28">
        <v>0</v>
      </c>
      <c r="AE473" s="28">
        <v>25.579999923706051</v>
      </c>
      <c r="AF473" s="28">
        <v>57.550000309944153</v>
      </c>
      <c r="AG473" s="28">
        <v>591.17126982366256</v>
      </c>
      <c r="AH473" s="28">
        <v>562.34133320822002</v>
      </c>
      <c r="AI473" s="30" t="str">
        <f t="shared" si="281"/>
        <v>N1 100% Renewable by 2030 Batteries</v>
      </c>
      <c r="AJ473" s="27">
        <v>2043</v>
      </c>
      <c r="AK473" s="35">
        <f t="shared" si="282"/>
        <v>1153.5126030318825</v>
      </c>
      <c r="AL473" s="35">
        <f t="shared" si="277"/>
        <v>26200</v>
      </c>
      <c r="AM473" s="35">
        <f t="shared" si="283"/>
        <v>0</v>
      </c>
      <c r="AN473" s="35">
        <f t="shared" si="284"/>
        <v>57.550000309944153</v>
      </c>
      <c r="AO473" s="35">
        <f t="shared" si="285"/>
        <v>106.24999809265137</v>
      </c>
      <c r="AP473" s="35">
        <f t="shared" si="286"/>
        <v>0</v>
      </c>
      <c r="AQ473" s="35">
        <f t="shared" si="287"/>
        <v>1995.4999923706055</v>
      </c>
      <c r="AR473" s="35">
        <f t="shared" si="278"/>
        <v>3400</v>
      </c>
      <c r="AS473" s="35">
        <f t="shared" si="288"/>
        <v>0</v>
      </c>
      <c r="AT473" s="35">
        <f t="shared" si="289"/>
        <v>0</v>
      </c>
      <c r="AU473" s="35">
        <f t="shared" si="279"/>
        <v>0</v>
      </c>
      <c r="AV473" s="35">
        <f t="shared" si="280"/>
        <v>32912.81259380508</v>
      </c>
      <c r="AX473" s="27">
        <v>2043</v>
      </c>
      <c r="AY473" s="35"/>
      <c r="AZ473" s="35"/>
      <c r="BA473" s="35"/>
      <c r="BB473" s="35"/>
      <c r="BC473" s="35"/>
      <c r="BD473" s="35"/>
      <c r="BE473" s="35"/>
      <c r="BF473" s="35"/>
      <c r="BG473" s="35"/>
      <c r="BH473" s="35"/>
      <c r="BI473" s="35"/>
      <c r="BJ473" s="35"/>
    </row>
    <row r="474" spans="2:65" x14ac:dyDescent="0.25">
      <c r="B474" s="25">
        <v>2044</v>
      </c>
      <c r="C474" s="26">
        <v>0</v>
      </c>
      <c r="D474" s="26">
        <v>0</v>
      </c>
      <c r="E474" s="26">
        <v>0</v>
      </c>
      <c r="F474" s="26">
        <v>3000</v>
      </c>
      <c r="G474" s="26">
        <v>550</v>
      </c>
      <c r="H474" s="26">
        <v>200</v>
      </c>
      <c r="I474" s="26">
        <v>0</v>
      </c>
      <c r="J474" s="26">
        <v>0</v>
      </c>
      <c r="K474" s="26">
        <v>0</v>
      </c>
      <c r="L474" s="26">
        <v>0</v>
      </c>
      <c r="M474" s="26">
        <v>1994.4999923706055</v>
      </c>
      <c r="N474" s="26">
        <v>0</v>
      </c>
      <c r="O474" s="26">
        <v>0</v>
      </c>
      <c r="P474" s="26">
        <v>0</v>
      </c>
      <c r="Q474" s="26">
        <v>0</v>
      </c>
      <c r="R474" s="26">
        <v>22000</v>
      </c>
      <c r="S474" s="26">
        <v>4200</v>
      </c>
      <c r="T474" s="26">
        <v>0</v>
      </c>
      <c r="U474" s="26">
        <v>0</v>
      </c>
      <c r="V474" s="26">
        <v>0</v>
      </c>
      <c r="W474" s="26">
        <v>84.930000305175781</v>
      </c>
      <c r="X474" s="26">
        <v>0</v>
      </c>
      <c r="Y474" s="26">
        <v>0</v>
      </c>
      <c r="Z474" s="26">
        <v>0</v>
      </c>
      <c r="AA474" s="26">
        <v>0</v>
      </c>
      <c r="AB474" s="26">
        <v>0</v>
      </c>
      <c r="AC474" s="26">
        <v>0</v>
      </c>
      <c r="AD474" s="26">
        <v>0</v>
      </c>
      <c r="AE474" s="26">
        <v>26.930000305175781</v>
      </c>
      <c r="AF474" s="26">
        <v>58.06000030040741</v>
      </c>
      <c r="AG474" s="26">
        <v>603.15225999148856</v>
      </c>
      <c r="AH474" s="26">
        <v>622.09565656516793</v>
      </c>
      <c r="AI474" s="30" t="str">
        <f t="shared" si="281"/>
        <v>N1 100% Renewable by 2030 Batteries</v>
      </c>
      <c r="AJ474" s="25">
        <v>2044</v>
      </c>
      <c r="AK474" s="34">
        <f t="shared" si="282"/>
        <v>1225.2479165566565</v>
      </c>
      <c r="AL474" s="34">
        <f t="shared" si="277"/>
        <v>26200</v>
      </c>
      <c r="AM474" s="34">
        <f t="shared" si="283"/>
        <v>0</v>
      </c>
      <c r="AN474" s="34">
        <f t="shared" si="284"/>
        <v>58.06000030040741</v>
      </c>
      <c r="AO474" s="34">
        <f t="shared" si="285"/>
        <v>111.86000061035156</v>
      </c>
      <c r="AP474" s="34">
        <f t="shared" si="286"/>
        <v>0</v>
      </c>
      <c r="AQ474" s="34">
        <f t="shared" si="287"/>
        <v>1994.4999923706055</v>
      </c>
      <c r="AR474" s="34">
        <f t="shared" si="278"/>
        <v>3750</v>
      </c>
      <c r="AS474" s="34">
        <f t="shared" si="288"/>
        <v>0</v>
      </c>
      <c r="AT474" s="34">
        <f t="shared" si="289"/>
        <v>0</v>
      </c>
      <c r="AU474" s="34">
        <f t="shared" si="279"/>
        <v>0</v>
      </c>
      <c r="AV474" s="34">
        <f t="shared" si="280"/>
        <v>33339.667909838019</v>
      </c>
      <c r="AX474" s="25">
        <v>2044</v>
      </c>
      <c r="AY474" s="34"/>
      <c r="AZ474" s="34"/>
      <c r="BA474" s="34"/>
      <c r="BB474" s="34"/>
      <c r="BC474" s="34"/>
      <c r="BD474" s="34"/>
      <c r="BE474" s="34"/>
      <c r="BF474" s="34"/>
      <c r="BG474" s="34"/>
      <c r="BH474" s="34"/>
      <c r="BI474" s="34"/>
      <c r="BJ474" s="34"/>
    </row>
    <row r="475" spans="2:65" x14ac:dyDescent="0.25">
      <c r="B475" s="27">
        <v>2045</v>
      </c>
      <c r="C475" s="28">
        <v>0</v>
      </c>
      <c r="D475" s="28">
        <v>0</v>
      </c>
      <c r="E475" s="28">
        <v>0</v>
      </c>
      <c r="F475" s="28">
        <v>3100</v>
      </c>
      <c r="G475" s="28">
        <v>550</v>
      </c>
      <c r="H475" s="28">
        <v>200</v>
      </c>
      <c r="I475" s="28">
        <v>0</v>
      </c>
      <c r="J475" s="28">
        <v>0</v>
      </c>
      <c r="K475" s="28">
        <v>0</v>
      </c>
      <c r="L475" s="28">
        <v>0</v>
      </c>
      <c r="M475" s="28">
        <v>1993.5000076293945</v>
      </c>
      <c r="N475" s="28">
        <v>0</v>
      </c>
      <c r="O475" s="28">
        <v>0</v>
      </c>
      <c r="P475" s="28">
        <v>0</v>
      </c>
      <c r="Q475" s="28">
        <v>0</v>
      </c>
      <c r="R475" s="28">
        <v>22000</v>
      </c>
      <c r="S475" s="28">
        <v>4200</v>
      </c>
      <c r="T475" s="28">
        <v>0</v>
      </c>
      <c r="U475" s="28">
        <v>0</v>
      </c>
      <c r="V475" s="28">
        <v>0</v>
      </c>
      <c r="W475" s="28">
        <v>89.410003662109375</v>
      </c>
      <c r="X475" s="28">
        <v>0</v>
      </c>
      <c r="Y475" s="28">
        <v>0</v>
      </c>
      <c r="Z475" s="28">
        <v>0</v>
      </c>
      <c r="AA475" s="28">
        <v>0</v>
      </c>
      <c r="AB475" s="28">
        <v>0</v>
      </c>
      <c r="AC475" s="28">
        <v>0</v>
      </c>
      <c r="AD475" s="28">
        <v>0</v>
      </c>
      <c r="AE475" s="28">
        <v>28.360000610351559</v>
      </c>
      <c r="AF475" s="28">
        <v>58.570000290870667</v>
      </c>
      <c r="AG475" s="28">
        <v>613.80383863421639</v>
      </c>
      <c r="AH475" s="28">
        <v>689.82409491570616</v>
      </c>
      <c r="AI475" s="30" t="str">
        <f t="shared" si="281"/>
        <v>N1 100% Renewable by 2030 Batteries</v>
      </c>
      <c r="AJ475" s="27">
        <v>2045</v>
      </c>
      <c r="AK475" s="35">
        <f>SUM(AG475:AH475)</f>
        <v>1303.6279335499225</v>
      </c>
      <c r="AL475" s="35">
        <f t="shared" si="277"/>
        <v>26200</v>
      </c>
      <c r="AM475" s="35">
        <f t="shared" si="283"/>
        <v>0</v>
      </c>
      <c r="AN475" s="35">
        <f t="shared" si="284"/>
        <v>58.570000290870667</v>
      </c>
      <c r="AO475" s="35">
        <f t="shared" si="285"/>
        <v>117.77000427246094</v>
      </c>
      <c r="AP475" s="35">
        <f t="shared" si="286"/>
        <v>0</v>
      </c>
      <c r="AQ475" s="35">
        <f t="shared" si="287"/>
        <v>1993.5000076293945</v>
      </c>
      <c r="AR475" s="35">
        <f t="shared" si="278"/>
        <v>3850</v>
      </c>
      <c r="AS475" s="35">
        <f t="shared" si="288"/>
        <v>0</v>
      </c>
      <c r="AT475" s="35">
        <f t="shared" si="289"/>
        <v>0</v>
      </c>
      <c r="AU475" s="35">
        <f t="shared" si="279"/>
        <v>0</v>
      </c>
      <c r="AV475" s="35">
        <f t="shared" si="280"/>
        <v>33523.467945742654</v>
      </c>
      <c r="AX475" s="27">
        <v>2045</v>
      </c>
      <c r="AY475" s="35">
        <f t="shared" ref="AY475:BJ475" si="292">AK475-AK460</f>
        <v>775.81737455548682</v>
      </c>
      <c r="AZ475" s="35">
        <f t="shared" si="292"/>
        <v>9100</v>
      </c>
      <c r="BA475" s="35">
        <f t="shared" si="292"/>
        <v>0</v>
      </c>
      <c r="BB475" s="35">
        <f t="shared" si="292"/>
        <v>27.020000606775284</v>
      </c>
      <c r="BC475" s="35">
        <f t="shared" si="292"/>
        <v>72.080005645751953</v>
      </c>
      <c r="BD475" s="35">
        <f t="shared" si="292"/>
        <v>0</v>
      </c>
      <c r="BE475" s="35">
        <f t="shared" si="292"/>
        <v>1993.5000076293945</v>
      </c>
      <c r="BF475" s="35">
        <f t="shared" si="292"/>
        <v>450</v>
      </c>
      <c r="BG475" s="35">
        <f t="shared" si="292"/>
        <v>0</v>
      </c>
      <c r="BH475" s="35">
        <f t="shared" si="292"/>
        <v>0</v>
      </c>
      <c r="BI475" s="35">
        <f t="shared" si="292"/>
        <v>0</v>
      </c>
      <c r="BJ475" s="35">
        <f t="shared" si="292"/>
        <v>12418.417388437414</v>
      </c>
    </row>
    <row r="476" spans="2:65" x14ac:dyDescent="0.25">
      <c r="AX476" s="27" t="s">
        <v>45</v>
      </c>
      <c r="AY476" s="35">
        <f>SUM(AY475,AY460,AY455)</f>
        <v>1303.6279335499225</v>
      </c>
      <c r="AZ476" s="35">
        <f t="shared" ref="AZ476:BJ476" si="293">SUM(AZ475,AZ460,AZ455)</f>
        <v>26200</v>
      </c>
      <c r="BA476" s="35">
        <f t="shared" si="293"/>
        <v>0</v>
      </c>
      <c r="BB476" s="35">
        <f t="shared" si="293"/>
        <v>58.570000290870667</v>
      </c>
      <c r="BC476" s="35">
        <f t="shared" si="293"/>
        <v>117.77000427246094</v>
      </c>
      <c r="BD476" s="35">
        <f t="shared" si="293"/>
        <v>0</v>
      </c>
      <c r="BE476" s="35">
        <f t="shared" si="293"/>
        <v>1993.5000076293945</v>
      </c>
      <c r="BF476" s="35">
        <f t="shared" si="293"/>
        <v>3850</v>
      </c>
      <c r="BG476" s="35">
        <f t="shared" si="293"/>
        <v>0</v>
      </c>
      <c r="BH476" s="35">
        <f t="shared" si="293"/>
        <v>0</v>
      </c>
      <c r="BI476" s="35">
        <f t="shared" si="293"/>
        <v>0</v>
      </c>
      <c r="BJ476" s="35">
        <f t="shared" si="293"/>
        <v>33523.467945742654</v>
      </c>
    </row>
    <row r="478" spans="2:65" x14ac:dyDescent="0.25">
      <c r="B478" s="1" t="str">
        <f>'RAW DATA INPUTS &gt;&gt;&gt;'!D20</f>
        <v>N2 100% Renewable by 2030 PSH</v>
      </c>
    </row>
    <row r="479" spans="2:65" ht="75" x14ac:dyDescent="0.25">
      <c r="B479" s="16" t="s">
        <v>13</v>
      </c>
      <c r="C479" s="17" t="s">
        <v>14</v>
      </c>
      <c r="D479" s="17" t="s">
        <v>15</v>
      </c>
      <c r="E479" s="17" t="s">
        <v>16</v>
      </c>
      <c r="F479" s="18" t="s">
        <v>17</v>
      </c>
      <c r="G479" s="18" t="s">
        <v>18</v>
      </c>
      <c r="H479" s="18" t="s">
        <v>19</v>
      </c>
      <c r="I479" s="18" t="s">
        <v>20</v>
      </c>
      <c r="J479" s="18" t="s">
        <v>21</v>
      </c>
      <c r="K479" s="18" t="s">
        <v>22</v>
      </c>
      <c r="L479" s="18" t="s">
        <v>23</v>
      </c>
      <c r="M479" s="19" t="s">
        <v>24</v>
      </c>
      <c r="N479" s="19" t="s">
        <v>25</v>
      </c>
      <c r="O479" s="19" t="s">
        <v>26</v>
      </c>
      <c r="P479" s="19" t="s">
        <v>27</v>
      </c>
      <c r="Q479" s="19" t="s">
        <v>28</v>
      </c>
      <c r="R479" s="20" t="s">
        <v>29</v>
      </c>
      <c r="S479" s="20" t="s">
        <v>30</v>
      </c>
      <c r="T479" s="20" t="s">
        <v>31</v>
      </c>
      <c r="U479" s="20" t="s">
        <v>32</v>
      </c>
      <c r="V479" s="20" t="s">
        <v>33</v>
      </c>
      <c r="W479" s="20" t="s">
        <v>34</v>
      </c>
      <c r="X479" s="21" t="s">
        <v>35</v>
      </c>
      <c r="Y479" s="21" t="s">
        <v>36</v>
      </c>
      <c r="Z479" s="21" t="s">
        <v>37</v>
      </c>
      <c r="AA479" s="16" t="s">
        <v>38</v>
      </c>
      <c r="AB479" s="16" t="s">
        <v>39</v>
      </c>
      <c r="AC479" s="16" t="s">
        <v>52</v>
      </c>
      <c r="AD479" s="16" t="s">
        <v>41</v>
      </c>
      <c r="AE479" s="16" t="s">
        <v>42</v>
      </c>
      <c r="AF479" s="22" t="s">
        <v>1</v>
      </c>
      <c r="AG479" s="22" t="s">
        <v>43</v>
      </c>
      <c r="AH479" s="22" t="s">
        <v>44</v>
      </c>
      <c r="AI479" s="36" t="str">
        <f>B478</f>
        <v>N2 100% Renewable by 2030 PSH</v>
      </c>
      <c r="AJ479" s="23" t="s">
        <v>13</v>
      </c>
      <c r="AK479" s="23" t="s">
        <v>58</v>
      </c>
      <c r="AL479" s="23" t="s">
        <v>59</v>
      </c>
      <c r="AM479" s="23" t="s">
        <v>60</v>
      </c>
      <c r="AN479" s="23" t="s">
        <v>61</v>
      </c>
      <c r="AO479" s="23" t="s">
        <v>62</v>
      </c>
      <c r="AP479" s="24" t="s">
        <v>38</v>
      </c>
      <c r="AQ479" s="24" t="s">
        <v>47</v>
      </c>
      <c r="AR479" s="24" t="s">
        <v>53</v>
      </c>
      <c r="AS479" s="24" t="s">
        <v>63</v>
      </c>
      <c r="AT479" s="24" t="s">
        <v>64</v>
      </c>
      <c r="AU479" s="24" t="s">
        <v>50</v>
      </c>
      <c r="AV479" s="24" t="s">
        <v>45</v>
      </c>
      <c r="AX479" s="23" t="s">
        <v>273</v>
      </c>
      <c r="AY479" s="23" t="s">
        <v>58</v>
      </c>
      <c r="AZ479" s="23" t="s">
        <v>59</v>
      </c>
      <c r="BA479" s="23" t="s">
        <v>60</v>
      </c>
      <c r="BB479" s="23" t="s">
        <v>61</v>
      </c>
      <c r="BC479" s="23" t="s">
        <v>62</v>
      </c>
      <c r="BD479" s="24" t="s">
        <v>38</v>
      </c>
      <c r="BE479" s="24" t="s">
        <v>47</v>
      </c>
      <c r="BF479" s="24" t="s">
        <v>53</v>
      </c>
      <c r="BG479" s="24" t="s">
        <v>63</v>
      </c>
      <c r="BH479" s="24" t="s">
        <v>64</v>
      </c>
      <c r="BI479" s="24" t="s">
        <v>50</v>
      </c>
      <c r="BJ479" s="24" t="s">
        <v>45</v>
      </c>
    </row>
    <row r="480" spans="2:65" x14ac:dyDescent="0.25">
      <c r="B480" s="25">
        <v>2022</v>
      </c>
      <c r="C480" s="26">
        <v>0</v>
      </c>
      <c r="D480" s="26">
        <v>0</v>
      </c>
      <c r="E480" s="26">
        <v>0</v>
      </c>
      <c r="F480" s="26">
        <v>0</v>
      </c>
      <c r="G480" s="26">
        <v>0</v>
      </c>
      <c r="H480" s="26">
        <v>0</v>
      </c>
      <c r="I480" s="26">
        <v>0</v>
      </c>
      <c r="J480" s="26">
        <v>0</v>
      </c>
      <c r="K480" s="26">
        <v>0</v>
      </c>
      <c r="L480" s="26">
        <v>0</v>
      </c>
      <c r="M480" s="26">
        <v>0</v>
      </c>
      <c r="N480" s="26">
        <v>0</v>
      </c>
      <c r="O480" s="26">
        <v>0</v>
      </c>
      <c r="P480" s="26">
        <v>0</v>
      </c>
      <c r="Q480" s="26">
        <v>0</v>
      </c>
      <c r="R480" s="26">
        <v>0</v>
      </c>
      <c r="S480" s="26">
        <v>0</v>
      </c>
      <c r="T480" s="26">
        <v>0</v>
      </c>
      <c r="U480" s="26">
        <v>0</v>
      </c>
      <c r="V480" s="26">
        <v>0</v>
      </c>
      <c r="W480" s="26">
        <v>3.2999999523162842</v>
      </c>
      <c r="X480" s="26">
        <v>0</v>
      </c>
      <c r="Y480" s="26">
        <v>0</v>
      </c>
      <c r="Z480" s="26">
        <v>0</v>
      </c>
      <c r="AA480" s="26">
        <v>0</v>
      </c>
      <c r="AB480" s="26">
        <v>0</v>
      </c>
      <c r="AC480" s="26">
        <v>0</v>
      </c>
      <c r="AD480" s="26">
        <v>0</v>
      </c>
      <c r="AE480" s="26">
        <v>0</v>
      </c>
      <c r="AF480" s="26">
        <v>0</v>
      </c>
      <c r="AG480" s="26">
        <v>27.443343772769822</v>
      </c>
      <c r="AH480" s="26">
        <v>37.1379291002768</v>
      </c>
      <c r="AI480" s="30" t="str">
        <f>AI479</f>
        <v>N2 100% Renewable by 2030 PSH</v>
      </c>
      <c r="AJ480" s="25">
        <v>2022</v>
      </c>
      <c r="AK480" s="34">
        <f>SUM(AG480:AH480)</f>
        <v>64.581272873046629</v>
      </c>
      <c r="AL480" s="34">
        <f t="shared" ref="AL480:AL503" si="294">SUM(R480:U480)</f>
        <v>0</v>
      </c>
      <c r="AM480" s="34">
        <f>SUM(AC480:AD480)</f>
        <v>0</v>
      </c>
      <c r="AN480" s="34">
        <f>AF480</f>
        <v>0</v>
      </c>
      <c r="AO480" s="34">
        <f>W480+AE480</f>
        <v>3.2999999523162842</v>
      </c>
      <c r="AP480" s="34">
        <f>AA480</f>
        <v>0</v>
      </c>
      <c r="AQ480" s="34">
        <f>SUM(M480:Q480)</f>
        <v>0</v>
      </c>
      <c r="AR480" s="34">
        <f t="shared" ref="AR480:AR503" si="295">SUM(F480:L480)</f>
        <v>0</v>
      </c>
      <c r="AS480" s="34">
        <f>SUM(X480:Z480)</f>
        <v>0</v>
      </c>
      <c r="AT480" s="34">
        <f>V480</f>
        <v>0</v>
      </c>
      <c r="AU480" s="34">
        <f t="shared" ref="AU480:AU503" si="296">SUM(C480:E480)</f>
        <v>0</v>
      </c>
      <c r="AV480" s="34">
        <f t="shared" ref="AV480:AV503" si="297">SUM(AK480:AU480)</f>
        <v>67.881272825362913</v>
      </c>
      <c r="AX480" s="25">
        <v>2022</v>
      </c>
      <c r="AY480" s="34"/>
      <c r="AZ480" s="34"/>
      <c r="BA480" s="34"/>
      <c r="BB480" s="34"/>
      <c r="BC480" s="34"/>
      <c r="BD480" s="34"/>
      <c r="BE480" s="34"/>
      <c r="BF480" s="34"/>
      <c r="BG480" s="34"/>
      <c r="BH480" s="34"/>
      <c r="BI480" s="34"/>
      <c r="BJ480" s="34"/>
      <c r="BL480" s="74" t="s">
        <v>58</v>
      </c>
      <c r="BM480" s="75">
        <f>AY504</f>
        <v>1169.4263027614938</v>
      </c>
    </row>
    <row r="481" spans="2:65" x14ac:dyDescent="0.25">
      <c r="B481" s="27">
        <v>2023</v>
      </c>
      <c r="C481" s="28">
        <v>0</v>
      </c>
      <c r="D481" s="28">
        <v>0</v>
      </c>
      <c r="E481" s="28">
        <v>0</v>
      </c>
      <c r="F481" s="28">
        <v>0</v>
      </c>
      <c r="G481" s="28">
        <v>0</v>
      </c>
      <c r="H481" s="28">
        <v>0</v>
      </c>
      <c r="I481" s="28">
        <v>0</v>
      </c>
      <c r="J481" s="28">
        <v>0</v>
      </c>
      <c r="K481" s="28">
        <v>0</v>
      </c>
      <c r="L481" s="28">
        <v>0</v>
      </c>
      <c r="M481" s="28">
        <v>0</v>
      </c>
      <c r="N481" s="28">
        <v>0</v>
      </c>
      <c r="O481" s="28">
        <v>0</v>
      </c>
      <c r="P481" s="28">
        <v>0</v>
      </c>
      <c r="Q481" s="28">
        <v>0</v>
      </c>
      <c r="R481" s="28">
        <v>0</v>
      </c>
      <c r="S481" s="28">
        <v>0</v>
      </c>
      <c r="T481" s="28">
        <v>0</v>
      </c>
      <c r="U481" s="28">
        <v>0</v>
      </c>
      <c r="V481" s="28">
        <v>0</v>
      </c>
      <c r="W481" s="28">
        <v>6.25</v>
      </c>
      <c r="X481" s="28">
        <v>0</v>
      </c>
      <c r="Y481" s="28">
        <v>0</v>
      </c>
      <c r="Z481" s="28">
        <v>0</v>
      </c>
      <c r="AA481" s="28">
        <v>0</v>
      </c>
      <c r="AB481" s="28">
        <v>0</v>
      </c>
      <c r="AC481" s="28">
        <v>0</v>
      </c>
      <c r="AD481" s="28">
        <v>0</v>
      </c>
      <c r="AE481" s="28">
        <v>3</v>
      </c>
      <c r="AF481" s="28">
        <v>0.61000002361834049</v>
      </c>
      <c r="AG481" s="28">
        <v>55.212805443658901</v>
      </c>
      <c r="AH481" s="28">
        <v>61.868254649550458</v>
      </c>
      <c r="AI481" s="30" t="str">
        <f t="shared" ref="AI481:AI503" si="298">AI480</f>
        <v>N2 100% Renewable by 2030 PSH</v>
      </c>
      <c r="AJ481" s="27">
        <v>2023</v>
      </c>
      <c r="AK481" s="35">
        <f t="shared" ref="AK481:AK502" si="299">SUM(AG481:AH481)</f>
        <v>117.08106009320936</v>
      </c>
      <c r="AL481" s="35">
        <f t="shared" si="294"/>
        <v>0</v>
      </c>
      <c r="AM481" s="35">
        <f t="shared" ref="AM481:AM503" si="300">SUM(AC481:AD481)</f>
        <v>0</v>
      </c>
      <c r="AN481" s="35">
        <f t="shared" ref="AN481:AN503" si="301">AF481</f>
        <v>0.61000002361834049</v>
      </c>
      <c r="AO481" s="35">
        <f t="shared" ref="AO481:AO503" si="302">W481+AE481</f>
        <v>9.25</v>
      </c>
      <c r="AP481" s="35">
        <f t="shared" ref="AP481:AP503" si="303">AA481</f>
        <v>0</v>
      </c>
      <c r="AQ481" s="35">
        <f t="shared" ref="AQ481:AQ503" si="304">SUM(M481:Q481)</f>
        <v>0</v>
      </c>
      <c r="AR481" s="35">
        <f t="shared" si="295"/>
        <v>0</v>
      </c>
      <c r="AS481" s="35">
        <f t="shared" ref="AS481:AS503" si="305">SUM(X481:Z481)</f>
        <v>0</v>
      </c>
      <c r="AT481" s="35">
        <f t="shared" ref="AT481:AT503" si="306">V481</f>
        <v>0</v>
      </c>
      <c r="AU481" s="35">
        <f t="shared" si="296"/>
        <v>0</v>
      </c>
      <c r="AV481" s="35">
        <f t="shared" si="297"/>
        <v>126.9410601168277</v>
      </c>
      <c r="AX481" s="27">
        <v>2023</v>
      </c>
      <c r="AY481" s="35"/>
      <c r="AZ481" s="35"/>
      <c r="BA481" s="35"/>
      <c r="BB481" s="35"/>
      <c r="BC481" s="35"/>
      <c r="BD481" s="35"/>
      <c r="BE481" s="35"/>
      <c r="BF481" s="35"/>
      <c r="BG481" s="35"/>
      <c r="BH481" s="35"/>
      <c r="BI481" s="35"/>
      <c r="BJ481" s="35"/>
      <c r="BL481" s="74" t="s">
        <v>59</v>
      </c>
      <c r="BM481" s="75">
        <f>AZ504</f>
        <v>0</v>
      </c>
    </row>
    <row r="482" spans="2:65" x14ac:dyDescent="0.25">
      <c r="B482" s="25">
        <v>2024</v>
      </c>
      <c r="C482" s="26">
        <v>0</v>
      </c>
      <c r="D482" s="26">
        <v>0</v>
      </c>
      <c r="E482" s="26">
        <v>0</v>
      </c>
      <c r="F482" s="26">
        <v>0</v>
      </c>
      <c r="G482" s="26">
        <v>0</v>
      </c>
      <c r="H482" s="26">
        <v>0</v>
      </c>
      <c r="I482" s="26">
        <v>0</v>
      </c>
      <c r="J482" s="26">
        <v>0</v>
      </c>
      <c r="K482" s="26">
        <v>0</v>
      </c>
      <c r="L482" s="26">
        <v>0</v>
      </c>
      <c r="M482" s="26">
        <v>600</v>
      </c>
      <c r="N482" s="26">
        <v>0</v>
      </c>
      <c r="O482" s="26">
        <v>0</v>
      </c>
      <c r="P482" s="26">
        <v>0</v>
      </c>
      <c r="Q482" s="26">
        <v>0</v>
      </c>
      <c r="R482" s="26">
        <v>0</v>
      </c>
      <c r="S482" s="26">
        <v>0</v>
      </c>
      <c r="T482" s="26">
        <v>0</v>
      </c>
      <c r="U482" s="26">
        <v>0</v>
      </c>
      <c r="V482" s="26">
        <v>0</v>
      </c>
      <c r="W482" s="26">
        <v>11.89000034332275</v>
      </c>
      <c r="X482" s="26">
        <v>0</v>
      </c>
      <c r="Y482" s="26">
        <v>125</v>
      </c>
      <c r="Z482" s="26">
        <v>0</v>
      </c>
      <c r="AA482" s="26">
        <v>15</v>
      </c>
      <c r="AB482" s="26">
        <v>0</v>
      </c>
      <c r="AC482" s="26">
        <v>0</v>
      </c>
      <c r="AD482" s="26">
        <v>0</v>
      </c>
      <c r="AE482" s="26">
        <v>6</v>
      </c>
      <c r="AF482" s="26">
        <v>1.8900000136345627</v>
      </c>
      <c r="AG482" s="26">
        <v>84.431640830933219</v>
      </c>
      <c r="AH482" s="26">
        <v>81.077305541015448</v>
      </c>
      <c r="AI482" s="30" t="str">
        <f t="shared" si="298"/>
        <v>N2 100% Renewable by 2030 PSH</v>
      </c>
      <c r="AJ482" s="25">
        <v>2024</v>
      </c>
      <c r="AK482" s="34">
        <f t="shared" si="299"/>
        <v>165.50894637194867</v>
      </c>
      <c r="AL482" s="34">
        <f t="shared" si="294"/>
        <v>0</v>
      </c>
      <c r="AM482" s="34">
        <f t="shared" si="300"/>
        <v>0</v>
      </c>
      <c r="AN482" s="34">
        <f t="shared" si="301"/>
        <v>1.8900000136345627</v>
      </c>
      <c r="AO482" s="34">
        <f t="shared" si="302"/>
        <v>17.89000034332275</v>
      </c>
      <c r="AP482" s="34">
        <f t="shared" si="303"/>
        <v>15</v>
      </c>
      <c r="AQ482" s="34">
        <f t="shared" si="304"/>
        <v>600</v>
      </c>
      <c r="AR482" s="34">
        <f t="shared" si="295"/>
        <v>0</v>
      </c>
      <c r="AS482" s="34">
        <f t="shared" si="305"/>
        <v>125</v>
      </c>
      <c r="AT482" s="34">
        <f t="shared" si="306"/>
        <v>0</v>
      </c>
      <c r="AU482" s="34">
        <f t="shared" si="296"/>
        <v>0</v>
      </c>
      <c r="AV482" s="34">
        <f t="shared" si="297"/>
        <v>925.28894672890601</v>
      </c>
      <c r="AX482" s="25">
        <v>2024</v>
      </c>
      <c r="AY482" s="34"/>
      <c r="AZ482" s="34"/>
      <c r="BA482" s="34"/>
      <c r="BB482" s="34"/>
      <c r="BC482" s="34"/>
      <c r="BD482" s="34"/>
      <c r="BE482" s="34"/>
      <c r="BF482" s="34"/>
      <c r="BG482" s="34"/>
      <c r="BH482" s="34"/>
      <c r="BI482" s="34"/>
      <c r="BJ482" s="34"/>
      <c r="BL482" s="74" t="s">
        <v>60</v>
      </c>
      <c r="BM482" s="75">
        <f>BA504</f>
        <v>0</v>
      </c>
    </row>
    <row r="483" spans="2:65" x14ac:dyDescent="0.25">
      <c r="B483" s="27">
        <v>2025</v>
      </c>
      <c r="C483" s="28">
        <v>0</v>
      </c>
      <c r="D483" s="28">
        <v>0</v>
      </c>
      <c r="E483" s="28">
        <v>0</v>
      </c>
      <c r="F483" s="28">
        <v>0</v>
      </c>
      <c r="G483" s="28">
        <v>0</v>
      </c>
      <c r="H483" s="28">
        <v>0</v>
      </c>
      <c r="I483" s="28">
        <v>0</v>
      </c>
      <c r="J483" s="28">
        <v>0</v>
      </c>
      <c r="K483" s="28">
        <v>0</v>
      </c>
      <c r="L483" s="28">
        <v>0</v>
      </c>
      <c r="M483" s="28">
        <v>599.69998168945313</v>
      </c>
      <c r="N483" s="28">
        <v>300</v>
      </c>
      <c r="O483" s="28">
        <v>0</v>
      </c>
      <c r="P483" s="28">
        <v>0</v>
      </c>
      <c r="Q483" s="28">
        <v>0</v>
      </c>
      <c r="R483" s="28">
        <v>0</v>
      </c>
      <c r="S483" s="28">
        <v>0</v>
      </c>
      <c r="T483" s="28">
        <v>0</v>
      </c>
      <c r="U483" s="28">
        <v>0</v>
      </c>
      <c r="V483" s="28">
        <v>0</v>
      </c>
      <c r="W483" s="28">
        <v>16.090000152587891</v>
      </c>
      <c r="X483" s="28">
        <v>125</v>
      </c>
      <c r="Y483" s="28">
        <v>249.94999694824219</v>
      </c>
      <c r="Z483" s="28">
        <v>0</v>
      </c>
      <c r="AA483" s="28">
        <v>30</v>
      </c>
      <c r="AB483" s="28">
        <v>0</v>
      </c>
      <c r="AC483" s="28">
        <v>0</v>
      </c>
      <c r="AD483" s="28">
        <v>0</v>
      </c>
      <c r="AE483" s="28">
        <v>6</v>
      </c>
      <c r="AF483" s="28">
        <v>5.179999902844429</v>
      </c>
      <c r="AG483" s="28">
        <v>115.42230323807321</v>
      </c>
      <c r="AH483" s="28">
        <v>93.732976330442341</v>
      </c>
      <c r="AI483" s="30" t="str">
        <f t="shared" si="298"/>
        <v>N2 100% Renewable by 2030 PSH</v>
      </c>
      <c r="AJ483" s="27">
        <v>2025</v>
      </c>
      <c r="AK483" s="35">
        <f t="shared" si="299"/>
        <v>209.15527956851554</v>
      </c>
      <c r="AL483" s="35">
        <f t="shared" si="294"/>
        <v>0</v>
      </c>
      <c r="AM483" s="35">
        <f t="shared" si="300"/>
        <v>0</v>
      </c>
      <c r="AN483" s="35">
        <f t="shared" si="301"/>
        <v>5.179999902844429</v>
      </c>
      <c r="AO483" s="35">
        <f t="shared" si="302"/>
        <v>22.090000152587891</v>
      </c>
      <c r="AP483" s="35">
        <f t="shared" si="303"/>
        <v>30</v>
      </c>
      <c r="AQ483" s="35">
        <f t="shared" si="304"/>
        <v>899.69998168945313</v>
      </c>
      <c r="AR483" s="35">
        <f t="shared" si="295"/>
        <v>0</v>
      </c>
      <c r="AS483" s="35">
        <f t="shared" si="305"/>
        <v>374.94999694824219</v>
      </c>
      <c r="AT483" s="35">
        <f t="shared" si="306"/>
        <v>0</v>
      </c>
      <c r="AU483" s="35">
        <f t="shared" si="296"/>
        <v>0</v>
      </c>
      <c r="AV483" s="35">
        <f t="shared" si="297"/>
        <v>1541.0752582616433</v>
      </c>
      <c r="AX483" s="27">
        <v>2025</v>
      </c>
      <c r="AY483" s="35">
        <f t="shared" ref="AY483:BJ483" si="307">AK483</f>
        <v>209.15527956851554</v>
      </c>
      <c r="AZ483" s="35">
        <f t="shared" si="307"/>
        <v>0</v>
      </c>
      <c r="BA483" s="35">
        <f t="shared" si="307"/>
        <v>0</v>
      </c>
      <c r="BB483" s="35">
        <f t="shared" si="307"/>
        <v>5.179999902844429</v>
      </c>
      <c r="BC483" s="35">
        <f t="shared" si="307"/>
        <v>22.090000152587891</v>
      </c>
      <c r="BD483" s="35">
        <f t="shared" si="307"/>
        <v>30</v>
      </c>
      <c r="BE483" s="35">
        <f t="shared" si="307"/>
        <v>899.69998168945313</v>
      </c>
      <c r="BF483" s="35">
        <f t="shared" si="307"/>
        <v>0</v>
      </c>
      <c r="BG483" s="35">
        <f t="shared" si="307"/>
        <v>374.94999694824219</v>
      </c>
      <c r="BH483" s="35">
        <f t="shared" si="307"/>
        <v>0</v>
      </c>
      <c r="BI483" s="35">
        <f t="shared" si="307"/>
        <v>0</v>
      </c>
      <c r="BJ483" s="35">
        <f t="shared" si="307"/>
        <v>1541.0752582616433</v>
      </c>
      <c r="BL483" s="74" t="s">
        <v>61</v>
      </c>
      <c r="BM483" s="75">
        <f>BB504</f>
        <v>58.570000290870667</v>
      </c>
    </row>
    <row r="484" spans="2:65" x14ac:dyDescent="0.25">
      <c r="B484" s="25">
        <v>2026</v>
      </c>
      <c r="C484" s="26">
        <v>0</v>
      </c>
      <c r="D484" s="26">
        <v>0</v>
      </c>
      <c r="E484" s="26">
        <v>0</v>
      </c>
      <c r="F484" s="26">
        <v>2800</v>
      </c>
      <c r="G484" s="26">
        <v>200</v>
      </c>
      <c r="H484" s="26">
        <v>200</v>
      </c>
      <c r="I484" s="26">
        <v>0</v>
      </c>
      <c r="J484" s="26">
        <v>400</v>
      </c>
      <c r="K484" s="26">
        <v>0</v>
      </c>
      <c r="L484" s="26">
        <v>0</v>
      </c>
      <c r="M484" s="26">
        <v>2999.4000091552734</v>
      </c>
      <c r="N484" s="26">
        <v>299.84999084472656</v>
      </c>
      <c r="O484" s="26">
        <v>0</v>
      </c>
      <c r="P484" s="26">
        <v>0</v>
      </c>
      <c r="Q484" s="26">
        <v>0</v>
      </c>
      <c r="R484" s="26">
        <v>0</v>
      </c>
      <c r="S484" s="26">
        <v>0</v>
      </c>
      <c r="T484" s="26">
        <v>0</v>
      </c>
      <c r="U484" s="26">
        <v>0</v>
      </c>
      <c r="V484" s="26">
        <v>0</v>
      </c>
      <c r="W484" s="26">
        <v>19.389999389648441</v>
      </c>
      <c r="X484" s="26">
        <v>250</v>
      </c>
      <c r="Y484" s="26">
        <v>374.84999847412109</v>
      </c>
      <c r="Z484" s="26">
        <v>0</v>
      </c>
      <c r="AA484" s="26">
        <v>45</v>
      </c>
      <c r="AB484" s="26">
        <v>0</v>
      </c>
      <c r="AC484" s="26">
        <v>0</v>
      </c>
      <c r="AD484" s="26">
        <v>0</v>
      </c>
      <c r="AE484" s="26">
        <v>6</v>
      </c>
      <c r="AF484" s="26">
        <v>9.9000000059604645</v>
      </c>
      <c r="AG484" s="26">
        <v>146.93176700922371</v>
      </c>
      <c r="AH484" s="26">
        <v>109.79813701644319</v>
      </c>
      <c r="AI484" s="30" t="str">
        <f t="shared" si="298"/>
        <v>N2 100% Renewable by 2030 PSH</v>
      </c>
      <c r="AJ484" s="25">
        <v>2026</v>
      </c>
      <c r="AK484" s="34">
        <f t="shared" si="299"/>
        <v>256.72990402566688</v>
      </c>
      <c r="AL484" s="34">
        <f t="shared" si="294"/>
        <v>0</v>
      </c>
      <c r="AM484" s="34">
        <f t="shared" si="300"/>
        <v>0</v>
      </c>
      <c r="AN484" s="34">
        <f t="shared" si="301"/>
        <v>9.9000000059604645</v>
      </c>
      <c r="AO484" s="34">
        <f t="shared" si="302"/>
        <v>25.389999389648441</v>
      </c>
      <c r="AP484" s="34">
        <f t="shared" si="303"/>
        <v>45</v>
      </c>
      <c r="AQ484" s="34">
        <f t="shared" si="304"/>
        <v>3299.25</v>
      </c>
      <c r="AR484" s="34">
        <f t="shared" si="295"/>
        <v>3600</v>
      </c>
      <c r="AS484" s="34">
        <f t="shared" si="305"/>
        <v>624.84999847412109</v>
      </c>
      <c r="AT484" s="34">
        <f t="shared" si="306"/>
        <v>0</v>
      </c>
      <c r="AU484" s="34">
        <f t="shared" si="296"/>
        <v>0</v>
      </c>
      <c r="AV484" s="34">
        <f t="shared" si="297"/>
        <v>7861.1199018953967</v>
      </c>
      <c r="AX484" s="25">
        <v>2026</v>
      </c>
      <c r="AY484" s="34"/>
      <c r="AZ484" s="34"/>
      <c r="BA484" s="34"/>
      <c r="BB484" s="34"/>
      <c r="BC484" s="34"/>
      <c r="BD484" s="34"/>
      <c r="BE484" s="34"/>
      <c r="BF484" s="34"/>
      <c r="BG484" s="34"/>
      <c r="BH484" s="34"/>
      <c r="BI484" s="34"/>
      <c r="BJ484" s="34"/>
      <c r="BL484" s="74" t="s">
        <v>62</v>
      </c>
      <c r="BM484" s="75">
        <f>BC504</f>
        <v>117.77000427246094</v>
      </c>
    </row>
    <row r="485" spans="2:65" x14ac:dyDescent="0.25">
      <c r="B485" s="27">
        <v>2027</v>
      </c>
      <c r="C485" s="28">
        <v>0</v>
      </c>
      <c r="D485" s="28">
        <v>0</v>
      </c>
      <c r="E485" s="28">
        <v>0</v>
      </c>
      <c r="F485" s="28">
        <v>2800</v>
      </c>
      <c r="G485" s="28">
        <v>200</v>
      </c>
      <c r="H485" s="28">
        <v>200</v>
      </c>
      <c r="I485" s="28">
        <v>0</v>
      </c>
      <c r="J485" s="28">
        <v>400</v>
      </c>
      <c r="K485" s="28">
        <v>0</v>
      </c>
      <c r="L485" s="28">
        <v>0</v>
      </c>
      <c r="M485" s="28">
        <v>2997.8999176025391</v>
      </c>
      <c r="N485" s="28">
        <v>299.70000457763672</v>
      </c>
      <c r="O485" s="28">
        <v>0</v>
      </c>
      <c r="P485" s="28">
        <v>0</v>
      </c>
      <c r="Q485" s="28">
        <v>0</v>
      </c>
      <c r="R485" s="28">
        <v>0</v>
      </c>
      <c r="S485" s="28">
        <v>0</v>
      </c>
      <c r="T485" s="28">
        <v>0</v>
      </c>
      <c r="U485" s="28">
        <v>0</v>
      </c>
      <c r="V485" s="28">
        <v>0</v>
      </c>
      <c r="W485" s="28">
        <v>24.79000091552734</v>
      </c>
      <c r="X485" s="28">
        <v>250</v>
      </c>
      <c r="Y485" s="28">
        <v>374.69999694824219</v>
      </c>
      <c r="Z485" s="28">
        <v>0</v>
      </c>
      <c r="AA485" s="28">
        <v>60</v>
      </c>
      <c r="AB485" s="28">
        <v>0</v>
      </c>
      <c r="AC485" s="28">
        <v>0</v>
      </c>
      <c r="AD485" s="28">
        <v>0</v>
      </c>
      <c r="AE485" s="28">
        <v>6</v>
      </c>
      <c r="AF485" s="28">
        <v>16.109999880194664</v>
      </c>
      <c r="AG485" s="28">
        <v>179.86362350373645</v>
      </c>
      <c r="AH485" s="28">
        <v>125.52563835366325</v>
      </c>
      <c r="AI485" s="30" t="str">
        <f t="shared" si="298"/>
        <v>N2 100% Renewable by 2030 PSH</v>
      </c>
      <c r="AJ485" s="27">
        <v>2027</v>
      </c>
      <c r="AK485" s="35">
        <f t="shared" si="299"/>
        <v>305.38926185739967</v>
      </c>
      <c r="AL485" s="35">
        <f t="shared" si="294"/>
        <v>0</v>
      </c>
      <c r="AM485" s="35">
        <f t="shared" si="300"/>
        <v>0</v>
      </c>
      <c r="AN485" s="35">
        <f t="shared" si="301"/>
        <v>16.109999880194664</v>
      </c>
      <c r="AO485" s="35">
        <f t="shared" si="302"/>
        <v>30.79000091552734</v>
      </c>
      <c r="AP485" s="35">
        <f t="shared" si="303"/>
        <v>60</v>
      </c>
      <c r="AQ485" s="35">
        <f t="shared" si="304"/>
        <v>3297.5999221801758</v>
      </c>
      <c r="AR485" s="35">
        <f t="shared" si="295"/>
        <v>3600</v>
      </c>
      <c r="AS485" s="35">
        <f t="shared" si="305"/>
        <v>624.69999694824219</v>
      </c>
      <c r="AT485" s="35">
        <f t="shared" si="306"/>
        <v>0</v>
      </c>
      <c r="AU485" s="35">
        <f t="shared" si="296"/>
        <v>0</v>
      </c>
      <c r="AV485" s="35">
        <f t="shared" si="297"/>
        <v>7934.5891817815391</v>
      </c>
      <c r="AX485" s="27">
        <v>2027</v>
      </c>
      <c r="AY485" s="35"/>
      <c r="AZ485" s="35"/>
      <c r="BA485" s="35"/>
      <c r="BB485" s="35"/>
      <c r="BC485" s="35"/>
      <c r="BD485" s="35"/>
      <c r="BE485" s="35"/>
      <c r="BF485" s="35"/>
      <c r="BG485" s="35"/>
      <c r="BH485" s="35"/>
      <c r="BI485" s="35"/>
      <c r="BJ485" s="35"/>
      <c r="BL485" s="74" t="s">
        <v>38</v>
      </c>
      <c r="BM485" s="75">
        <f>BD504</f>
        <v>75</v>
      </c>
    </row>
    <row r="486" spans="2:65" x14ac:dyDescent="0.25">
      <c r="B486" s="25">
        <v>2028</v>
      </c>
      <c r="C486" s="26">
        <v>0</v>
      </c>
      <c r="D486" s="26">
        <v>0</v>
      </c>
      <c r="E486" s="26">
        <v>0</v>
      </c>
      <c r="F486" s="26">
        <v>2800</v>
      </c>
      <c r="G486" s="26">
        <v>200</v>
      </c>
      <c r="H486" s="26">
        <v>200</v>
      </c>
      <c r="I486" s="26">
        <v>0</v>
      </c>
      <c r="J486" s="26">
        <v>400</v>
      </c>
      <c r="K486" s="26">
        <v>0</v>
      </c>
      <c r="L486" s="26">
        <v>0</v>
      </c>
      <c r="M486" s="26">
        <v>2996.4000549316406</v>
      </c>
      <c r="N486" s="26">
        <v>299.54999542236328</v>
      </c>
      <c r="O486" s="26">
        <v>0</v>
      </c>
      <c r="P486" s="26">
        <v>0</v>
      </c>
      <c r="Q486" s="26">
        <v>0</v>
      </c>
      <c r="R486" s="26">
        <v>0</v>
      </c>
      <c r="S486" s="26">
        <v>0</v>
      </c>
      <c r="T486" s="26">
        <v>0</v>
      </c>
      <c r="U486" s="26">
        <v>0</v>
      </c>
      <c r="V486" s="26">
        <v>4000</v>
      </c>
      <c r="W486" s="26">
        <v>27.79000091552734</v>
      </c>
      <c r="X486" s="26">
        <v>250</v>
      </c>
      <c r="Y486" s="26">
        <v>374.55000305175781</v>
      </c>
      <c r="Z486" s="26">
        <v>0</v>
      </c>
      <c r="AA486" s="26">
        <v>75</v>
      </c>
      <c r="AB486" s="26">
        <v>0</v>
      </c>
      <c r="AC486" s="26">
        <v>0</v>
      </c>
      <c r="AD486" s="26">
        <v>0</v>
      </c>
      <c r="AE486" s="26">
        <v>9</v>
      </c>
      <c r="AF486" s="26">
        <v>23.870000243186954</v>
      </c>
      <c r="AG486" s="26">
        <v>213.97418642509751</v>
      </c>
      <c r="AH486" s="26">
        <v>153.20263471007479</v>
      </c>
      <c r="AI486" s="30" t="str">
        <f t="shared" si="298"/>
        <v>N2 100% Renewable by 2030 PSH</v>
      </c>
      <c r="AJ486" s="25">
        <v>2028</v>
      </c>
      <c r="AK486" s="34">
        <f t="shared" si="299"/>
        <v>367.1768211351723</v>
      </c>
      <c r="AL486" s="34">
        <f t="shared" si="294"/>
        <v>0</v>
      </c>
      <c r="AM486" s="34">
        <f t="shared" si="300"/>
        <v>0</v>
      </c>
      <c r="AN486" s="34">
        <f t="shared" si="301"/>
        <v>23.870000243186954</v>
      </c>
      <c r="AO486" s="34">
        <f t="shared" si="302"/>
        <v>36.790000915527344</v>
      </c>
      <c r="AP486" s="34">
        <f t="shared" si="303"/>
        <v>75</v>
      </c>
      <c r="AQ486" s="34">
        <f t="shared" si="304"/>
        <v>3295.9500503540039</v>
      </c>
      <c r="AR486" s="34">
        <f t="shared" si="295"/>
        <v>3600</v>
      </c>
      <c r="AS486" s="34">
        <f t="shared" si="305"/>
        <v>624.55000305175781</v>
      </c>
      <c r="AT486" s="34">
        <f t="shared" si="306"/>
        <v>4000</v>
      </c>
      <c r="AU486" s="34">
        <f t="shared" si="296"/>
        <v>0</v>
      </c>
      <c r="AV486" s="34">
        <f t="shared" si="297"/>
        <v>12023.336875699648</v>
      </c>
      <c r="AX486" s="25">
        <v>2028</v>
      </c>
      <c r="AY486" s="34"/>
      <c r="AZ486" s="34"/>
      <c r="BA486" s="34"/>
      <c r="BB486" s="34"/>
      <c r="BC486" s="34"/>
      <c r="BD486" s="34"/>
      <c r="BE486" s="34"/>
      <c r="BF486" s="34"/>
      <c r="BG486" s="34"/>
      <c r="BH486" s="34"/>
      <c r="BI486" s="34"/>
      <c r="BJ486" s="34"/>
      <c r="BL486" s="74" t="s">
        <v>47</v>
      </c>
      <c r="BM486" s="75">
        <f>BE504</f>
        <v>3267.9600677490234</v>
      </c>
    </row>
    <row r="487" spans="2:65" x14ac:dyDescent="0.25">
      <c r="B487" s="27">
        <v>2029</v>
      </c>
      <c r="C487" s="28">
        <v>0</v>
      </c>
      <c r="D487" s="28">
        <v>0</v>
      </c>
      <c r="E487" s="28">
        <v>0</v>
      </c>
      <c r="F487" s="28">
        <v>2800</v>
      </c>
      <c r="G487" s="28">
        <v>200</v>
      </c>
      <c r="H487" s="28">
        <v>200</v>
      </c>
      <c r="I487" s="28">
        <v>0</v>
      </c>
      <c r="J487" s="28">
        <v>400</v>
      </c>
      <c r="K487" s="28">
        <v>0</v>
      </c>
      <c r="L487" s="28">
        <v>0</v>
      </c>
      <c r="M487" s="28">
        <v>2994.8999633789063</v>
      </c>
      <c r="N487" s="28">
        <v>299.40000915527344</v>
      </c>
      <c r="O487" s="28">
        <v>0</v>
      </c>
      <c r="P487" s="28">
        <v>0</v>
      </c>
      <c r="Q487" s="28">
        <v>0</v>
      </c>
      <c r="R487" s="28">
        <v>0</v>
      </c>
      <c r="S487" s="28">
        <v>0</v>
      </c>
      <c r="T487" s="28">
        <v>0</v>
      </c>
      <c r="U487" s="28">
        <v>0</v>
      </c>
      <c r="V487" s="28">
        <v>5100</v>
      </c>
      <c r="W487" s="28">
        <v>30.489999771118161</v>
      </c>
      <c r="X487" s="28">
        <v>250</v>
      </c>
      <c r="Y487" s="28">
        <v>374.40000152587891</v>
      </c>
      <c r="Z487" s="28">
        <v>0</v>
      </c>
      <c r="AA487" s="28">
        <v>75</v>
      </c>
      <c r="AB487" s="28">
        <v>0</v>
      </c>
      <c r="AC487" s="28">
        <v>0</v>
      </c>
      <c r="AD487" s="28">
        <v>0</v>
      </c>
      <c r="AE487" s="28">
        <v>11</v>
      </c>
      <c r="AF487" s="28">
        <v>27.669999986886978</v>
      </c>
      <c r="AG487" s="28">
        <v>248.2618008094903</v>
      </c>
      <c r="AH487" s="28">
        <v>171.01173674933818</v>
      </c>
      <c r="AI487" s="30" t="str">
        <f t="shared" si="298"/>
        <v>N2 100% Renewable by 2030 PSH</v>
      </c>
      <c r="AJ487" s="27">
        <v>2029</v>
      </c>
      <c r="AK487" s="35">
        <f t="shared" si="299"/>
        <v>419.27353755882848</v>
      </c>
      <c r="AL487" s="35">
        <f t="shared" si="294"/>
        <v>0</v>
      </c>
      <c r="AM487" s="35">
        <f t="shared" si="300"/>
        <v>0</v>
      </c>
      <c r="AN487" s="35">
        <f t="shared" si="301"/>
        <v>27.669999986886978</v>
      </c>
      <c r="AO487" s="35">
        <f t="shared" si="302"/>
        <v>41.489999771118164</v>
      </c>
      <c r="AP487" s="35">
        <f t="shared" si="303"/>
        <v>75</v>
      </c>
      <c r="AQ487" s="35">
        <f t="shared" si="304"/>
        <v>3294.2999725341797</v>
      </c>
      <c r="AR487" s="35">
        <f t="shared" si="295"/>
        <v>3600</v>
      </c>
      <c r="AS487" s="35">
        <f t="shared" si="305"/>
        <v>624.40000152587891</v>
      </c>
      <c r="AT487" s="35">
        <f t="shared" si="306"/>
        <v>5100</v>
      </c>
      <c r="AU487" s="35">
        <f t="shared" si="296"/>
        <v>0</v>
      </c>
      <c r="AV487" s="35">
        <f t="shared" si="297"/>
        <v>13182.133511376893</v>
      </c>
      <c r="AX487" s="27">
        <v>2029</v>
      </c>
      <c r="AY487" s="35"/>
      <c r="AZ487" s="35"/>
      <c r="BA487" s="35"/>
      <c r="BB487" s="35"/>
      <c r="BC487" s="35"/>
      <c r="BD487" s="35"/>
      <c r="BE487" s="35"/>
      <c r="BF487" s="35"/>
      <c r="BG487" s="35"/>
      <c r="BH487" s="35"/>
      <c r="BI487" s="35"/>
      <c r="BJ487" s="35"/>
      <c r="BL487" s="74" t="s">
        <v>53</v>
      </c>
      <c r="BM487" s="75">
        <f>BF504</f>
        <v>3600</v>
      </c>
    </row>
    <row r="488" spans="2:65" x14ac:dyDescent="0.25">
      <c r="B488" s="25">
        <v>2030</v>
      </c>
      <c r="C488" s="26">
        <v>0</v>
      </c>
      <c r="D488" s="26">
        <v>0</v>
      </c>
      <c r="E488" s="26">
        <v>0</v>
      </c>
      <c r="F488" s="26">
        <v>2800</v>
      </c>
      <c r="G488" s="26">
        <v>200</v>
      </c>
      <c r="H488" s="26">
        <v>200</v>
      </c>
      <c r="I488" s="26">
        <v>0</v>
      </c>
      <c r="J488" s="26">
        <v>400</v>
      </c>
      <c r="K488" s="26">
        <v>0</v>
      </c>
      <c r="L488" s="26">
        <v>0</v>
      </c>
      <c r="M488" s="26">
        <v>2993.4000549316406</v>
      </c>
      <c r="N488" s="26"/>
      <c r="O488" s="26">
        <v>0</v>
      </c>
      <c r="P488" s="26">
        <v>0</v>
      </c>
      <c r="Q488" s="26">
        <v>0</v>
      </c>
      <c r="R488" s="26">
        <v>0</v>
      </c>
      <c r="S488" s="26">
        <v>0</v>
      </c>
      <c r="T488" s="26">
        <v>0</v>
      </c>
      <c r="U488" s="26">
        <v>0</v>
      </c>
      <c r="V488" s="26">
        <v>10100</v>
      </c>
      <c r="W488" s="26">
        <v>34.689998626708977</v>
      </c>
      <c r="X488" s="26">
        <v>250</v>
      </c>
      <c r="Y488" s="26">
        <v>374.25</v>
      </c>
      <c r="Z488" s="26">
        <v>0</v>
      </c>
      <c r="AA488" s="26">
        <v>75</v>
      </c>
      <c r="AB488" s="26">
        <v>0</v>
      </c>
      <c r="AC488" s="26">
        <v>0</v>
      </c>
      <c r="AD488" s="26">
        <v>0</v>
      </c>
      <c r="AE488" s="26">
        <v>11</v>
      </c>
      <c r="AF488" s="26">
        <v>31.549999684095383</v>
      </c>
      <c r="AG488" s="26">
        <v>284.13996149174255</v>
      </c>
      <c r="AH488" s="26">
        <v>181.88492737120654</v>
      </c>
      <c r="AI488" s="30" t="str">
        <f t="shared" si="298"/>
        <v>N2 100% Renewable by 2030 PSH</v>
      </c>
      <c r="AJ488" s="25">
        <v>2030</v>
      </c>
      <c r="AK488" s="34">
        <f t="shared" si="299"/>
        <v>466.02488886294907</v>
      </c>
      <c r="AL488" s="34">
        <f t="shared" si="294"/>
        <v>0</v>
      </c>
      <c r="AM488" s="34">
        <f t="shared" si="300"/>
        <v>0</v>
      </c>
      <c r="AN488" s="34">
        <f t="shared" si="301"/>
        <v>31.549999684095383</v>
      </c>
      <c r="AO488" s="34">
        <f t="shared" si="302"/>
        <v>45.689998626708977</v>
      </c>
      <c r="AP488" s="34">
        <f t="shared" si="303"/>
        <v>75</v>
      </c>
      <c r="AQ488" s="34">
        <f t="shared" si="304"/>
        <v>2993.4000549316406</v>
      </c>
      <c r="AR488" s="34">
        <f t="shared" si="295"/>
        <v>3600</v>
      </c>
      <c r="AS488" s="34">
        <f t="shared" si="305"/>
        <v>624.25</v>
      </c>
      <c r="AT488" s="34">
        <f t="shared" si="306"/>
        <v>10100</v>
      </c>
      <c r="AU488" s="34">
        <f t="shared" si="296"/>
        <v>0</v>
      </c>
      <c r="AV488" s="34">
        <f t="shared" si="297"/>
        <v>17935.914942105395</v>
      </c>
      <c r="AX488" s="25">
        <v>2030</v>
      </c>
      <c r="AY488" s="34">
        <f t="shared" ref="AY488:BJ488" si="308">AK488-AY483</f>
        <v>256.86960929443353</v>
      </c>
      <c r="AZ488" s="34">
        <f t="shared" si="308"/>
        <v>0</v>
      </c>
      <c r="BA488" s="34">
        <f t="shared" si="308"/>
        <v>0</v>
      </c>
      <c r="BB488" s="34">
        <f t="shared" si="308"/>
        <v>26.369999781250954</v>
      </c>
      <c r="BC488" s="34">
        <f t="shared" si="308"/>
        <v>23.599998474121087</v>
      </c>
      <c r="BD488" s="34">
        <f t="shared" si="308"/>
        <v>45</v>
      </c>
      <c r="BE488" s="34">
        <f t="shared" si="308"/>
        <v>2093.7000732421875</v>
      </c>
      <c r="BF488" s="34">
        <f t="shared" si="308"/>
        <v>3600</v>
      </c>
      <c r="BG488" s="34">
        <f t="shared" si="308"/>
        <v>249.30000305175781</v>
      </c>
      <c r="BH488" s="34">
        <f t="shared" si="308"/>
        <v>10100</v>
      </c>
      <c r="BI488" s="34">
        <f t="shared" si="308"/>
        <v>0</v>
      </c>
      <c r="BJ488" s="34">
        <f t="shared" si="308"/>
        <v>16394.839683843751</v>
      </c>
      <c r="BL488" s="74" t="s">
        <v>63</v>
      </c>
      <c r="BM488" s="75">
        <f>BG504</f>
        <v>622.01000213623047</v>
      </c>
    </row>
    <row r="489" spans="2:65" x14ac:dyDescent="0.25">
      <c r="B489" s="27">
        <v>2031</v>
      </c>
      <c r="C489" s="28">
        <v>0</v>
      </c>
      <c r="D489" s="28">
        <v>0</v>
      </c>
      <c r="E489" s="28">
        <v>0</v>
      </c>
      <c r="F489" s="28">
        <v>2800</v>
      </c>
      <c r="G489" s="28">
        <v>200</v>
      </c>
      <c r="H489" s="28">
        <v>200</v>
      </c>
      <c r="I489" s="28">
        <v>0</v>
      </c>
      <c r="J489" s="28">
        <v>400</v>
      </c>
      <c r="K489" s="28">
        <v>0</v>
      </c>
      <c r="L489" s="28">
        <v>0</v>
      </c>
      <c r="M489" s="28">
        <v>2991.9000091552734</v>
      </c>
      <c r="N489" s="28">
        <v>299.09999084472656</v>
      </c>
      <c r="O489" s="28">
        <v>0</v>
      </c>
      <c r="P489" s="28">
        <v>0</v>
      </c>
      <c r="Q489" s="28">
        <v>0</v>
      </c>
      <c r="R489" s="28">
        <v>0</v>
      </c>
      <c r="S489" s="28">
        <v>0</v>
      </c>
      <c r="T489" s="28">
        <v>0</v>
      </c>
      <c r="U489" s="28">
        <v>0</v>
      </c>
      <c r="V489" s="28">
        <v>11500</v>
      </c>
      <c r="W489" s="28">
        <v>38.060001373291023</v>
      </c>
      <c r="X489" s="28">
        <v>250</v>
      </c>
      <c r="Y489" s="28">
        <v>374.09999847412109</v>
      </c>
      <c r="Z489" s="28">
        <v>0</v>
      </c>
      <c r="AA489" s="28">
        <v>75</v>
      </c>
      <c r="AB489" s="28">
        <v>0</v>
      </c>
      <c r="AC489" s="28">
        <v>0</v>
      </c>
      <c r="AD489" s="28">
        <v>0</v>
      </c>
      <c r="AE489" s="28">
        <v>12.069999694824221</v>
      </c>
      <c r="AF489" s="28">
        <v>35.499999105930335</v>
      </c>
      <c r="AG489" s="28">
        <v>320.80720250853994</v>
      </c>
      <c r="AH489" s="28">
        <v>195.61529208824882</v>
      </c>
      <c r="AI489" s="30" t="str">
        <f t="shared" si="298"/>
        <v>N2 100% Renewable by 2030 PSH</v>
      </c>
      <c r="AJ489" s="27">
        <v>2031</v>
      </c>
      <c r="AK489" s="35">
        <f t="shared" si="299"/>
        <v>516.42249459678874</v>
      </c>
      <c r="AL489" s="35">
        <f t="shared" si="294"/>
        <v>0</v>
      </c>
      <c r="AM489" s="35">
        <f t="shared" si="300"/>
        <v>0</v>
      </c>
      <c r="AN489" s="35">
        <f t="shared" si="301"/>
        <v>35.499999105930335</v>
      </c>
      <c r="AO489" s="35">
        <f t="shared" si="302"/>
        <v>50.130001068115241</v>
      </c>
      <c r="AP489" s="35">
        <f t="shared" si="303"/>
        <v>75</v>
      </c>
      <c r="AQ489" s="35">
        <f t="shared" si="304"/>
        <v>3291</v>
      </c>
      <c r="AR489" s="35">
        <f t="shared" si="295"/>
        <v>3600</v>
      </c>
      <c r="AS489" s="35">
        <f t="shared" si="305"/>
        <v>624.09999847412109</v>
      </c>
      <c r="AT489" s="35">
        <f t="shared" si="306"/>
        <v>11500</v>
      </c>
      <c r="AU489" s="35">
        <f t="shared" si="296"/>
        <v>0</v>
      </c>
      <c r="AV489" s="35">
        <f t="shared" si="297"/>
        <v>19692.152493244954</v>
      </c>
      <c r="AX489" s="27">
        <v>2031</v>
      </c>
      <c r="AY489" s="35"/>
      <c r="AZ489" s="35"/>
      <c r="BA489" s="35"/>
      <c r="BB489" s="35"/>
      <c r="BC489" s="35"/>
      <c r="BD489" s="35"/>
      <c r="BE489" s="35"/>
      <c r="BF489" s="35"/>
      <c r="BG489" s="35"/>
      <c r="BH489" s="35"/>
      <c r="BI489" s="35"/>
      <c r="BJ489" s="35"/>
      <c r="BL489" s="74" t="s">
        <v>64</v>
      </c>
      <c r="BM489" s="75">
        <f>BH504</f>
        <v>21300</v>
      </c>
    </row>
    <row r="490" spans="2:65" x14ac:dyDescent="0.25">
      <c r="B490" s="25">
        <v>2032</v>
      </c>
      <c r="C490" s="26">
        <v>0</v>
      </c>
      <c r="D490" s="26">
        <v>0</v>
      </c>
      <c r="E490" s="26">
        <v>0</v>
      </c>
      <c r="F490" s="26">
        <v>2800</v>
      </c>
      <c r="G490" s="26">
        <v>200</v>
      </c>
      <c r="H490" s="26">
        <v>200</v>
      </c>
      <c r="I490" s="26">
        <v>0</v>
      </c>
      <c r="J490" s="26">
        <v>400</v>
      </c>
      <c r="K490" s="26">
        <v>0</v>
      </c>
      <c r="L490" s="26">
        <v>0</v>
      </c>
      <c r="M490" s="26">
        <v>2990.3999176025391</v>
      </c>
      <c r="N490" s="26">
        <v>298.95000457763672</v>
      </c>
      <c r="O490" s="26">
        <v>0</v>
      </c>
      <c r="P490" s="26">
        <v>0</v>
      </c>
      <c r="Q490" s="26">
        <v>0</v>
      </c>
      <c r="R490" s="26">
        <v>0</v>
      </c>
      <c r="S490" s="26">
        <v>0</v>
      </c>
      <c r="T490" s="26">
        <v>0</v>
      </c>
      <c r="U490" s="26">
        <v>0</v>
      </c>
      <c r="V490" s="26">
        <v>12100</v>
      </c>
      <c r="W490" s="26">
        <v>41.630001068115227</v>
      </c>
      <c r="X490" s="26">
        <v>250</v>
      </c>
      <c r="Y490" s="26">
        <v>373.94999694824219</v>
      </c>
      <c r="Z490" s="26">
        <v>0</v>
      </c>
      <c r="AA490" s="26">
        <v>75</v>
      </c>
      <c r="AB490" s="26">
        <v>0</v>
      </c>
      <c r="AC490" s="26">
        <v>0</v>
      </c>
      <c r="AD490" s="26">
        <v>0</v>
      </c>
      <c r="AE490" s="26">
        <v>13.19999980926514</v>
      </c>
      <c r="AF490" s="26">
        <v>39.539998650550835</v>
      </c>
      <c r="AG490" s="26">
        <v>334.533138612671</v>
      </c>
      <c r="AH490" s="26">
        <v>216.67182357825993</v>
      </c>
      <c r="AI490" s="30" t="str">
        <f t="shared" si="298"/>
        <v>N2 100% Renewable by 2030 PSH</v>
      </c>
      <c r="AJ490" s="25">
        <v>2032</v>
      </c>
      <c r="AK490" s="34">
        <f t="shared" si="299"/>
        <v>551.20496219093093</v>
      </c>
      <c r="AL490" s="34">
        <f t="shared" si="294"/>
        <v>0</v>
      </c>
      <c r="AM490" s="34">
        <f t="shared" si="300"/>
        <v>0</v>
      </c>
      <c r="AN490" s="34">
        <f t="shared" si="301"/>
        <v>39.539998650550835</v>
      </c>
      <c r="AO490" s="34">
        <f t="shared" si="302"/>
        <v>54.830000877380371</v>
      </c>
      <c r="AP490" s="34">
        <f t="shared" si="303"/>
        <v>75</v>
      </c>
      <c r="AQ490" s="34">
        <f t="shared" si="304"/>
        <v>3289.3499221801758</v>
      </c>
      <c r="AR490" s="34">
        <f t="shared" si="295"/>
        <v>3600</v>
      </c>
      <c r="AS490" s="34">
        <f t="shared" si="305"/>
        <v>623.94999694824219</v>
      </c>
      <c r="AT490" s="34">
        <f t="shared" si="306"/>
        <v>12100</v>
      </c>
      <c r="AU490" s="34">
        <f t="shared" si="296"/>
        <v>0</v>
      </c>
      <c r="AV490" s="34">
        <f t="shared" si="297"/>
        <v>20333.874880847281</v>
      </c>
      <c r="AX490" s="25">
        <v>2032</v>
      </c>
      <c r="AY490" s="34"/>
      <c r="AZ490" s="34"/>
      <c r="BA490" s="34"/>
      <c r="BB490" s="34"/>
      <c r="BC490" s="34"/>
      <c r="BD490" s="34"/>
      <c r="BE490" s="34"/>
      <c r="BF490" s="34"/>
      <c r="BG490" s="34"/>
      <c r="BH490" s="34"/>
      <c r="BI490" s="34"/>
      <c r="BJ490" s="34"/>
      <c r="BL490" s="74" t="s">
        <v>50</v>
      </c>
      <c r="BM490" s="75">
        <f>BI504</f>
        <v>0</v>
      </c>
    </row>
    <row r="491" spans="2:65" x14ac:dyDescent="0.25">
      <c r="B491" s="27">
        <v>2033</v>
      </c>
      <c r="C491" s="28">
        <v>0</v>
      </c>
      <c r="D491" s="28">
        <v>0</v>
      </c>
      <c r="E491" s="28">
        <v>0</v>
      </c>
      <c r="F491" s="28">
        <v>2800</v>
      </c>
      <c r="G491" s="28">
        <v>200</v>
      </c>
      <c r="H491" s="28">
        <v>200</v>
      </c>
      <c r="I491" s="28">
        <v>0</v>
      </c>
      <c r="J491" s="28">
        <v>400</v>
      </c>
      <c r="K491" s="28">
        <v>0</v>
      </c>
      <c r="L491" s="28">
        <v>0</v>
      </c>
      <c r="M491" s="28">
        <v>2988.9000549316406</v>
      </c>
      <c r="N491" s="28">
        <v>298.79999542236328</v>
      </c>
      <c r="O491" s="28">
        <v>0</v>
      </c>
      <c r="P491" s="28">
        <v>0</v>
      </c>
      <c r="Q491" s="28">
        <v>0</v>
      </c>
      <c r="R491" s="28">
        <v>0</v>
      </c>
      <c r="S491" s="28">
        <v>0</v>
      </c>
      <c r="T491" s="28">
        <v>0</v>
      </c>
      <c r="U491" s="28">
        <v>0</v>
      </c>
      <c r="V491" s="28">
        <v>12800</v>
      </c>
      <c r="W491" s="28">
        <v>44.919998168945313</v>
      </c>
      <c r="X491" s="28">
        <v>250</v>
      </c>
      <c r="Y491" s="28">
        <v>373.80000305175781</v>
      </c>
      <c r="Z491" s="28">
        <v>0</v>
      </c>
      <c r="AA491" s="28">
        <v>75</v>
      </c>
      <c r="AB491" s="28">
        <v>0</v>
      </c>
      <c r="AC491" s="28">
        <v>0</v>
      </c>
      <c r="AD491" s="28">
        <v>0</v>
      </c>
      <c r="AE491" s="28">
        <v>14.25</v>
      </c>
      <c r="AF491" s="28">
        <v>43.650001704692841</v>
      </c>
      <c r="AG491" s="28">
        <v>348.55868340533686</v>
      </c>
      <c r="AH491" s="28">
        <v>245.58423121177603</v>
      </c>
      <c r="AI491" s="30" t="str">
        <f t="shared" si="298"/>
        <v>N2 100% Renewable by 2030 PSH</v>
      </c>
      <c r="AJ491" s="27">
        <v>2033</v>
      </c>
      <c r="AK491" s="35">
        <f t="shared" si="299"/>
        <v>594.14291461711287</v>
      </c>
      <c r="AL491" s="35">
        <f t="shared" si="294"/>
        <v>0</v>
      </c>
      <c r="AM491" s="35">
        <f t="shared" si="300"/>
        <v>0</v>
      </c>
      <c r="AN491" s="35">
        <f t="shared" si="301"/>
        <v>43.650001704692841</v>
      </c>
      <c r="AO491" s="35">
        <f t="shared" si="302"/>
        <v>59.169998168945313</v>
      </c>
      <c r="AP491" s="35">
        <f t="shared" si="303"/>
        <v>75</v>
      </c>
      <c r="AQ491" s="35">
        <f t="shared" si="304"/>
        <v>3287.7000503540039</v>
      </c>
      <c r="AR491" s="35">
        <f t="shared" si="295"/>
        <v>3600</v>
      </c>
      <c r="AS491" s="35">
        <f t="shared" si="305"/>
        <v>623.80000305175781</v>
      </c>
      <c r="AT491" s="35">
        <f t="shared" si="306"/>
        <v>12800</v>
      </c>
      <c r="AU491" s="35">
        <f t="shared" si="296"/>
        <v>0</v>
      </c>
      <c r="AV491" s="35">
        <f t="shared" si="297"/>
        <v>21083.462967896514</v>
      </c>
      <c r="AX491" s="27">
        <v>2033</v>
      </c>
      <c r="AY491" s="35"/>
      <c r="AZ491" s="35"/>
      <c r="BA491" s="35"/>
      <c r="BB491" s="35"/>
      <c r="BC491" s="35"/>
      <c r="BD491" s="35"/>
      <c r="BE491" s="35"/>
      <c r="BF491" s="35"/>
      <c r="BG491" s="35"/>
      <c r="BH491" s="35"/>
      <c r="BI491" s="35"/>
      <c r="BJ491" s="35"/>
    </row>
    <row r="492" spans="2:65" x14ac:dyDescent="0.25">
      <c r="B492" s="25">
        <v>2034</v>
      </c>
      <c r="C492" s="26">
        <v>0</v>
      </c>
      <c r="D492" s="26">
        <v>0</v>
      </c>
      <c r="E492" s="26">
        <v>0</v>
      </c>
      <c r="F492" s="26">
        <v>2800</v>
      </c>
      <c r="G492" s="26">
        <v>200</v>
      </c>
      <c r="H492" s="26">
        <v>200</v>
      </c>
      <c r="I492" s="26">
        <v>0</v>
      </c>
      <c r="J492" s="26">
        <v>400</v>
      </c>
      <c r="K492" s="26">
        <v>0</v>
      </c>
      <c r="L492" s="26">
        <v>0</v>
      </c>
      <c r="M492" s="26">
        <v>2987.3999633789063</v>
      </c>
      <c r="N492" s="26">
        <v>298.65000915527344</v>
      </c>
      <c r="O492" s="26">
        <v>0</v>
      </c>
      <c r="P492" s="26">
        <v>0</v>
      </c>
      <c r="Q492" s="26">
        <v>0</v>
      </c>
      <c r="R492" s="26">
        <v>0</v>
      </c>
      <c r="S492" s="26">
        <v>0</v>
      </c>
      <c r="T492" s="26">
        <v>0</v>
      </c>
      <c r="U492" s="26">
        <v>0</v>
      </c>
      <c r="V492" s="26">
        <v>14200</v>
      </c>
      <c r="W492" s="26">
        <v>48.389999389648438</v>
      </c>
      <c r="X492" s="26">
        <v>250</v>
      </c>
      <c r="Y492" s="26">
        <v>373.65000152587891</v>
      </c>
      <c r="Z492" s="26">
        <v>0</v>
      </c>
      <c r="AA492" s="26">
        <v>75</v>
      </c>
      <c r="AB492" s="26">
        <v>0</v>
      </c>
      <c r="AC492" s="26">
        <v>0</v>
      </c>
      <c r="AD492" s="26">
        <v>0</v>
      </c>
      <c r="AE492" s="26">
        <v>15.340000152587891</v>
      </c>
      <c r="AF492" s="26">
        <v>47.840000629425049</v>
      </c>
      <c r="AG492" s="26">
        <v>363.72011514047881</v>
      </c>
      <c r="AH492" s="26">
        <v>280.84440061793555</v>
      </c>
      <c r="AI492" s="30" t="str">
        <f t="shared" si="298"/>
        <v>N2 100% Renewable by 2030 PSH</v>
      </c>
      <c r="AJ492" s="25">
        <v>2034</v>
      </c>
      <c r="AK492" s="34">
        <f t="shared" si="299"/>
        <v>644.56451575841436</v>
      </c>
      <c r="AL492" s="34">
        <f t="shared" si="294"/>
        <v>0</v>
      </c>
      <c r="AM492" s="34">
        <f t="shared" si="300"/>
        <v>0</v>
      </c>
      <c r="AN492" s="34">
        <f t="shared" si="301"/>
        <v>47.840000629425049</v>
      </c>
      <c r="AO492" s="34">
        <f t="shared" si="302"/>
        <v>63.729999542236328</v>
      </c>
      <c r="AP492" s="34">
        <f t="shared" si="303"/>
        <v>75</v>
      </c>
      <c r="AQ492" s="34">
        <f t="shared" si="304"/>
        <v>3286.0499725341797</v>
      </c>
      <c r="AR492" s="34">
        <f t="shared" si="295"/>
        <v>3600</v>
      </c>
      <c r="AS492" s="34">
        <f t="shared" si="305"/>
        <v>623.65000152587891</v>
      </c>
      <c r="AT492" s="34">
        <f t="shared" si="306"/>
        <v>14200</v>
      </c>
      <c r="AU492" s="34">
        <f t="shared" si="296"/>
        <v>0</v>
      </c>
      <c r="AV492" s="34">
        <f t="shared" si="297"/>
        <v>22540.834489990135</v>
      </c>
      <c r="AX492" s="25">
        <v>2034</v>
      </c>
      <c r="AY492" s="34"/>
      <c r="AZ492" s="34"/>
      <c r="BA492" s="34"/>
      <c r="BB492" s="34"/>
      <c r="BC492" s="34"/>
      <c r="BD492" s="34"/>
      <c r="BE492" s="34"/>
      <c r="BF492" s="34"/>
      <c r="BG492" s="34"/>
      <c r="BH492" s="34"/>
      <c r="BI492" s="34"/>
      <c r="BJ492" s="34"/>
    </row>
    <row r="493" spans="2:65" x14ac:dyDescent="0.25">
      <c r="B493" s="27">
        <v>2035</v>
      </c>
      <c r="C493" s="28">
        <v>0</v>
      </c>
      <c r="D493" s="28">
        <v>0</v>
      </c>
      <c r="E493" s="28">
        <v>0</v>
      </c>
      <c r="F493" s="28">
        <v>2800</v>
      </c>
      <c r="G493" s="28">
        <v>200</v>
      </c>
      <c r="H493" s="28">
        <v>200</v>
      </c>
      <c r="I493" s="28">
        <v>0</v>
      </c>
      <c r="J493" s="28">
        <v>400</v>
      </c>
      <c r="K493" s="28">
        <v>0</v>
      </c>
      <c r="L493" s="28">
        <v>0</v>
      </c>
      <c r="M493" s="28">
        <v>2985.9000549316406</v>
      </c>
      <c r="N493" s="28">
        <v>298.5</v>
      </c>
      <c r="O493" s="28">
        <v>0</v>
      </c>
      <c r="P493" s="28">
        <v>0</v>
      </c>
      <c r="Q493" s="28">
        <v>0</v>
      </c>
      <c r="R493" s="28">
        <v>0</v>
      </c>
      <c r="S493" s="28">
        <v>0</v>
      </c>
      <c r="T493" s="28">
        <v>0</v>
      </c>
      <c r="U493" s="28">
        <v>0</v>
      </c>
      <c r="V493" s="28">
        <v>15400</v>
      </c>
      <c r="W493" s="28">
        <v>51.919998168945313</v>
      </c>
      <c r="X493" s="28">
        <v>250</v>
      </c>
      <c r="Y493" s="28">
        <v>373.5</v>
      </c>
      <c r="Z493" s="28">
        <v>0</v>
      </c>
      <c r="AA493" s="28">
        <v>75</v>
      </c>
      <c r="AB493" s="28">
        <v>0</v>
      </c>
      <c r="AC493" s="28">
        <v>0</v>
      </c>
      <c r="AD493" s="28">
        <v>0</v>
      </c>
      <c r="AE493" s="28">
        <v>16.469999313354489</v>
      </c>
      <c r="AF493" s="28">
        <v>52.100001394748695</v>
      </c>
      <c r="AG493" s="28">
        <v>376.05402988595142</v>
      </c>
      <c r="AH493" s="28">
        <v>309.19430249073082</v>
      </c>
      <c r="AI493" s="30" t="str">
        <f t="shared" si="298"/>
        <v>N2 100% Renewable by 2030 PSH</v>
      </c>
      <c r="AJ493" s="27">
        <v>2035</v>
      </c>
      <c r="AK493" s="35">
        <f t="shared" si="299"/>
        <v>685.24833237668224</v>
      </c>
      <c r="AL493" s="35">
        <f t="shared" si="294"/>
        <v>0</v>
      </c>
      <c r="AM493" s="35">
        <f t="shared" si="300"/>
        <v>0</v>
      </c>
      <c r="AN493" s="35">
        <f t="shared" si="301"/>
        <v>52.100001394748695</v>
      </c>
      <c r="AO493" s="35">
        <f t="shared" si="302"/>
        <v>68.389997482299805</v>
      </c>
      <c r="AP493" s="35">
        <f t="shared" si="303"/>
        <v>75</v>
      </c>
      <c r="AQ493" s="35">
        <f t="shared" si="304"/>
        <v>3284.4000549316406</v>
      </c>
      <c r="AR493" s="35">
        <f t="shared" si="295"/>
        <v>3600</v>
      </c>
      <c r="AS493" s="35">
        <f t="shared" si="305"/>
        <v>623.5</v>
      </c>
      <c r="AT493" s="35">
        <f t="shared" si="306"/>
        <v>15400</v>
      </c>
      <c r="AU493" s="35">
        <f t="shared" si="296"/>
        <v>0</v>
      </c>
      <c r="AV493" s="35">
        <f t="shared" si="297"/>
        <v>23788.638386185372</v>
      </c>
      <c r="AX493" s="27">
        <v>2035</v>
      </c>
      <c r="AY493" s="35"/>
      <c r="AZ493" s="35"/>
      <c r="BA493" s="35"/>
      <c r="BB493" s="35"/>
      <c r="BC493" s="35"/>
      <c r="BD493" s="35"/>
      <c r="BE493" s="35"/>
      <c r="BF493" s="35"/>
      <c r="BG493" s="35"/>
      <c r="BH493" s="35"/>
      <c r="BI493" s="35"/>
      <c r="BJ493" s="35"/>
    </row>
    <row r="494" spans="2:65" x14ac:dyDescent="0.25">
      <c r="B494" s="25">
        <v>2036</v>
      </c>
      <c r="C494" s="26">
        <v>0</v>
      </c>
      <c r="D494" s="26">
        <v>0</v>
      </c>
      <c r="E494" s="26">
        <v>0</v>
      </c>
      <c r="F494" s="26">
        <v>2800</v>
      </c>
      <c r="G494" s="26">
        <v>200</v>
      </c>
      <c r="H494" s="26">
        <v>200</v>
      </c>
      <c r="I494" s="26">
        <v>0</v>
      </c>
      <c r="J494" s="26">
        <v>400</v>
      </c>
      <c r="K494" s="26">
        <v>0</v>
      </c>
      <c r="L494" s="26">
        <v>0</v>
      </c>
      <c r="M494" s="26">
        <v>2984.4000091552734</v>
      </c>
      <c r="N494" s="26">
        <v>298.34999084472656</v>
      </c>
      <c r="O494" s="26">
        <v>0</v>
      </c>
      <c r="P494" s="26">
        <v>0</v>
      </c>
      <c r="Q494" s="26">
        <v>0</v>
      </c>
      <c r="R494" s="26">
        <v>0</v>
      </c>
      <c r="S494" s="26">
        <v>0</v>
      </c>
      <c r="T494" s="26">
        <v>0</v>
      </c>
      <c r="U494" s="26">
        <v>0</v>
      </c>
      <c r="V494" s="26">
        <v>17100</v>
      </c>
      <c r="W494" s="26">
        <v>55.459999084472663</v>
      </c>
      <c r="X494" s="26">
        <v>250</v>
      </c>
      <c r="Y494" s="26">
        <v>373.34999847412109</v>
      </c>
      <c r="Z494" s="26">
        <v>0</v>
      </c>
      <c r="AA494" s="26">
        <v>75</v>
      </c>
      <c r="AB494" s="26">
        <v>0</v>
      </c>
      <c r="AC494" s="26">
        <v>0</v>
      </c>
      <c r="AD494" s="26">
        <v>0</v>
      </c>
      <c r="AE494" s="26">
        <v>17.590000152587891</v>
      </c>
      <c r="AF494" s="26">
        <v>53.90000182390213</v>
      </c>
      <c r="AG494" s="26">
        <v>389.05930034734496</v>
      </c>
      <c r="AH494" s="26">
        <v>312.4177018948738</v>
      </c>
      <c r="AI494" s="30" t="str">
        <f t="shared" si="298"/>
        <v>N2 100% Renewable by 2030 PSH</v>
      </c>
      <c r="AJ494" s="25">
        <v>2036</v>
      </c>
      <c r="AK494" s="34">
        <f t="shared" si="299"/>
        <v>701.47700224221876</v>
      </c>
      <c r="AL494" s="34">
        <f t="shared" si="294"/>
        <v>0</v>
      </c>
      <c r="AM494" s="34">
        <f t="shared" si="300"/>
        <v>0</v>
      </c>
      <c r="AN494" s="34">
        <f t="shared" si="301"/>
        <v>53.90000182390213</v>
      </c>
      <c r="AO494" s="34">
        <f t="shared" si="302"/>
        <v>73.049999237060547</v>
      </c>
      <c r="AP494" s="34">
        <f t="shared" si="303"/>
        <v>75</v>
      </c>
      <c r="AQ494" s="34">
        <f t="shared" si="304"/>
        <v>3282.75</v>
      </c>
      <c r="AR494" s="34">
        <f t="shared" si="295"/>
        <v>3600</v>
      </c>
      <c r="AS494" s="34">
        <f t="shared" si="305"/>
        <v>623.34999847412109</v>
      </c>
      <c r="AT494" s="34">
        <f t="shared" si="306"/>
        <v>17100</v>
      </c>
      <c r="AU494" s="34">
        <f t="shared" si="296"/>
        <v>0</v>
      </c>
      <c r="AV494" s="34">
        <f t="shared" si="297"/>
        <v>25509.527001777304</v>
      </c>
      <c r="AX494" s="25">
        <v>2036</v>
      </c>
      <c r="AY494" s="34"/>
      <c r="AZ494" s="34"/>
      <c r="BA494" s="34"/>
      <c r="BB494" s="34"/>
      <c r="BC494" s="34"/>
      <c r="BD494" s="34"/>
      <c r="BE494" s="34"/>
      <c r="BF494" s="34"/>
      <c r="BG494" s="34"/>
      <c r="BH494" s="34"/>
      <c r="BI494" s="34"/>
      <c r="BJ494" s="34"/>
    </row>
    <row r="495" spans="2:65" x14ac:dyDescent="0.25">
      <c r="B495" s="27">
        <v>2037</v>
      </c>
      <c r="C495" s="28">
        <v>0</v>
      </c>
      <c r="D495" s="28">
        <v>0</v>
      </c>
      <c r="E495" s="28">
        <v>0</v>
      </c>
      <c r="F495" s="28">
        <v>2800</v>
      </c>
      <c r="G495" s="28">
        <v>200</v>
      </c>
      <c r="H495" s="28">
        <v>200</v>
      </c>
      <c r="I495" s="28">
        <v>0</v>
      </c>
      <c r="J495" s="28">
        <v>400</v>
      </c>
      <c r="K495" s="28">
        <v>0</v>
      </c>
      <c r="L495" s="28">
        <v>0</v>
      </c>
      <c r="M495" s="28">
        <v>2982.8999176025391</v>
      </c>
      <c r="N495" s="28">
        <v>298.20000457763672</v>
      </c>
      <c r="O495" s="28">
        <v>0</v>
      </c>
      <c r="P495" s="28">
        <v>0</v>
      </c>
      <c r="Q495" s="28">
        <v>0</v>
      </c>
      <c r="R495" s="28">
        <v>0</v>
      </c>
      <c r="S495" s="28">
        <v>0</v>
      </c>
      <c r="T495" s="28">
        <v>0</v>
      </c>
      <c r="U495" s="28">
        <v>0</v>
      </c>
      <c r="V495" s="28">
        <v>18400</v>
      </c>
      <c r="W495" s="28">
        <v>58.759998321533203</v>
      </c>
      <c r="X495" s="28">
        <v>250</v>
      </c>
      <c r="Y495" s="28">
        <v>373.19999694824219</v>
      </c>
      <c r="Z495" s="28">
        <v>0</v>
      </c>
      <c r="AA495" s="28">
        <v>75</v>
      </c>
      <c r="AB495" s="28">
        <v>0</v>
      </c>
      <c r="AC495" s="28">
        <v>0</v>
      </c>
      <c r="AD495" s="28">
        <v>0</v>
      </c>
      <c r="AE495" s="28">
        <v>18.629999160766602</v>
      </c>
      <c r="AF495" s="28">
        <v>54.440000593662262</v>
      </c>
      <c r="AG495" s="28">
        <v>401.81738027565439</v>
      </c>
      <c r="AH495" s="28">
        <v>341.97115193805143</v>
      </c>
      <c r="AI495" s="30" t="str">
        <f t="shared" si="298"/>
        <v>N2 100% Renewable by 2030 PSH</v>
      </c>
      <c r="AJ495" s="27">
        <v>2037</v>
      </c>
      <c r="AK495" s="35">
        <f t="shared" si="299"/>
        <v>743.78853221370582</v>
      </c>
      <c r="AL495" s="35">
        <f t="shared" si="294"/>
        <v>0</v>
      </c>
      <c r="AM495" s="35">
        <f t="shared" si="300"/>
        <v>0</v>
      </c>
      <c r="AN495" s="35">
        <f t="shared" si="301"/>
        <v>54.440000593662262</v>
      </c>
      <c r="AO495" s="35">
        <f t="shared" si="302"/>
        <v>77.389997482299805</v>
      </c>
      <c r="AP495" s="35">
        <f t="shared" si="303"/>
        <v>75</v>
      </c>
      <c r="AQ495" s="35">
        <f t="shared" si="304"/>
        <v>3281.0999221801758</v>
      </c>
      <c r="AR495" s="35">
        <f t="shared" si="295"/>
        <v>3600</v>
      </c>
      <c r="AS495" s="35">
        <f t="shared" si="305"/>
        <v>623.19999694824219</v>
      </c>
      <c r="AT495" s="35">
        <f t="shared" si="306"/>
        <v>18400</v>
      </c>
      <c r="AU495" s="35">
        <f t="shared" si="296"/>
        <v>0</v>
      </c>
      <c r="AV495" s="35">
        <f t="shared" si="297"/>
        <v>26854.918449418088</v>
      </c>
      <c r="AX495" s="27">
        <v>2037</v>
      </c>
      <c r="AY495" s="35"/>
      <c r="AZ495" s="35"/>
      <c r="BA495" s="35"/>
      <c r="BB495" s="35"/>
      <c r="BC495" s="35"/>
      <c r="BD495" s="35"/>
      <c r="BE495" s="35"/>
      <c r="BF495" s="35"/>
      <c r="BG495" s="35"/>
      <c r="BH495" s="35"/>
      <c r="BI495" s="35"/>
      <c r="BJ495" s="35"/>
    </row>
    <row r="496" spans="2:65" x14ac:dyDescent="0.25">
      <c r="B496" s="25">
        <v>2038</v>
      </c>
      <c r="C496" s="26">
        <v>0</v>
      </c>
      <c r="D496" s="26">
        <v>0</v>
      </c>
      <c r="E496" s="26">
        <v>0</v>
      </c>
      <c r="F496" s="26">
        <v>2800</v>
      </c>
      <c r="G496" s="26">
        <v>200</v>
      </c>
      <c r="H496" s="26">
        <v>200</v>
      </c>
      <c r="I496" s="26">
        <v>0</v>
      </c>
      <c r="J496" s="26">
        <v>400</v>
      </c>
      <c r="K496" s="26">
        <v>0</v>
      </c>
      <c r="L496" s="26">
        <v>0</v>
      </c>
      <c r="M496" s="26">
        <v>2981.4000549316406</v>
      </c>
      <c r="N496" s="26">
        <v>298.04999542236328</v>
      </c>
      <c r="O496" s="26">
        <v>0</v>
      </c>
      <c r="P496" s="26">
        <v>0</v>
      </c>
      <c r="Q496" s="26">
        <v>0</v>
      </c>
      <c r="R496" s="26">
        <v>0</v>
      </c>
      <c r="S496" s="26">
        <v>0</v>
      </c>
      <c r="T496" s="26">
        <v>0</v>
      </c>
      <c r="U496" s="26">
        <v>0</v>
      </c>
      <c r="V496" s="26">
        <v>19200</v>
      </c>
      <c r="W496" s="26">
        <v>62.220001220703118</v>
      </c>
      <c r="X496" s="26">
        <v>250</v>
      </c>
      <c r="Y496" s="26">
        <v>373.05000305175781</v>
      </c>
      <c r="Z496" s="26">
        <v>0</v>
      </c>
      <c r="AA496" s="26">
        <v>75</v>
      </c>
      <c r="AB496" s="26">
        <v>0</v>
      </c>
      <c r="AC496" s="26">
        <v>0</v>
      </c>
      <c r="AD496" s="26">
        <v>0</v>
      </c>
      <c r="AE496" s="26">
        <v>19.729999542236332</v>
      </c>
      <c r="AF496" s="26">
        <v>54.960001051425927</v>
      </c>
      <c r="AG496" s="26">
        <v>414.78454595257261</v>
      </c>
      <c r="AH496" s="26">
        <v>372.95409578863388</v>
      </c>
      <c r="AI496" s="30" t="str">
        <f t="shared" si="298"/>
        <v>N2 100% Renewable by 2030 PSH</v>
      </c>
      <c r="AJ496" s="25">
        <v>2038</v>
      </c>
      <c r="AK496" s="34">
        <f t="shared" si="299"/>
        <v>787.73864174120649</v>
      </c>
      <c r="AL496" s="34">
        <f t="shared" si="294"/>
        <v>0</v>
      </c>
      <c r="AM496" s="34">
        <f t="shared" si="300"/>
        <v>0</v>
      </c>
      <c r="AN496" s="34">
        <f t="shared" si="301"/>
        <v>54.960001051425927</v>
      </c>
      <c r="AO496" s="34">
        <f t="shared" si="302"/>
        <v>81.950000762939453</v>
      </c>
      <c r="AP496" s="34">
        <f t="shared" si="303"/>
        <v>75</v>
      </c>
      <c r="AQ496" s="34">
        <f t="shared" si="304"/>
        <v>3279.4500503540039</v>
      </c>
      <c r="AR496" s="34">
        <f t="shared" si="295"/>
        <v>3600</v>
      </c>
      <c r="AS496" s="34">
        <f t="shared" si="305"/>
        <v>623.05000305175781</v>
      </c>
      <c r="AT496" s="34">
        <f t="shared" si="306"/>
        <v>19200</v>
      </c>
      <c r="AU496" s="34">
        <f t="shared" si="296"/>
        <v>0</v>
      </c>
      <c r="AV496" s="34">
        <f t="shared" si="297"/>
        <v>27702.148696961332</v>
      </c>
      <c r="AX496" s="25">
        <v>2038</v>
      </c>
      <c r="AY496" s="34"/>
      <c r="AZ496" s="34"/>
      <c r="BA496" s="34"/>
      <c r="BB496" s="34"/>
      <c r="BC496" s="34"/>
      <c r="BD496" s="34"/>
      <c r="BE496" s="34"/>
      <c r="BF496" s="34"/>
      <c r="BG496" s="34"/>
      <c r="BH496" s="34"/>
      <c r="BI496" s="34"/>
      <c r="BJ496" s="34"/>
    </row>
    <row r="497" spans="2:65" x14ac:dyDescent="0.25">
      <c r="B497" s="27">
        <v>2039</v>
      </c>
      <c r="C497" s="28">
        <v>0</v>
      </c>
      <c r="D497" s="28">
        <v>0</v>
      </c>
      <c r="E497" s="28">
        <v>0</v>
      </c>
      <c r="F497" s="28">
        <v>2800</v>
      </c>
      <c r="G497" s="28">
        <v>200</v>
      </c>
      <c r="H497" s="28">
        <v>200</v>
      </c>
      <c r="I497" s="28">
        <v>0</v>
      </c>
      <c r="J497" s="28">
        <v>400</v>
      </c>
      <c r="K497" s="28">
        <v>0</v>
      </c>
      <c r="L497" s="28">
        <v>0</v>
      </c>
      <c r="M497" s="28">
        <v>2979.8999633789063</v>
      </c>
      <c r="N497" s="28">
        <v>297.90000915527344</v>
      </c>
      <c r="O497" s="28">
        <v>0</v>
      </c>
      <c r="P497" s="28">
        <v>0</v>
      </c>
      <c r="Q497" s="28">
        <v>0</v>
      </c>
      <c r="R497" s="28">
        <v>0</v>
      </c>
      <c r="S497" s="28">
        <v>0</v>
      </c>
      <c r="T497" s="28">
        <v>0</v>
      </c>
      <c r="U497" s="28">
        <v>0</v>
      </c>
      <c r="V497" s="28">
        <v>19800</v>
      </c>
      <c r="W497" s="28">
        <v>65.650001525878906</v>
      </c>
      <c r="X497" s="28">
        <v>250</v>
      </c>
      <c r="Y497" s="28">
        <v>372.90000152587891</v>
      </c>
      <c r="Z497" s="28">
        <v>0</v>
      </c>
      <c r="AA497" s="28">
        <v>75</v>
      </c>
      <c r="AB497" s="28">
        <v>0</v>
      </c>
      <c r="AC497" s="28">
        <v>0</v>
      </c>
      <c r="AD497" s="28">
        <v>0</v>
      </c>
      <c r="AE497" s="28">
        <v>20.819999694824219</v>
      </c>
      <c r="AF497" s="28">
        <v>55.49000149965287</v>
      </c>
      <c r="AG497" s="28">
        <v>427.7784050160443</v>
      </c>
      <c r="AH497" s="28">
        <v>417.70254871129873</v>
      </c>
      <c r="AI497" s="30" t="str">
        <f t="shared" si="298"/>
        <v>N2 100% Renewable by 2030 PSH</v>
      </c>
      <c r="AJ497" s="27">
        <v>2039</v>
      </c>
      <c r="AK497" s="35">
        <f t="shared" si="299"/>
        <v>845.48095372734304</v>
      </c>
      <c r="AL497" s="35">
        <f t="shared" si="294"/>
        <v>0</v>
      </c>
      <c r="AM497" s="35">
        <f t="shared" si="300"/>
        <v>0</v>
      </c>
      <c r="AN497" s="35">
        <f t="shared" si="301"/>
        <v>55.49000149965287</v>
      </c>
      <c r="AO497" s="35">
        <f t="shared" si="302"/>
        <v>86.470001220703125</v>
      </c>
      <c r="AP497" s="35">
        <f t="shared" si="303"/>
        <v>75</v>
      </c>
      <c r="AQ497" s="35">
        <f t="shared" si="304"/>
        <v>3277.7999725341797</v>
      </c>
      <c r="AR497" s="35">
        <f t="shared" si="295"/>
        <v>3600</v>
      </c>
      <c r="AS497" s="35">
        <f t="shared" si="305"/>
        <v>622.90000152587891</v>
      </c>
      <c r="AT497" s="35">
        <f t="shared" si="306"/>
        <v>19800</v>
      </c>
      <c r="AU497" s="35">
        <f t="shared" si="296"/>
        <v>0</v>
      </c>
      <c r="AV497" s="35">
        <f t="shared" si="297"/>
        <v>28363.140930507758</v>
      </c>
      <c r="AX497" s="27">
        <v>2039</v>
      </c>
      <c r="AY497" s="35"/>
      <c r="AZ497" s="35"/>
      <c r="BA497" s="35"/>
      <c r="BB497" s="35"/>
      <c r="BC497" s="35"/>
      <c r="BD497" s="35"/>
      <c r="BE497" s="35"/>
      <c r="BF497" s="35"/>
      <c r="BG497" s="35"/>
      <c r="BH497" s="35"/>
      <c r="BI497" s="35"/>
      <c r="BJ497" s="35"/>
    </row>
    <row r="498" spans="2:65" x14ac:dyDescent="0.25">
      <c r="B498" s="25">
        <v>2040</v>
      </c>
      <c r="C498" s="26">
        <v>0</v>
      </c>
      <c r="D498" s="26">
        <v>0</v>
      </c>
      <c r="E498" s="26">
        <v>0</v>
      </c>
      <c r="F498" s="26">
        <v>2800</v>
      </c>
      <c r="G498" s="26">
        <v>200</v>
      </c>
      <c r="H498" s="26">
        <v>200</v>
      </c>
      <c r="I498" s="26">
        <v>0</v>
      </c>
      <c r="J498" s="26">
        <v>400</v>
      </c>
      <c r="K498" s="26">
        <v>0</v>
      </c>
      <c r="L498" s="26">
        <v>0</v>
      </c>
      <c r="M498" s="26">
        <v>2978.4000549316406</v>
      </c>
      <c r="N498" s="26">
        <v>297.75</v>
      </c>
      <c r="O498" s="26">
        <v>0</v>
      </c>
      <c r="P498" s="26">
        <v>0</v>
      </c>
      <c r="Q498" s="26">
        <v>0</v>
      </c>
      <c r="R498" s="26">
        <v>0</v>
      </c>
      <c r="S498" s="26">
        <v>0</v>
      </c>
      <c r="T498" s="26">
        <v>0</v>
      </c>
      <c r="U498" s="26">
        <v>0</v>
      </c>
      <c r="V498" s="26">
        <v>20500</v>
      </c>
      <c r="W498" s="26">
        <v>69.120002746582031</v>
      </c>
      <c r="X498" s="26">
        <v>250</v>
      </c>
      <c r="Y498" s="26">
        <v>372.75</v>
      </c>
      <c r="Z498" s="26">
        <v>0</v>
      </c>
      <c r="AA498" s="26">
        <v>75</v>
      </c>
      <c r="AB498" s="26">
        <v>0</v>
      </c>
      <c r="AC498" s="26">
        <v>0</v>
      </c>
      <c r="AD498" s="26">
        <v>0</v>
      </c>
      <c r="AE498" s="26">
        <v>21.920000076293949</v>
      </c>
      <c r="AF498" s="26">
        <v>56.009999871253967</v>
      </c>
      <c r="AG498" s="26">
        <v>438.5850186175814</v>
      </c>
      <c r="AH498" s="26">
        <v>466.93941385101141</v>
      </c>
      <c r="AI498" s="30" t="str">
        <f t="shared" si="298"/>
        <v>N2 100% Renewable by 2030 PSH</v>
      </c>
      <c r="AJ498" s="25">
        <v>2040</v>
      </c>
      <c r="AK498" s="34">
        <f t="shared" si="299"/>
        <v>905.52443246859275</v>
      </c>
      <c r="AL498" s="34">
        <f t="shared" si="294"/>
        <v>0</v>
      </c>
      <c r="AM498" s="34">
        <f t="shared" si="300"/>
        <v>0</v>
      </c>
      <c r="AN498" s="34">
        <f t="shared" si="301"/>
        <v>56.009999871253967</v>
      </c>
      <c r="AO498" s="34">
        <f t="shared" si="302"/>
        <v>91.040002822875977</v>
      </c>
      <c r="AP498" s="34">
        <f t="shared" si="303"/>
        <v>75</v>
      </c>
      <c r="AQ498" s="34">
        <f t="shared" si="304"/>
        <v>3276.1500549316406</v>
      </c>
      <c r="AR498" s="34">
        <f t="shared" si="295"/>
        <v>3600</v>
      </c>
      <c r="AS498" s="34">
        <f t="shared" si="305"/>
        <v>622.75</v>
      </c>
      <c r="AT498" s="34">
        <f t="shared" si="306"/>
        <v>20500</v>
      </c>
      <c r="AU498" s="34">
        <f t="shared" si="296"/>
        <v>0</v>
      </c>
      <c r="AV498" s="34">
        <f t="shared" si="297"/>
        <v>29126.474490094362</v>
      </c>
      <c r="AX498" s="25">
        <v>2040</v>
      </c>
      <c r="AY498" s="34"/>
      <c r="AZ498" s="34"/>
      <c r="BA498" s="34"/>
      <c r="BB498" s="34"/>
      <c r="BC498" s="34"/>
      <c r="BD498" s="34"/>
      <c r="BE498" s="34"/>
      <c r="BF498" s="34"/>
      <c r="BG498" s="34"/>
      <c r="BH498" s="34"/>
      <c r="BI498" s="34"/>
      <c r="BJ498" s="34"/>
    </row>
    <row r="499" spans="2:65" x14ac:dyDescent="0.25">
      <c r="B499" s="27">
        <v>2041</v>
      </c>
      <c r="C499" s="28">
        <v>0</v>
      </c>
      <c r="D499" s="28">
        <v>0</v>
      </c>
      <c r="E499" s="28">
        <v>0</v>
      </c>
      <c r="F499" s="28">
        <v>2800</v>
      </c>
      <c r="G499" s="28">
        <v>200</v>
      </c>
      <c r="H499" s="28">
        <v>200</v>
      </c>
      <c r="I499" s="28">
        <v>0</v>
      </c>
      <c r="J499" s="28">
        <v>400</v>
      </c>
      <c r="K499" s="28">
        <v>0</v>
      </c>
      <c r="L499" s="28">
        <v>0</v>
      </c>
      <c r="M499" s="28">
        <v>2976.9000091552734</v>
      </c>
      <c r="N499" s="28">
        <v>297.59999084472656</v>
      </c>
      <c r="O499" s="28">
        <v>0</v>
      </c>
      <c r="P499" s="28">
        <v>0</v>
      </c>
      <c r="Q499" s="28">
        <v>0</v>
      </c>
      <c r="R499" s="28">
        <v>0</v>
      </c>
      <c r="S499" s="28">
        <v>0</v>
      </c>
      <c r="T499" s="28">
        <v>0</v>
      </c>
      <c r="U499" s="28">
        <v>0</v>
      </c>
      <c r="V499" s="28">
        <v>21000</v>
      </c>
      <c r="W499" s="28">
        <v>72.769996643066406</v>
      </c>
      <c r="X499" s="28">
        <v>250</v>
      </c>
      <c r="Y499" s="28">
        <v>372.59999847412109</v>
      </c>
      <c r="Z499" s="28">
        <v>0</v>
      </c>
      <c r="AA499" s="28">
        <v>75</v>
      </c>
      <c r="AB499" s="28">
        <v>0</v>
      </c>
      <c r="AC499" s="28">
        <v>0</v>
      </c>
      <c r="AD499" s="28">
        <v>0</v>
      </c>
      <c r="AE499" s="28">
        <v>23.079999923706051</v>
      </c>
      <c r="AF499" s="28">
        <v>56.529998183250427</v>
      </c>
      <c r="AG499" s="28">
        <v>447.07644928864767</v>
      </c>
      <c r="AH499" s="28">
        <v>490.49237784781337</v>
      </c>
      <c r="AI499" s="30" t="str">
        <f t="shared" si="298"/>
        <v>N2 100% Renewable by 2030 PSH</v>
      </c>
      <c r="AJ499" s="27">
        <v>2041</v>
      </c>
      <c r="AK499" s="35">
        <f t="shared" si="299"/>
        <v>937.5688271364611</v>
      </c>
      <c r="AL499" s="35">
        <f t="shared" si="294"/>
        <v>0</v>
      </c>
      <c r="AM499" s="35">
        <f t="shared" si="300"/>
        <v>0</v>
      </c>
      <c r="AN499" s="35">
        <f t="shared" si="301"/>
        <v>56.529998183250427</v>
      </c>
      <c r="AO499" s="35">
        <f t="shared" si="302"/>
        <v>95.849996566772461</v>
      </c>
      <c r="AP499" s="35">
        <f t="shared" si="303"/>
        <v>75</v>
      </c>
      <c r="AQ499" s="35">
        <f t="shared" si="304"/>
        <v>3274.5</v>
      </c>
      <c r="AR499" s="35">
        <f t="shared" si="295"/>
        <v>3600</v>
      </c>
      <c r="AS499" s="35">
        <f t="shared" si="305"/>
        <v>622.59999847412109</v>
      </c>
      <c r="AT499" s="35">
        <f t="shared" si="306"/>
        <v>21000</v>
      </c>
      <c r="AU499" s="35">
        <f t="shared" si="296"/>
        <v>0</v>
      </c>
      <c r="AV499" s="35">
        <f t="shared" si="297"/>
        <v>29662.048820360607</v>
      </c>
      <c r="AX499" s="27">
        <v>2041</v>
      </c>
      <c r="AY499" s="35"/>
      <c r="AZ499" s="35"/>
      <c r="BA499" s="35"/>
      <c r="BB499" s="35"/>
      <c r="BC499" s="35"/>
      <c r="BD499" s="35"/>
      <c r="BE499" s="35"/>
      <c r="BF499" s="35"/>
      <c r="BG499" s="35"/>
      <c r="BH499" s="35"/>
      <c r="BI499" s="35"/>
      <c r="BJ499" s="35"/>
    </row>
    <row r="500" spans="2:65" x14ac:dyDescent="0.25">
      <c r="B500" s="25">
        <v>2042</v>
      </c>
      <c r="C500" s="26">
        <v>0</v>
      </c>
      <c r="D500" s="26">
        <v>0</v>
      </c>
      <c r="E500" s="26">
        <v>0</v>
      </c>
      <c r="F500" s="26">
        <v>2800</v>
      </c>
      <c r="G500" s="26">
        <v>200</v>
      </c>
      <c r="H500" s="26">
        <v>200</v>
      </c>
      <c r="I500" s="26">
        <v>0</v>
      </c>
      <c r="J500" s="26">
        <v>400</v>
      </c>
      <c r="K500" s="26">
        <v>0</v>
      </c>
      <c r="L500" s="26">
        <v>0</v>
      </c>
      <c r="M500" s="26">
        <v>2975.3999176025391</v>
      </c>
      <c r="N500" s="26">
        <v>297.45000457763672</v>
      </c>
      <c r="O500" s="26">
        <v>0</v>
      </c>
      <c r="P500" s="26">
        <v>0</v>
      </c>
      <c r="Q500" s="26">
        <v>0</v>
      </c>
      <c r="R500" s="26">
        <v>0</v>
      </c>
      <c r="S500" s="26">
        <v>0</v>
      </c>
      <c r="T500" s="26">
        <v>0</v>
      </c>
      <c r="U500" s="26">
        <v>0</v>
      </c>
      <c r="V500" s="26">
        <v>21200</v>
      </c>
      <c r="W500" s="26">
        <v>76.620002746582031</v>
      </c>
      <c r="X500" s="26">
        <v>250</v>
      </c>
      <c r="Y500" s="26">
        <v>372.44999694824219</v>
      </c>
      <c r="Z500" s="26">
        <v>0</v>
      </c>
      <c r="AA500" s="26">
        <v>75</v>
      </c>
      <c r="AB500" s="26">
        <v>0</v>
      </c>
      <c r="AC500" s="26">
        <v>0</v>
      </c>
      <c r="AD500" s="26">
        <v>0</v>
      </c>
      <c r="AE500" s="26">
        <v>24.29999923706055</v>
      </c>
      <c r="AF500" s="26">
        <v>57.050000309944153</v>
      </c>
      <c r="AG500" s="26">
        <v>455.25688209559507</v>
      </c>
      <c r="AH500" s="26">
        <v>517.74793944462169</v>
      </c>
      <c r="AI500" s="30" t="str">
        <f t="shared" si="298"/>
        <v>N2 100% Renewable by 2030 PSH</v>
      </c>
      <c r="AJ500" s="25">
        <v>2042</v>
      </c>
      <c r="AK500" s="34">
        <f t="shared" si="299"/>
        <v>973.00482154021677</v>
      </c>
      <c r="AL500" s="34">
        <f t="shared" si="294"/>
        <v>0</v>
      </c>
      <c r="AM500" s="34">
        <f t="shared" si="300"/>
        <v>0</v>
      </c>
      <c r="AN500" s="34">
        <f t="shared" si="301"/>
        <v>57.050000309944153</v>
      </c>
      <c r="AO500" s="34">
        <f t="shared" si="302"/>
        <v>100.92000198364258</v>
      </c>
      <c r="AP500" s="34">
        <f t="shared" si="303"/>
        <v>75</v>
      </c>
      <c r="AQ500" s="34">
        <f t="shared" si="304"/>
        <v>3272.8499221801758</v>
      </c>
      <c r="AR500" s="34">
        <f t="shared" si="295"/>
        <v>3600</v>
      </c>
      <c r="AS500" s="34">
        <f t="shared" si="305"/>
        <v>622.44999694824219</v>
      </c>
      <c r="AT500" s="34">
        <f t="shared" si="306"/>
        <v>21200</v>
      </c>
      <c r="AU500" s="34">
        <f t="shared" si="296"/>
        <v>0</v>
      </c>
      <c r="AV500" s="34">
        <f t="shared" si="297"/>
        <v>29901.274742962221</v>
      </c>
      <c r="AX500" s="25">
        <v>2042</v>
      </c>
      <c r="AY500" s="34"/>
      <c r="AZ500" s="34"/>
      <c r="BA500" s="34"/>
      <c r="BB500" s="34"/>
      <c r="BC500" s="34"/>
      <c r="BD500" s="34"/>
      <c r="BE500" s="34"/>
      <c r="BF500" s="34"/>
      <c r="BG500" s="34"/>
      <c r="BH500" s="34"/>
      <c r="BI500" s="34"/>
      <c r="BJ500" s="34"/>
    </row>
    <row r="501" spans="2:65" x14ac:dyDescent="0.25">
      <c r="B501" s="27">
        <v>2043</v>
      </c>
      <c r="C501" s="28">
        <v>0</v>
      </c>
      <c r="D501" s="28">
        <v>0</v>
      </c>
      <c r="E501" s="28">
        <v>0</v>
      </c>
      <c r="F501" s="28">
        <v>2800</v>
      </c>
      <c r="G501" s="28">
        <v>200</v>
      </c>
      <c r="H501" s="28">
        <v>200</v>
      </c>
      <c r="I501" s="28">
        <v>0</v>
      </c>
      <c r="J501" s="28">
        <v>400</v>
      </c>
      <c r="K501" s="28">
        <v>0</v>
      </c>
      <c r="L501" s="28">
        <v>0</v>
      </c>
      <c r="M501" s="28">
        <v>2973.9000549316406</v>
      </c>
      <c r="N501" s="28">
        <v>297.29999542236328</v>
      </c>
      <c r="O501" s="28">
        <v>0</v>
      </c>
      <c r="P501" s="28">
        <v>0</v>
      </c>
      <c r="Q501" s="28">
        <v>0</v>
      </c>
      <c r="R501" s="28">
        <v>0</v>
      </c>
      <c r="S501" s="28">
        <v>0</v>
      </c>
      <c r="T501" s="28">
        <v>0</v>
      </c>
      <c r="U501" s="28">
        <v>0</v>
      </c>
      <c r="V501" s="28">
        <v>21200</v>
      </c>
      <c r="W501" s="28">
        <v>80.669998168945313</v>
      </c>
      <c r="X501" s="28">
        <v>250</v>
      </c>
      <c r="Y501" s="28">
        <v>372.30000305175781</v>
      </c>
      <c r="Z501" s="28">
        <v>0</v>
      </c>
      <c r="AA501" s="28">
        <v>75</v>
      </c>
      <c r="AB501" s="28">
        <v>0</v>
      </c>
      <c r="AC501" s="28">
        <v>0</v>
      </c>
      <c r="AD501" s="28">
        <v>0</v>
      </c>
      <c r="AE501" s="28">
        <v>25.579999923706051</v>
      </c>
      <c r="AF501" s="28">
        <v>57.550000309944153</v>
      </c>
      <c r="AG501" s="28">
        <v>463.09009300672778</v>
      </c>
      <c r="AH501" s="28">
        <v>562.34133320822002</v>
      </c>
      <c r="AI501" s="30" t="str">
        <f t="shared" si="298"/>
        <v>N2 100% Renewable by 2030 PSH</v>
      </c>
      <c r="AJ501" s="27">
        <v>2043</v>
      </c>
      <c r="AK501" s="35">
        <f t="shared" si="299"/>
        <v>1025.4314262149478</v>
      </c>
      <c r="AL501" s="35">
        <f t="shared" si="294"/>
        <v>0</v>
      </c>
      <c r="AM501" s="35">
        <f t="shared" si="300"/>
        <v>0</v>
      </c>
      <c r="AN501" s="35">
        <f t="shared" si="301"/>
        <v>57.550000309944153</v>
      </c>
      <c r="AO501" s="35">
        <f t="shared" si="302"/>
        <v>106.24999809265137</v>
      </c>
      <c r="AP501" s="35">
        <f t="shared" si="303"/>
        <v>75</v>
      </c>
      <c r="AQ501" s="35">
        <f t="shared" si="304"/>
        <v>3271.2000503540039</v>
      </c>
      <c r="AR501" s="35">
        <f t="shared" si="295"/>
        <v>3600</v>
      </c>
      <c r="AS501" s="35">
        <f t="shared" si="305"/>
        <v>622.30000305175781</v>
      </c>
      <c r="AT501" s="35">
        <f t="shared" si="306"/>
        <v>21200</v>
      </c>
      <c r="AU501" s="35">
        <f t="shared" si="296"/>
        <v>0</v>
      </c>
      <c r="AV501" s="35">
        <f t="shared" si="297"/>
        <v>29957.731478023306</v>
      </c>
      <c r="AX501" s="27">
        <v>2043</v>
      </c>
      <c r="AY501" s="35"/>
      <c r="AZ501" s="35"/>
      <c r="BA501" s="35"/>
      <c r="BB501" s="35"/>
      <c r="BC501" s="35"/>
      <c r="BD501" s="35"/>
      <c r="BE501" s="35"/>
      <c r="BF501" s="35"/>
      <c r="BG501" s="35"/>
      <c r="BH501" s="35"/>
      <c r="BI501" s="35"/>
      <c r="BJ501" s="35"/>
    </row>
    <row r="502" spans="2:65" x14ac:dyDescent="0.25">
      <c r="B502" s="25">
        <v>2044</v>
      </c>
      <c r="C502" s="26">
        <v>0</v>
      </c>
      <c r="D502" s="26">
        <v>0</v>
      </c>
      <c r="E502" s="26">
        <v>0</v>
      </c>
      <c r="F502" s="26">
        <v>2800</v>
      </c>
      <c r="G502" s="26">
        <v>200</v>
      </c>
      <c r="H502" s="26">
        <v>200</v>
      </c>
      <c r="I502" s="26">
        <v>0</v>
      </c>
      <c r="J502" s="26">
        <v>400</v>
      </c>
      <c r="K502" s="26">
        <v>0</v>
      </c>
      <c r="L502" s="26">
        <v>0</v>
      </c>
      <c r="M502" s="26">
        <v>2972.3999633789063</v>
      </c>
      <c r="N502" s="26">
        <v>297.15000915527344</v>
      </c>
      <c r="O502" s="26">
        <v>0</v>
      </c>
      <c r="P502" s="26">
        <v>0</v>
      </c>
      <c r="Q502" s="26">
        <v>0</v>
      </c>
      <c r="R502" s="26">
        <v>0</v>
      </c>
      <c r="S502" s="26">
        <v>0</v>
      </c>
      <c r="T502" s="26">
        <v>0</v>
      </c>
      <c r="U502" s="26">
        <v>0</v>
      </c>
      <c r="V502" s="26">
        <v>21300</v>
      </c>
      <c r="W502" s="26">
        <v>84.930000305175781</v>
      </c>
      <c r="X502" s="26">
        <v>250</v>
      </c>
      <c r="Y502" s="26">
        <v>372.15000152587891</v>
      </c>
      <c r="Z502" s="26">
        <v>0</v>
      </c>
      <c r="AA502" s="26">
        <v>75</v>
      </c>
      <c r="AB502" s="26">
        <v>0</v>
      </c>
      <c r="AC502" s="26">
        <v>0</v>
      </c>
      <c r="AD502" s="26">
        <v>0</v>
      </c>
      <c r="AE502" s="26">
        <v>26.930000305175781</v>
      </c>
      <c r="AF502" s="26">
        <v>58.06000030040741</v>
      </c>
      <c r="AG502" s="26">
        <v>471.74485459718761</v>
      </c>
      <c r="AH502" s="26">
        <v>622.09565656516793</v>
      </c>
      <c r="AI502" s="30" t="str">
        <f t="shared" si="298"/>
        <v>N2 100% Renewable by 2030 PSH</v>
      </c>
      <c r="AJ502" s="25">
        <v>2044</v>
      </c>
      <c r="AK502" s="34">
        <f t="shared" si="299"/>
        <v>1093.8405111623556</v>
      </c>
      <c r="AL502" s="34">
        <f t="shared" si="294"/>
        <v>0</v>
      </c>
      <c r="AM502" s="34">
        <f t="shared" si="300"/>
        <v>0</v>
      </c>
      <c r="AN502" s="34">
        <f t="shared" si="301"/>
        <v>58.06000030040741</v>
      </c>
      <c r="AO502" s="34">
        <f t="shared" si="302"/>
        <v>111.86000061035156</v>
      </c>
      <c r="AP502" s="34">
        <f t="shared" si="303"/>
        <v>75</v>
      </c>
      <c r="AQ502" s="34">
        <f t="shared" si="304"/>
        <v>3269.5499725341797</v>
      </c>
      <c r="AR502" s="34">
        <f t="shared" si="295"/>
        <v>3600</v>
      </c>
      <c r="AS502" s="34">
        <f t="shared" si="305"/>
        <v>622.15000152587891</v>
      </c>
      <c r="AT502" s="34">
        <f t="shared" si="306"/>
        <v>21300</v>
      </c>
      <c r="AU502" s="34">
        <f t="shared" si="296"/>
        <v>0</v>
      </c>
      <c r="AV502" s="34">
        <f t="shared" si="297"/>
        <v>30130.460486133175</v>
      </c>
      <c r="AX502" s="25">
        <v>2044</v>
      </c>
      <c r="AY502" s="34"/>
      <c r="AZ502" s="34"/>
      <c r="BA502" s="34"/>
      <c r="BB502" s="34"/>
      <c r="BC502" s="34"/>
      <c r="BD502" s="34"/>
      <c r="BE502" s="34"/>
      <c r="BF502" s="34"/>
      <c r="BG502" s="34"/>
      <c r="BH502" s="34"/>
      <c r="BI502" s="34"/>
      <c r="BJ502" s="34"/>
    </row>
    <row r="503" spans="2:65" x14ac:dyDescent="0.25">
      <c r="B503" s="27">
        <v>2045</v>
      </c>
      <c r="C503" s="28">
        <v>0</v>
      </c>
      <c r="D503" s="28">
        <v>0</v>
      </c>
      <c r="E503" s="28">
        <v>0</v>
      </c>
      <c r="F503" s="28">
        <v>2800</v>
      </c>
      <c r="G503" s="28">
        <v>200</v>
      </c>
      <c r="H503" s="28">
        <v>200</v>
      </c>
      <c r="I503" s="28">
        <v>0</v>
      </c>
      <c r="J503" s="28">
        <v>400</v>
      </c>
      <c r="K503" s="28">
        <v>0</v>
      </c>
      <c r="L503" s="28">
        <v>0</v>
      </c>
      <c r="M503" s="28">
        <v>2970.9600677490234</v>
      </c>
      <c r="N503" s="28">
        <v>297</v>
      </c>
      <c r="O503" s="28">
        <v>0</v>
      </c>
      <c r="P503" s="28">
        <v>0</v>
      </c>
      <c r="Q503" s="28">
        <v>0</v>
      </c>
      <c r="R503" s="28">
        <v>0</v>
      </c>
      <c r="S503" s="28">
        <v>0</v>
      </c>
      <c r="T503" s="28">
        <v>0</v>
      </c>
      <c r="U503" s="28">
        <v>0</v>
      </c>
      <c r="V503" s="28">
        <v>21300</v>
      </c>
      <c r="W503" s="28">
        <v>89.410003662109375</v>
      </c>
      <c r="X503" s="28">
        <v>250</v>
      </c>
      <c r="Y503" s="28">
        <v>372.01000213623047</v>
      </c>
      <c r="Z503" s="28">
        <v>0</v>
      </c>
      <c r="AA503" s="28">
        <v>75</v>
      </c>
      <c r="AB503" s="28">
        <v>0</v>
      </c>
      <c r="AC503" s="28">
        <v>0</v>
      </c>
      <c r="AD503" s="28">
        <v>0</v>
      </c>
      <c r="AE503" s="28">
        <v>28.360000610351559</v>
      </c>
      <c r="AF503" s="28">
        <v>58.570000290870667</v>
      </c>
      <c r="AG503" s="28">
        <v>479.6022078457878</v>
      </c>
      <c r="AH503" s="28">
        <v>689.82409491570616</v>
      </c>
      <c r="AI503" s="30" t="str">
        <f t="shared" si="298"/>
        <v>N2 100% Renewable by 2030 PSH</v>
      </c>
      <c r="AJ503" s="27">
        <v>2045</v>
      </c>
      <c r="AK503" s="35">
        <f>SUM(AG503:AH503)</f>
        <v>1169.4263027614938</v>
      </c>
      <c r="AL503" s="35">
        <f t="shared" si="294"/>
        <v>0</v>
      </c>
      <c r="AM503" s="35">
        <f t="shared" si="300"/>
        <v>0</v>
      </c>
      <c r="AN503" s="35">
        <f t="shared" si="301"/>
        <v>58.570000290870667</v>
      </c>
      <c r="AO503" s="35">
        <f t="shared" si="302"/>
        <v>117.77000427246094</v>
      </c>
      <c r="AP503" s="35">
        <f t="shared" si="303"/>
        <v>75</v>
      </c>
      <c r="AQ503" s="35">
        <f t="shared" si="304"/>
        <v>3267.9600677490234</v>
      </c>
      <c r="AR503" s="35">
        <f t="shared" si="295"/>
        <v>3600</v>
      </c>
      <c r="AS503" s="35">
        <f t="shared" si="305"/>
        <v>622.01000213623047</v>
      </c>
      <c r="AT503" s="35">
        <f t="shared" si="306"/>
        <v>21300</v>
      </c>
      <c r="AU503" s="35">
        <f t="shared" si="296"/>
        <v>0</v>
      </c>
      <c r="AV503" s="35">
        <f t="shared" si="297"/>
        <v>30210.73637721008</v>
      </c>
      <c r="AX503" s="27">
        <v>2045</v>
      </c>
      <c r="AY503" s="35">
        <f t="shared" ref="AY503:BJ503" si="309">AK503-AK488</f>
        <v>703.40141389854477</v>
      </c>
      <c r="AZ503" s="35">
        <f t="shared" si="309"/>
        <v>0</v>
      </c>
      <c r="BA503" s="35">
        <f t="shared" si="309"/>
        <v>0</v>
      </c>
      <c r="BB503" s="35">
        <f t="shared" si="309"/>
        <v>27.020000606775284</v>
      </c>
      <c r="BC503" s="35">
        <f t="shared" si="309"/>
        <v>72.080005645751953</v>
      </c>
      <c r="BD503" s="35">
        <f t="shared" si="309"/>
        <v>0</v>
      </c>
      <c r="BE503" s="35">
        <f t="shared" si="309"/>
        <v>274.56001281738281</v>
      </c>
      <c r="BF503" s="35">
        <f t="shared" si="309"/>
        <v>0</v>
      </c>
      <c r="BG503" s="35">
        <f t="shared" si="309"/>
        <v>-2.2399978637695313</v>
      </c>
      <c r="BH503" s="35">
        <f t="shared" si="309"/>
        <v>11200</v>
      </c>
      <c r="BI503" s="35">
        <f t="shared" si="309"/>
        <v>0</v>
      </c>
      <c r="BJ503" s="35">
        <f t="shared" si="309"/>
        <v>12274.821435104684</v>
      </c>
    </row>
    <row r="504" spans="2:65" x14ac:dyDescent="0.25">
      <c r="AX504" s="27" t="s">
        <v>45</v>
      </c>
      <c r="AY504" s="35">
        <f>SUM(AY503,AY488,AY483)</f>
        <v>1169.4263027614938</v>
      </c>
      <c r="AZ504" s="35">
        <f t="shared" ref="AZ504:BJ504" si="310">SUM(AZ503,AZ488,AZ483)</f>
        <v>0</v>
      </c>
      <c r="BA504" s="35">
        <f t="shared" si="310"/>
        <v>0</v>
      </c>
      <c r="BB504" s="35">
        <f t="shared" si="310"/>
        <v>58.570000290870667</v>
      </c>
      <c r="BC504" s="35">
        <f t="shared" si="310"/>
        <v>117.77000427246094</v>
      </c>
      <c r="BD504" s="35">
        <f t="shared" si="310"/>
        <v>75</v>
      </c>
      <c r="BE504" s="35">
        <f t="shared" si="310"/>
        <v>3267.9600677490234</v>
      </c>
      <c r="BF504" s="35">
        <f t="shared" si="310"/>
        <v>3600</v>
      </c>
      <c r="BG504" s="35">
        <f t="shared" si="310"/>
        <v>622.01000213623047</v>
      </c>
      <c r="BH504" s="35">
        <f t="shared" si="310"/>
        <v>21300</v>
      </c>
      <c r="BI504" s="35">
        <f t="shared" si="310"/>
        <v>0</v>
      </c>
      <c r="BJ504" s="35">
        <f t="shared" si="310"/>
        <v>30210.73637721008</v>
      </c>
    </row>
    <row r="506" spans="2:65" x14ac:dyDescent="0.25">
      <c r="B506" s="1" t="str">
        <f>'RAW DATA INPUTS &gt;&gt;&gt;'!D21</f>
        <v>O1 100% Renewable by 2045 Batteries</v>
      </c>
    </row>
    <row r="507" spans="2:65" ht="75" x14ac:dyDescent="0.25">
      <c r="B507" s="16" t="s">
        <v>13</v>
      </c>
      <c r="C507" s="17" t="s">
        <v>14</v>
      </c>
      <c r="D507" s="17" t="s">
        <v>15</v>
      </c>
      <c r="E507" s="17" t="s">
        <v>16</v>
      </c>
      <c r="F507" s="18" t="s">
        <v>17</v>
      </c>
      <c r="G507" s="18" t="s">
        <v>18</v>
      </c>
      <c r="H507" s="18" t="s">
        <v>19</v>
      </c>
      <c r="I507" s="18" t="s">
        <v>20</v>
      </c>
      <c r="J507" s="18" t="s">
        <v>21</v>
      </c>
      <c r="K507" s="18" t="s">
        <v>22</v>
      </c>
      <c r="L507" s="18" t="s">
        <v>23</v>
      </c>
      <c r="M507" s="19" t="s">
        <v>24</v>
      </c>
      <c r="N507" s="19" t="s">
        <v>25</v>
      </c>
      <c r="O507" s="19" t="s">
        <v>26</v>
      </c>
      <c r="P507" s="19" t="s">
        <v>27</v>
      </c>
      <c r="Q507" s="19" t="s">
        <v>28</v>
      </c>
      <c r="R507" s="20" t="s">
        <v>29</v>
      </c>
      <c r="S507" s="20" t="s">
        <v>30</v>
      </c>
      <c r="T507" s="20" t="s">
        <v>31</v>
      </c>
      <c r="U507" s="20" t="s">
        <v>32</v>
      </c>
      <c r="V507" s="20" t="s">
        <v>33</v>
      </c>
      <c r="W507" s="20" t="s">
        <v>34</v>
      </c>
      <c r="X507" s="21" t="s">
        <v>35</v>
      </c>
      <c r="Y507" s="21" t="s">
        <v>36</v>
      </c>
      <c r="Z507" s="21" t="s">
        <v>37</v>
      </c>
      <c r="AA507" s="16" t="s">
        <v>38</v>
      </c>
      <c r="AB507" s="16" t="s">
        <v>39</v>
      </c>
      <c r="AC507" s="16" t="s">
        <v>52</v>
      </c>
      <c r="AD507" s="16" t="s">
        <v>41</v>
      </c>
      <c r="AE507" s="16" t="s">
        <v>42</v>
      </c>
      <c r="AF507" s="22" t="s">
        <v>1</v>
      </c>
      <c r="AG507" s="22" t="s">
        <v>43</v>
      </c>
      <c r="AH507" s="22" t="s">
        <v>44</v>
      </c>
      <c r="AI507" s="36" t="str">
        <f>B506</f>
        <v>O1 100% Renewable by 2045 Batteries</v>
      </c>
      <c r="AJ507" s="23" t="s">
        <v>13</v>
      </c>
      <c r="AK507" s="23" t="s">
        <v>58</v>
      </c>
      <c r="AL507" s="23" t="s">
        <v>59</v>
      </c>
      <c r="AM507" s="23" t="s">
        <v>60</v>
      </c>
      <c r="AN507" s="23" t="s">
        <v>61</v>
      </c>
      <c r="AO507" s="23" t="s">
        <v>62</v>
      </c>
      <c r="AP507" s="24" t="s">
        <v>38</v>
      </c>
      <c r="AQ507" s="24" t="s">
        <v>47</v>
      </c>
      <c r="AR507" s="24" t="s">
        <v>53</v>
      </c>
      <c r="AS507" s="24" t="s">
        <v>63</v>
      </c>
      <c r="AT507" s="24" t="s">
        <v>64</v>
      </c>
      <c r="AU507" s="24" t="s">
        <v>50</v>
      </c>
      <c r="AV507" s="24" t="s">
        <v>45</v>
      </c>
      <c r="AX507" s="23" t="s">
        <v>273</v>
      </c>
      <c r="AY507" s="23" t="s">
        <v>58</v>
      </c>
      <c r="AZ507" s="23" t="s">
        <v>59</v>
      </c>
      <c r="BA507" s="23" t="s">
        <v>60</v>
      </c>
      <c r="BB507" s="23" t="s">
        <v>61</v>
      </c>
      <c r="BC507" s="23" t="s">
        <v>62</v>
      </c>
      <c r="BD507" s="24" t="s">
        <v>38</v>
      </c>
      <c r="BE507" s="24" t="s">
        <v>47</v>
      </c>
      <c r="BF507" s="24" t="s">
        <v>53</v>
      </c>
      <c r="BG507" s="24" t="s">
        <v>63</v>
      </c>
      <c r="BH507" s="24" t="s">
        <v>64</v>
      </c>
      <c r="BI507" s="24" t="s">
        <v>50</v>
      </c>
      <c r="BJ507" s="24" t="s">
        <v>45</v>
      </c>
    </row>
    <row r="508" spans="2:65" x14ac:dyDescent="0.25">
      <c r="B508" s="25">
        <v>2022</v>
      </c>
      <c r="C508" s="26">
        <v>0</v>
      </c>
      <c r="D508" s="26">
        <v>0</v>
      </c>
      <c r="E508" s="26">
        <v>0</v>
      </c>
      <c r="F508" s="26">
        <v>0</v>
      </c>
      <c r="G508" s="26">
        <v>0</v>
      </c>
      <c r="H508" s="26">
        <v>0</v>
      </c>
      <c r="I508" s="26">
        <v>0</v>
      </c>
      <c r="J508" s="26">
        <v>0</v>
      </c>
      <c r="K508" s="26">
        <v>0</v>
      </c>
      <c r="L508" s="26">
        <v>0</v>
      </c>
      <c r="M508" s="26">
        <v>0</v>
      </c>
      <c r="N508" s="26">
        <v>0</v>
      </c>
      <c r="O508" s="26">
        <v>0</v>
      </c>
      <c r="P508" s="26">
        <v>0</v>
      </c>
      <c r="Q508" s="26">
        <v>0</v>
      </c>
      <c r="R508" s="26">
        <v>0</v>
      </c>
      <c r="S508" s="26">
        <v>0</v>
      </c>
      <c r="T508" s="26">
        <v>0</v>
      </c>
      <c r="U508" s="26">
        <v>0</v>
      </c>
      <c r="V508" s="26">
        <v>0</v>
      </c>
      <c r="W508" s="26">
        <v>3.2999999523162842</v>
      </c>
      <c r="X508" s="26">
        <v>0</v>
      </c>
      <c r="Y508" s="26">
        <v>0</v>
      </c>
      <c r="Z508" s="26">
        <v>0</v>
      </c>
      <c r="AA508" s="26">
        <v>0</v>
      </c>
      <c r="AB508" s="26">
        <v>0</v>
      </c>
      <c r="AC508" s="26">
        <v>0</v>
      </c>
      <c r="AD508" s="26">
        <v>0</v>
      </c>
      <c r="AE508" s="26">
        <v>0</v>
      </c>
      <c r="AF508" s="26">
        <v>0</v>
      </c>
      <c r="AG508" s="26">
        <v>32.299930108021961</v>
      </c>
      <c r="AH508" s="26">
        <v>37.1379291002768</v>
      </c>
      <c r="AI508" s="30" t="str">
        <f>AI507</f>
        <v>O1 100% Renewable by 2045 Batteries</v>
      </c>
      <c r="AJ508" s="25">
        <v>2022</v>
      </c>
      <c r="AK508" s="34">
        <f>SUM(AG508:AH508)</f>
        <v>69.437859208298761</v>
      </c>
      <c r="AL508" s="34">
        <f t="shared" ref="AL508:AL531" si="311">SUM(R508:U508)</f>
        <v>0</v>
      </c>
      <c r="AM508" s="34">
        <f>SUM(AC508:AD508)</f>
        <v>0</v>
      </c>
      <c r="AN508" s="34">
        <f>AF508</f>
        <v>0</v>
      </c>
      <c r="AO508" s="34">
        <f>W508+AE508</f>
        <v>3.2999999523162842</v>
      </c>
      <c r="AP508" s="34">
        <f>AA508</f>
        <v>0</v>
      </c>
      <c r="AQ508" s="34">
        <f>SUM(M508:Q508)</f>
        <v>0</v>
      </c>
      <c r="AR508" s="34">
        <f t="shared" ref="AR508:AR531" si="312">SUM(F508:L508)</f>
        <v>0</v>
      </c>
      <c r="AS508" s="34">
        <f>SUM(X508:Z508)</f>
        <v>0</v>
      </c>
      <c r="AT508" s="34">
        <f>V508</f>
        <v>0</v>
      </c>
      <c r="AU508" s="34">
        <f t="shared" ref="AU508:AU531" si="313">SUM(C508:E508)</f>
        <v>0</v>
      </c>
      <c r="AV508" s="34">
        <f t="shared" ref="AV508:AV531" si="314">SUM(AK508:AU508)</f>
        <v>72.737859160615045</v>
      </c>
      <c r="AX508" s="25">
        <v>2022</v>
      </c>
      <c r="AY508" s="34"/>
      <c r="AZ508" s="34"/>
      <c r="BA508" s="34"/>
      <c r="BB508" s="34"/>
      <c r="BC508" s="34"/>
      <c r="BD508" s="34"/>
      <c r="BE508" s="34"/>
      <c r="BF508" s="34"/>
      <c r="BG508" s="34"/>
      <c r="BH508" s="34"/>
      <c r="BI508" s="34"/>
      <c r="BJ508" s="34"/>
      <c r="BL508" s="74" t="s">
        <v>58</v>
      </c>
      <c r="BM508" s="75">
        <f>AY532</f>
        <v>1303.6279335499225</v>
      </c>
    </row>
    <row r="509" spans="2:65" x14ac:dyDescent="0.25">
      <c r="B509" s="27">
        <v>2023</v>
      </c>
      <c r="C509" s="28">
        <v>0</v>
      </c>
      <c r="D509" s="28">
        <v>0</v>
      </c>
      <c r="E509" s="28">
        <v>0</v>
      </c>
      <c r="F509" s="28">
        <v>0</v>
      </c>
      <c r="G509" s="28">
        <v>0</v>
      </c>
      <c r="H509" s="28">
        <v>0</v>
      </c>
      <c r="I509" s="28">
        <v>0</v>
      </c>
      <c r="J509" s="28">
        <v>0</v>
      </c>
      <c r="K509" s="28">
        <v>0</v>
      </c>
      <c r="L509" s="28">
        <v>0</v>
      </c>
      <c r="M509" s="28">
        <v>0</v>
      </c>
      <c r="N509" s="28">
        <v>0</v>
      </c>
      <c r="O509" s="28">
        <v>0</v>
      </c>
      <c r="P509" s="28">
        <v>0</v>
      </c>
      <c r="Q509" s="28">
        <v>0</v>
      </c>
      <c r="R509" s="28">
        <v>0</v>
      </c>
      <c r="S509" s="28">
        <v>0</v>
      </c>
      <c r="T509" s="28">
        <v>0</v>
      </c>
      <c r="U509" s="28">
        <v>0</v>
      </c>
      <c r="V509" s="28">
        <v>0</v>
      </c>
      <c r="W509" s="28">
        <v>6.25</v>
      </c>
      <c r="X509" s="28">
        <v>0</v>
      </c>
      <c r="Y509" s="28">
        <v>0</v>
      </c>
      <c r="Z509" s="28">
        <v>0</v>
      </c>
      <c r="AA509" s="28">
        <v>0</v>
      </c>
      <c r="AB509" s="28">
        <v>0</v>
      </c>
      <c r="AC509" s="28">
        <v>0</v>
      </c>
      <c r="AD509" s="28">
        <v>0</v>
      </c>
      <c r="AE509" s="28">
        <v>3</v>
      </c>
      <c r="AF509" s="28">
        <v>1.0200000107288361</v>
      </c>
      <c r="AG509" s="28">
        <v>65.635560686927619</v>
      </c>
      <c r="AH509" s="28">
        <v>61.868254649550458</v>
      </c>
      <c r="AI509" s="30" t="str">
        <f t="shared" ref="AI509:AI531" si="315">AI508</f>
        <v>O1 100% Renewable by 2045 Batteries</v>
      </c>
      <c r="AJ509" s="27">
        <v>2023</v>
      </c>
      <c r="AK509" s="35">
        <f t="shared" ref="AK509:AK530" si="316">SUM(AG509:AH509)</f>
        <v>127.50381533647808</v>
      </c>
      <c r="AL509" s="35">
        <f t="shared" si="311"/>
        <v>0</v>
      </c>
      <c r="AM509" s="35">
        <f t="shared" ref="AM509:AM531" si="317">SUM(AC509:AD509)</f>
        <v>0</v>
      </c>
      <c r="AN509" s="35">
        <f t="shared" ref="AN509:AN531" si="318">AF509</f>
        <v>1.0200000107288361</v>
      </c>
      <c r="AO509" s="35">
        <f t="shared" ref="AO509:AO531" si="319">W509+AE509</f>
        <v>9.25</v>
      </c>
      <c r="AP509" s="35">
        <f t="shared" ref="AP509:AP531" si="320">AA509</f>
        <v>0</v>
      </c>
      <c r="AQ509" s="35">
        <f t="shared" ref="AQ509:AQ531" si="321">SUM(M509:Q509)</f>
        <v>0</v>
      </c>
      <c r="AR509" s="35">
        <f t="shared" si="312"/>
        <v>0</v>
      </c>
      <c r="AS509" s="35">
        <f t="shared" ref="AS509:AS531" si="322">SUM(X509:Z509)</f>
        <v>0</v>
      </c>
      <c r="AT509" s="35">
        <f t="shared" ref="AT509:AT531" si="323">V509</f>
        <v>0</v>
      </c>
      <c r="AU509" s="35">
        <f t="shared" si="313"/>
        <v>0</v>
      </c>
      <c r="AV509" s="35">
        <f t="shared" si="314"/>
        <v>137.77381534720692</v>
      </c>
      <c r="AX509" s="27">
        <v>2023</v>
      </c>
      <c r="AY509" s="35"/>
      <c r="AZ509" s="35"/>
      <c r="BA509" s="35"/>
      <c r="BB509" s="35"/>
      <c r="BC509" s="35"/>
      <c r="BD509" s="35"/>
      <c r="BE509" s="35"/>
      <c r="BF509" s="35"/>
      <c r="BG509" s="35"/>
      <c r="BH509" s="35"/>
      <c r="BI509" s="35"/>
      <c r="BJ509" s="35"/>
      <c r="BL509" s="74" t="s">
        <v>59</v>
      </c>
      <c r="BM509" s="75">
        <f>AZ532</f>
        <v>24500</v>
      </c>
    </row>
    <row r="510" spans="2:65" x14ac:dyDescent="0.25">
      <c r="B510" s="25">
        <v>2024</v>
      </c>
      <c r="C510" s="26">
        <v>0</v>
      </c>
      <c r="D510" s="26">
        <v>0</v>
      </c>
      <c r="E510" s="26">
        <v>0</v>
      </c>
      <c r="F510" s="26">
        <v>100</v>
      </c>
      <c r="G510" s="26">
        <v>0</v>
      </c>
      <c r="H510" s="26">
        <v>0</v>
      </c>
      <c r="I510" s="26">
        <v>0</v>
      </c>
      <c r="J510" s="26">
        <v>0</v>
      </c>
      <c r="K510" s="26">
        <v>0</v>
      </c>
      <c r="L510" s="26">
        <v>0</v>
      </c>
      <c r="M510" s="26">
        <v>0</v>
      </c>
      <c r="N510" s="26">
        <v>0</v>
      </c>
      <c r="O510" s="26">
        <v>0</v>
      </c>
      <c r="P510" s="26">
        <v>0</v>
      </c>
      <c r="Q510" s="26">
        <v>0</v>
      </c>
      <c r="R510" s="26">
        <v>100</v>
      </c>
      <c r="S510" s="26">
        <v>0</v>
      </c>
      <c r="T510" s="26">
        <v>0</v>
      </c>
      <c r="U510" s="26">
        <v>0</v>
      </c>
      <c r="V510" s="26">
        <v>0</v>
      </c>
      <c r="W510" s="26">
        <v>11.89000034332275</v>
      </c>
      <c r="X510" s="26">
        <v>0</v>
      </c>
      <c r="Y510" s="26">
        <v>0</v>
      </c>
      <c r="Z510" s="26">
        <v>0</v>
      </c>
      <c r="AA510" s="26">
        <v>0</v>
      </c>
      <c r="AB510" s="26">
        <v>0</v>
      </c>
      <c r="AC510" s="26">
        <v>0</v>
      </c>
      <c r="AD510" s="26">
        <v>0</v>
      </c>
      <c r="AE510" s="26">
        <v>6</v>
      </c>
      <c r="AF510" s="26">
        <v>2.7099999878555536</v>
      </c>
      <c r="AG510" s="26">
        <v>100.91233669113406</v>
      </c>
      <c r="AH510" s="26">
        <v>81.077305541015448</v>
      </c>
      <c r="AI510" s="30" t="str">
        <f t="shared" si="315"/>
        <v>O1 100% Renewable by 2045 Batteries</v>
      </c>
      <c r="AJ510" s="25">
        <v>2024</v>
      </c>
      <c r="AK510" s="34">
        <f t="shared" si="316"/>
        <v>181.98964223214949</v>
      </c>
      <c r="AL510" s="34">
        <f t="shared" si="311"/>
        <v>100</v>
      </c>
      <c r="AM510" s="34">
        <f t="shared" si="317"/>
        <v>0</v>
      </c>
      <c r="AN510" s="34">
        <f t="shared" si="318"/>
        <v>2.7099999878555536</v>
      </c>
      <c r="AO510" s="34">
        <f t="shared" si="319"/>
        <v>17.89000034332275</v>
      </c>
      <c r="AP510" s="34">
        <f t="shared" si="320"/>
        <v>0</v>
      </c>
      <c r="AQ510" s="34">
        <f t="shared" si="321"/>
        <v>0</v>
      </c>
      <c r="AR510" s="34">
        <f t="shared" si="312"/>
        <v>100</v>
      </c>
      <c r="AS510" s="34">
        <f t="shared" si="322"/>
        <v>0</v>
      </c>
      <c r="AT510" s="34">
        <f t="shared" si="323"/>
        <v>0</v>
      </c>
      <c r="AU510" s="34">
        <f t="shared" si="313"/>
        <v>0</v>
      </c>
      <c r="AV510" s="34">
        <f t="shared" si="314"/>
        <v>402.5896425633278</v>
      </c>
      <c r="AX510" s="25">
        <v>2024</v>
      </c>
      <c r="AY510" s="34"/>
      <c r="AZ510" s="34"/>
      <c r="BA510" s="34"/>
      <c r="BB510" s="34"/>
      <c r="BC510" s="34"/>
      <c r="BD510" s="34"/>
      <c r="BE510" s="34"/>
      <c r="BF510" s="34"/>
      <c r="BG510" s="34"/>
      <c r="BH510" s="34"/>
      <c r="BI510" s="34"/>
      <c r="BJ510" s="34"/>
      <c r="BL510" s="74" t="s">
        <v>60</v>
      </c>
      <c r="BM510" s="75">
        <f>BA532</f>
        <v>0</v>
      </c>
    </row>
    <row r="511" spans="2:65" x14ac:dyDescent="0.25">
      <c r="B511" s="27">
        <v>2025</v>
      </c>
      <c r="C511" s="28">
        <v>0</v>
      </c>
      <c r="D511" s="28">
        <v>0</v>
      </c>
      <c r="E511" s="28">
        <v>0</v>
      </c>
      <c r="F511" s="28">
        <v>600</v>
      </c>
      <c r="G511" s="28">
        <v>0</v>
      </c>
      <c r="H511" s="28">
        <v>0</v>
      </c>
      <c r="I511" s="28">
        <v>0</v>
      </c>
      <c r="J511" s="28">
        <v>0</v>
      </c>
      <c r="K511" s="28">
        <v>0</v>
      </c>
      <c r="L511" s="28">
        <v>0</v>
      </c>
      <c r="M511" s="28">
        <v>0</v>
      </c>
      <c r="N511" s="28">
        <v>0</v>
      </c>
      <c r="O511" s="28">
        <v>0</v>
      </c>
      <c r="P511" s="28">
        <v>0</v>
      </c>
      <c r="Q511" s="28">
        <v>0</v>
      </c>
      <c r="R511" s="28">
        <v>100</v>
      </c>
      <c r="S511" s="28">
        <v>0</v>
      </c>
      <c r="T511" s="28">
        <v>0</v>
      </c>
      <c r="U511" s="28">
        <v>0</v>
      </c>
      <c r="V511" s="28">
        <v>0</v>
      </c>
      <c r="W511" s="28">
        <v>16.090000152587891</v>
      </c>
      <c r="X511" s="28">
        <v>0</v>
      </c>
      <c r="Y511" s="28">
        <v>0</v>
      </c>
      <c r="Z511" s="28">
        <v>0</v>
      </c>
      <c r="AA511" s="28">
        <v>0</v>
      </c>
      <c r="AB511" s="28">
        <v>0</v>
      </c>
      <c r="AC511" s="28">
        <v>0</v>
      </c>
      <c r="AD511" s="28">
        <v>0</v>
      </c>
      <c r="AE511" s="28">
        <v>6</v>
      </c>
      <c r="AF511" s="28">
        <v>11.709999827668071</v>
      </c>
      <c r="AG511" s="28">
        <v>138.21786936648584</v>
      </c>
      <c r="AH511" s="28">
        <v>93.732976330442341</v>
      </c>
      <c r="AI511" s="30" t="str">
        <f t="shared" si="315"/>
        <v>O1 100% Renewable by 2045 Batteries</v>
      </c>
      <c r="AJ511" s="27">
        <v>2025</v>
      </c>
      <c r="AK511" s="35">
        <f t="shared" si="316"/>
        <v>231.95084569692818</v>
      </c>
      <c r="AL511" s="35">
        <f t="shared" si="311"/>
        <v>100</v>
      </c>
      <c r="AM511" s="35">
        <f t="shared" si="317"/>
        <v>0</v>
      </c>
      <c r="AN511" s="35">
        <f t="shared" si="318"/>
        <v>11.709999827668071</v>
      </c>
      <c r="AO511" s="35">
        <f t="shared" si="319"/>
        <v>22.090000152587891</v>
      </c>
      <c r="AP511" s="35">
        <f t="shared" si="320"/>
        <v>0</v>
      </c>
      <c r="AQ511" s="35">
        <f t="shared" si="321"/>
        <v>0</v>
      </c>
      <c r="AR511" s="35">
        <f t="shared" si="312"/>
        <v>600</v>
      </c>
      <c r="AS511" s="35">
        <f t="shared" si="322"/>
        <v>0</v>
      </c>
      <c r="AT511" s="35">
        <f t="shared" si="323"/>
        <v>0</v>
      </c>
      <c r="AU511" s="35">
        <f t="shared" si="313"/>
        <v>0</v>
      </c>
      <c r="AV511" s="35">
        <f t="shared" si="314"/>
        <v>965.75084567718409</v>
      </c>
      <c r="AX511" s="27">
        <v>2025</v>
      </c>
      <c r="AY511" s="35">
        <f t="shared" ref="AY511:BJ511" si="324">AK511</f>
        <v>231.95084569692818</v>
      </c>
      <c r="AZ511" s="35">
        <f t="shared" si="324"/>
        <v>100</v>
      </c>
      <c r="BA511" s="35">
        <f t="shared" si="324"/>
        <v>0</v>
      </c>
      <c r="BB511" s="35">
        <f t="shared" si="324"/>
        <v>11.709999827668071</v>
      </c>
      <c r="BC511" s="35">
        <f t="shared" si="324"/>
        <v>22.090000152587891</v>
      </c>
      <c r="BD511" s="35">
        <f t="shared" si="324"/>
        <v>0</v>
      </c>
      <c r="BE511" s="35">
        <f t="shared" si="324"/>
        <v>0</v>
      </c>
      <c r="BF511" s="35">
        <f t="shared" si="324"/>
        <v>600</v>
      </c>
      <c r="BG511" s="35">
        <f t="shared" si="324"/>
        <v>0</v>
      </c>
      <c r="BH511" s="35">
        <f t="shared" si="324"/>
        <v>0</v>
      </c>
      <c r="BI511" s="35">
        <f t="shared" si="324"/>
        <v>0</v>
      </c>
      <c r="BJ511" s="35">
        <f t="shared" si="324"/>
        <v>965.75084567718409</v>
      </c>
      <c r="BL511" s="74" t="s">
        <v>61</v>
      </c>
      <c r="BM511" s="75">
        <f>BB532</f>
        <v>128.14000165462494</v>
      </c>
    </row>
    <row r="512" spans="2:65" x14ac:dyDescent="0.25">
      <c r="B512" s="25">
        <v>2026</v>
      </c>
      <c r="C512" s="26">
        <v>0</v>
      </c>
      <c r="D512" s="26">
        <v>0</v>
      </c>
      <c r="E512" s="26">
        <v>0</v>
      </c>
      <c r="F512" s="26">
        <v>600</v>
      </c>
      <c r="G512" s="26">
        <v>0</v>
      </c>
      <c r="H512" s="26">
        <v>200</v>
      </c>
      <c r="I512" s="26">
        <v>0</v>
      </c>
      <c r="J512" s="26">
        <v>0</v>
      </c>
      <c r="K512" s="26">
        <v>0</v>
      </c>
      <c r="L512" s="26">
        <v>0</v>
      </c>
      <c r="M512" s="26">
        <v>0</v>
      </c>
      <c r="N512" s="26">
        <v>0</v>
      </c>
      <c r="O512" s="26">
        <v>0</v>
      </c>
      <c r="P512" s="26">
        <v>0</v>
      </c>
      <c r="Q512" s="26">
        <v>0</v>
      </c>
      <c r="R512" s="26">
        <v>2100</v>
      </c>
      <c r="S512" s="26">
        <v>0</v>
      </c>
      <c r="T512" s="26">
        <v>0</v>
      </c>
      <c r="U512" s="26">
        <v>0</v>
      </c>
      <c r="V512" s="26">
        <v>0</v>
      </c>
      <c r="W512" s="26">
        <v>19.389999389648441</v>
      </c>
      <c r="X512" s="26">
        <v>0</v>
      </c>
      <c r="Y512" s="26">
        <v>0</v>
      </c>
      <c r="Z512" s="26">
        <v>0</v>
      </c>
      <c r="AA512" s="26">
        <v>0</v>
      </c>
      <c r="AB512" s="26">
        <v>0</v>
      </c>
      <c r="AC512" s="26">
        <v>0</v>
      </c>
      <c r="AD512" s="26">
        <v>0</v>
      </c>
      <c r="AE512" s="26">
        <v>6</v>
      </c>
      <c r="AF512" s="26">
        <v>22.279999807476997</v>
      </c>
      <c r="AG512" s="26">
        <v>176.59415432919087</v>
      </c>
      <c r="AH512" s="26">
        <v>109.79813701644319</v>
      </c>
      <c r="AI512" s="30" t="str">
        <f t="shared" si="315"/>
        <v>O1 100% Renewable by 2045 Batteries</v>
      </c>
      <c r="AJ512" s="25">
        <v>2026</v>
      </c>
      <c r="AK512" s="34">
        <f t="shared" si="316"/>
        <v>286.39229134563408</v>
      </c>
      <c r="AL512" s="34">
        <f t="shared" si="311"/>
        <v>2100</v>
      </c>
      <c r="AM512" s="34">
        <f t="shared" si="317"/>
        <v>0</v>
      </c>
      <c r="AN512" s="34">
        <f t="shared" si="318"/>
        <v>22.279999807476997</v>
      </c>
      <c r="AO512" s="34">
        <f t="shared" si="319"/>
        <v>25.389999389648441</v>
      </c>
      <c r="AP512" s="34">
        <f t="shared" si="320"/>
        <v>0</v>
      </c>
      <c r="AQ512" s="34">
        <f t="shared" si="321"/>
        <v>0</v>
      </c>
      <c r="AR512" s="34">
        <f t="shared" si="312"/>
        <v>800</v>
      </c>
      <c r="AS512" s="34">
        <f t="shared" si="322"/>
        <v>0</v>
      </c>
      <c r="AT512" s="34">
        <f t="shared" si="323"/>
        <v>0</v>
      </c>
      <c r="AU512" s="34">
        <f t="shared" si="313"/>
        <v>0</v>
      </c>
      <c r="AV512" s="34">
        <f t="shared" si="314"/>
        <v>3234.0622905427595</v>
      </c>
      <c r="AX512" s="25">
        <v>2026</v>
      </c>
      <c r="AY512" s="34"/>
      <c r="AZ512" s="34"/>
      <c r="BA512" s="34"/>
      <c r="BB512" s="34"/>
      <c r="BC512" s="34"/>
      <c r="BD512" s="34"/>
      <c r="BE512" s="34"/>
      <c r="BF512" s="34"/>
      <c r="BG512" s="34"/>
      <c r="BH512" s="34"/>
      <c r="BI512" s="34"/>
      <c r="BJ512" s="34"/>
      <c r="BL512" s="74" t="s">
        <v>62</v>
      </c>
      <c r="BM512" s="75">
        <f>BC532</f>
        <v>117.77000427246094</v>
      </c>
    </row>
    <row r="513" spans="2:65" x14ac:dyDescent="0.25">
      <c r="B513" s="27">
        <v>2027</v>
      </c>
      <c r="C513" s="28">
        <v>0</v>
      </c>
      <c r="D513" s="28">
        <v>0</v>
      </c>
      <c r="E513" s="28">
        <v>0</v>
      </c>
      <c r="F513" s="28">
        <v>600</v>
      </c>
      <c r="G513" s="28">
        <v>200</v>
      </c>
      <c r="H513" s="28">
        <v>200</v>
      </c>
      <c r="I513" s="28">
        <v>0</v>
      </c>
      <c r="J513" s="28">
        <v>0</v>
      </c>
      <c r="K513" s="28">
        <v>0</v>
      </c>
      <c r="L513" s="28">
        <v>0</v>
      </c>
      <c r="M513" s="28">
        <v>0</v>
      </c>
      <c r="N513" s="28">
        <v>0</v>
      </c>
      <c r="O513" s="28">
        <v>0</v>
      </c>
      <c r="P513" s="28">
        <v>0</v>
      </c>
      <c r="Q513" s="28">
        <v>0</v>
      </c>
      <c r="R513" s="28">
        <v>3100</v>
      </c>
      <c r="S513" s="28">
        <v>0</v>
      </c>
      <c r="T513" s="28">
        <v>0</v>
      </c>
      <c r="U513" s="28">
        <v>0</v>
      </c>
      <c r="V513" s="28">
        <v>0</v>
      </c>
      <c r="W513" s="28">
        <v>24.79000091552734</v>
      </c>
      <c r="X513" s="28">
        <v>0</v>
      </c>
      <c r="Y513" s="28">
        <v>0</v>
      </c>
      <c r="Z513" s="28">
        <v>0</v>
      </c>
      <c r="AA513" s="28">
        <v>0</v>
      </c>
      <c r="AB513" s="28">
        <v>0</v>
      </c>
      <c r="AC513" s="28">
        <v>0</v>
      </c>
      <c r="AD513" s="28">
        <v>0</v>
      </c>
      <c r="AE513" s="28">
        <v>6</v>
      </c>
      <c r="AF513" s="28">
        <v>39.510000139474869</v>
      </c>
      <c r="AG513" s="28">
        <v>217.00031151062387</v>
      </c>
      <c r="AH513" s="28">
        <v>125.52563835366325</v>
      </c>
      <c r="AI513" s="30" t="str">
        <f t="shared" si="315"/>
        <v>O1 100% Renewable by 2045 Batteries</v>
      </c>
      <c r="AJ513" s="27">
        <v>2027</v>
      </c>
      <c r="AK513" s="35">
        <f t="shared" si="316"/>
        <v>342.5259498642871</v>
      </c>
      <c r="AL513" s="35">
        <f t="shared" si="311"/>
        <v>3100</v>
      </c>
      <c r="AM513" s="35">
        <f t="shared" si="317"/>
        <v>0</v>
      </c>
      <c r="AN513" s="35">
        <f t="shared" si="318"/>
        <v>39.510000139474869</v>
      </c>
      <c r="AO513" s="35">
        <f t="shared" si="319"/>
        <v>30.79000091552734</v>
      </c>
      <c r="AP513" s="35">
        <f t="shared" si="320"/>
        <v>0</v>
      </c>
      <c r="AQ513" s="35">
        <f t="shared" si="321"/>
        <v>0</v>
      </c>
      <c r="AR513" s="35">
        <f t="shared" si="312"/>
        <v>1000</v>
      </c>
      <c r="AS513" s="35">
        <f t="shared" si="322"/>
        <v>0</v>
      </c>
      <c r="AT513" s="35">
        <f t="shared" si="323"/>
        <v>0</v>
      </c>
      <c r="AU513" s="35">
        <f t="shared" si="313"/>
        <v>0</v>
      </c>
      <c r="AV513" s="35">
        <f t="shared" si="314"/>
        <v>4512.8259509192894</v>
      </c>
      <c r="AX513" s="27">
        <v>2027</v>
      </c>
      <c r="AY513" s="35"/>
      <c r="AZ513" s="35"/>
      <c r="BA513" s="35"/>
      <c r="BB513" s="35"/>
      <c r="BC513" s="35"/>
      <c r="BD513" s="35"/>
      <c r="BE513" s="35"/>
      <c r="BF513" s="35"/>
      <c r="BG513" s="35"/>
      <c r="BH513" s="35"/>
      <c r="BI513" s="35"/>
      <c r="BJ513" s="35"/>
      <c r="BL513" s="74" t="s">
        <v>38</v>
      </c>
      <c r="BM513" s="75">
        <f>BD532</f>
        <v>0</v>
      </c>
    </row>
    <row r="514" spans="2:65" x14ac:dyDescent="0.25">
      <c r="B514" s="25">
        <v>2028</v>
      </c>
      <c r="C514" s="26">
        <v>0</v>
      </c>
      <c r="D514" s="26">
        <v>0</v>
      </c>
      <c r="E514" s="26">
        <v>0</v>
      </c>
      <c r="F514" s="26">
        <v>1000</v>
      </c>
      <c r="G514" s="26">
        <v>200</v>
      </c>
      <c r="H514" s="26">
        <v>200</v>
      </c>
      <c r="I514" s="26">
        <v>0</v>
      </c>
      <c r="J514" s="26">
        <v>0</v>
      </c>
      <c r="K514" s="26">
        <v>0</v>
      </c>
      <c r="L514" s="26">
        <v>0</v>
      </c>
      <c r="M514" s="26">
        <v>0</v>
      </c>
      <c r="N514" s="26">
        <v>0</v>
      </c>
      <c r="O514" s="26">
        <v>0</v>
      </c>
      <c r="P514" s="26">
        <v>0</v>
      </c>
      <c r="Q514" s="26">
        <v>0</v>
      </c>
      <c r="R514" s="26">
        <v>3600</v>
      </c>
      <c r="S514" s="26">
        <v>0</v>
      </c>
      <c r="T514" s="26">
        <v>0</v>
      </c>
      <c r="U514" s="26">
        <v>0</v>
      </c>
      <c r="V514" s="26">
        <v>0</v>
      </c>
      <c r="W514" s="26">
        <v>27.79000091552734</v>
      </c>
      <c r="X514" s="26">
        <v>0</v>
      </c>
      <c r="Y514" s="26">
        <v>0</v>
      </c>
      <c r="Z514" s="26">
        <v>0</v>
      </c>
      <c r="AA514" s="26">
        <v>0</v>
      </c>
      <c r="AB514" s="26">
        <v>0</v>
      </c>
      <c r="AC514" s="26">
        <v>0</v>
      </c>
      <c r="AD514" s="26">
        <v>0</v>
      </c>
      <c r="AE514" s="26">
        <v>9</v>
      </c>
      <c r="AF514" s="26">
        <v>58.560000166296966</v>
      </c>
      <c r="AG514" s="26">
        <v>259.17374896942499</v>
      </c>
      <c r="AH514" s="26">
        <v>153.20263471007479</v>
      </c>
      <c r="AI514" s="30" t="str">
        <f t="shared" si="315"/>
        <v>O1 100% Renewable by 2045 Batteries</v>
      </c>
      <c r="AJ514" s="25">
        <v>2028</v>
      </c>
      <c r="AK514" s="34">
        <f t="shared" si="316"/>
        <v>412.37638367949978</v>
      </c>
      <c r="AL514" s="34">
        <f t="shared" si="311"/>
        <v>3600</v>
      </c>
      <c r="AM514" s="34">
        <f t="shared" si="317"/>
        <v>0</v>
      </c>
      <c r="AN514" s="34">
        <f t="shared" si="318"/>
        <v>58.560000166296966</v>
      </c>
      <c r="AO514" s="34">
        <f t="shared" si="319"/>
        <v>36.790000915527344</v>
      </c>
      <c r="AP514" s="34">
        <f t="shared" si="320"/>
        <v>0</v>
      </c>
      <c r="AQ514" s="34">
        <f t="shared" si="321"/>
        <v>0</v>
      </c>
      <c r="AR514" s="34">
        <f t="shared" si="312"/>
        <v>1400</v>
      </c>
      <c r="AS514" s="34">
        <f t="shared" si="322"/>
        <v>0</v>
      </c>
      <c r="AT514" s="34">
        <f t="shared" si="323"/>
        <v>0</v>
      </c>
      <c r="AU514" s="34">
        <f t="shared" si="313"/>
        <v>0</v>
      </c>
      <c r="AV514" s="34">
        <f t="shared" si="314"/>
        <v>5507.726384761324</v>
      </c>
      <c r="AX514" s="25">
        <v>2028</v>
      </c>
      <c r="AY514" s="34"/>
      <c r="AZ514" s="34"/>
      <c r="BA514" s="34"/>
      <c r="BB514" s="34"/>
      <c r="BC514" s="34"/>
      <c r="BD514" s="34"/>
      <c r="BE514" s="34"/>
      <c r="BF514" s="34"/>
      <c r="BG514" s="34"/>
      <c r="BH514" s="34"/>
      <c r="BI514" s="34"/>
      <c r="BJ514" s="34"/>
      <c r="BL514" s="74" t="s">
        <v>47</v>
      </c>
      <c r="BM514" s="75">
        <f>BE532</f>
        <v>1692.0999908447266</v>
      </c>
    </row>
    <row r="515" spans="2:65" x14ac:dyDescent="0.25">
      <c r="B515" s="27">
        <v>2029</v>
      </c>
      <c r="C515" s="28">
        <v>0</v>
      </c>
      <c r="D515" s="28">
        <v>0</v>
      </c>
      <c r="E515" s="28">
        <v>0</v>
      </c>
      <c r="F515" s="28">
        <v>1300</v>
      </c>
      <c r="G515" s="28">
        <v>200</v>
      </c>
      <c r="H515" s="28">
        <v>200</v>
      </c>
      <c r="I515" s="28">
        <v>0</v>
      </c>
      <c r="J515" s="28">
        <v>0</v>
      </c>
      <c r="K515" s="28">
        <v>0</v>
      </c>
      <c r="L515" s="28">
        <v>0</v>
      </c>
      <c r="M515" s="28">
        <v>0</v>
      </c>
      <c r="N515" s="28">
        <v>0</v>
      </c>
      <c r="O515" s="28">
        <v>0</v>
      </c>
      <c r="P515" s="28">
        <v>0</v>
      </c>
      <c r="Q515" s="28">
        <v>0</v>
      </c>
      <c r="R515" s="28">
        <v>4000</v>
      </c>
      <c r="S515" s="28">
        <v>0</v>
      </c>
      <c r="T515" s="28">
        <v>0</v>
      </c>
      <c r="U515" s="28">
        <v>0</v>
      </c>
      <c r="V515" s="28">
        <v>0</v>
      </c>
      <c r="W515" s="28">
        <v>30.489999771118161</v>
      </c>
      <c r="X515" s="28">
        <v>0</v>
      </c>
      <c r="Y515" s="28">
        <v>0</v>
      </c>
      <c r="Z515" s="28">
        <v>0</v>
      </c>
      <c r="AA515" s="28">
        <v>0</v>
      </c>
      <c r="AB515" s="28">
        <v>0</v>
      </c>
      <c r="AC515" s="28">
        <v>0</v>
      </c>
      <c r="AD515" s="28">
        <v>0</v>
      </c>
      <c r="AE515" s="28">
        <v>11</v>
      </c>
      <c r="AF515" s="28">
        <v>73.1500004529953</v>
      </c>
      <c r="AG515" s="28">
        <v>301.36933514239854</v>
      </c>
      <c r="AH515" s="28">
        <v>171.01173674933818</v>
      </c>
      <c r="AI515" s="30" t="str">
        <f t="shared" si="315"/>
        <v>O1 100% Renewable by 2045 Batteries</v>
      </c>
      <c r="AJ515" s="27">
        <v>2029</v>
      </c>
      <c r="AK515" s="35">
        <f t="shared" si="316"/>
        <v>472.38107189173672</v>
      </c>
      <c r="AL515" s="35">
        <f t="shared" si="311"/>
        <v>4000</v>
      </c>
      <c r="AM515" s="35">
        <f t="shared" si="317"/>
        <v>0</v>
      </c>
      <c r="AN515" s="35">
        <f t="shared" si="318"/>
        <v>73.1500004529953</v>
      </c>
      <c r="AO515" s="35">
        <f t="shared" si="319"/>
        <v>41.489999771118164</v>
      </c>
      <c r="AP515" s="35">
        <f t="shared" si="320"/>
        <v>0</v>
      </c>
      <c r="AQ515" s="35">
        <f t="shared" si="321"/>
        <v>0</v>
      </c>
      <c r="AR515" s="35">
        <f t="shared" si="312"/>
        <v>1700</v>
      </c>
      <c r="AS515" s="35">
        <f t="shared" si="322"/>
        <v>0</v>
      </c>
      <c r="AT515" s="35">
        <f t="shared" si="323"/>
        <v>0</v>
      </c>
      <c r="AU515" s="35">
        <f t="shared" si="313"/>
        <v>0</v>
      </c>
      <c r="AV515" s="35">
        <f t="shared" si="314"/>
        <v>6287.0210721158501</v>
      </c>
      <c r="AX515" s="27">
        <v>2029</v>
      </c>
      <c r="AY515" s="35"/>
      <c r="AZ515" s="35"/>
      <c r="BA515" s="35"/>
      <c r="BB515" s="35"/>
      <c r="BC515" s="35"/>
      <c r="BD515" s="35"/>
      <c r="BE515" s="35"/>
      <c r="BF515" s="35"/>
      <c r="BG515" s="35"/>
      <c r="BH515" s="35"/>
      <c r="BI515" s="35"/>
      <c r="BJ515" s="35"/>
      <c r="BL515" s="74" t="s">
        <v>53</v>
      </c>
      <c r="BM515" s="75">
        <f>BF532</f>
        <v>3950</v>
      </c>
    </row>
    <row r="516" spans="2:65" x14ac:dyDescent="0.25">
      <c r="B516" s="25">
        <v>2030</v>
      </c>
      <c r="C516" s="26">
        <v>0</v>
      </c>
      <c r="D516" s="26">
        <v>0</v>
      </c>
      <c r="E516" s="26">
        <v>0</v>
      </c>
      <c r="F516" s="26">
        <v>1600</v>
      </c>
      <c r="G516" s="26">
        <v>200</v>
      </c>
      <c r="H516" s="26">
        <v>200</v>
      </c>
      <c r="I516" s="26">
        <v>0</v>
      </c>
      <c r="J516" s="26">
        <v>0</v>
      </c>
      <c r="K516" s="26">
        <v>0</v>
      </c>
      <c r="L516" s="26">
        <v>0</v>
      </c>
      <c r="M516" s="26">
        <v>0</v>
      </c>
      <c r="N516" s="26"/>
      <c r="O516" s="26">
        <v>0</v>
      </c>
      <c r="P516" s="26">
        <v>0</v>
      </c>
      <c r="Q516" s="26">
        <v>0</v>
      </c>
      <c r="R516" s="26">
        <v>4800</v>
      </c>
      <c r="S516" s="26">
        <v>0</v>
      </c>
      <c r="T516" s="26">
        <v>0</v>
      </c>
      <c r="U516" s="26">
        <v>0</v>
      </c>
      <c r="V516" s="26">
        <v>0</v>
      </c>
      <c r="W516" s="26">
        <v>34.689998626708977</v>
      </c>
      <c r="X516" s="26">
        <v>0</v>
      </c>
      <c r="Y516" s="26">
        <v>0</v>
      </c>
      <c r="Z516" s="26">
        <v>0</v>
      </c>
      <c r="AA516" s="26">
        <v>0</v>
      </c>
      <c r="AB516" s="26">
        <v>0</v>
      </c>
      <c r="AC516" s="26">
        <v>0</v>
      </c>
      <c r="AD516" s="26">
        <v>0</v>
      </c>
      <c r="AE516" s="26">
        <v>11</v>
      </c>
      <c r="AF516" s="26">
        <v>88.069998174905777</v>
      </c>
      <c r="AG516" s="26">
        <v>345.92563162322921</v>
      </c>
      <c r="AH516" s="26">
        <v>181.88492737120654</v>
      </c>
      <c r="AI516" s="30" t="str">
        <f t="shared" si="315"/>
        <v>O1 100% Renewable by 2045 Batteries</v>
      </c>
      <c r="AJ516" s="25">
        <v>2030</v>
      </c>
      <c r="AK516" s="34">
        <f t="shared" si="316"/>
        <v>527.81055899443572</v>
      </c>
      <c r="AL516" s="34">
        <f t="shared" si="311"/>
        <v>4800</v>
      </c>
      <c r="AM516" s="34">
        <f t="shared" si="317"/>
        <v>0</v>
      </c>
      <c r="AN516" s="34">
        <f t="shared" si="318"/>
        <v>88.069998174905777</v>
      </c>
      <c r="AO516" s="34">
        <f t="shared" si="319"/>
        <v>45.689998626708977</v>
      </c>
      <c r="AP516" s="34">
        <f t="shared" si="320"/>
        <v>0</v>
      </c>
      <c r="AQ516" s="34">
        <f t="shared" si="321"/>
        <v>0</v>
      </c>
      <c r="AR516" s="34">
        <f t="shared" si="312"/>
        <v>2000</v>
      </c>
      <c r="AS516" s="34">
        <f t="shared" si="322"/>
        <v>0</v>
      </c>
      <c r="AT516" s="34">
        <f t="shared" si="323"/>
        <v>0</v>
      </c>
      <c r="AU516" s="34">
        <f t="shared" si="313"/>
        <v>0</v>
      </c>
      <c r="AV516" s="34">
        <f t="shared" si="314"/>
        <v>7461.57055579605</v>
      </c>
      <c r="AX516" s="25">
        <v>2030</v>
      </c>
      <c r="AY516" s="34">
        <f t="shared" ref="AY516:BJ516" si="325">AK516-AY511</f>
        <v>295.85971329750754</v>
      </c>
      <c r="AZ516" s="34">
        <f t="shared" si="325"/>
        <v>4700</v>
      </c>
      <c r="BA516" s="34">
        <f t="shared" si="325"/>
        <v>0</v>
      </c>
      <c r="BB516" s="34">
        <f t="shared" si="325"/>
        <v>76.359998347237706</v>
      </c>
      <c r="BC516" s="34">
        <f t="shared" si="325"/>
        <v>23.599998474121087</v>
      </c>
      <c r="BD516" s="34">
        <f t="shared" si="325"/>
        <v>0</v>
      </c>
      <c r="BE516" s="34">
        <f t="shared" si="325"/>
        <v>0</v>
      </c>
      <c r="BF516" s="34">
        <f t="shared" si="325"/>
        <v>1400</v>
      </c>
      <c r="BG516" s="34">
        <f t="shared" si="325"/>
        <v>0</v>
      </c>
      <c r="BH516" s="34">
        <f t="shared" si="325"/>
        <v>0</v>
      </c>
      <c r="BI516" s="34">
        <f t="shared" si="325"/>
        <v>0</v>
      </c>
      <c r="BJ516" s="34">
        <f t="shared" si="325"/>
        <v>6495.8197101188662</v>
      </c>
      <c r="BL516" s="74" t="s">
        <v>63</v>
      </c>
      <c r="BM516" s="75">
        <f>BG532</f>
        <v>0</v>
      </c>
    </row>
    <row r="517" spans="2:65" x14ac:dyDescent="0.25">
      <c r="B517" s="27">
        <v>2031</v>
      </c>
      <c r="C517" s="28">
        <v>0</v>
      </c>
      <c r="D517" s="28">
        <v>0</v>
      </c>
      <c r="E517" s="28">
        <v>0</v>
      </c>
      <c r="F517" s="28">
        <v>1600</v>
      </c>
      <c r="G517" s="28">
        <v>200</v>
      </c>
      <c r="H517" s="28">
        <v>200</v>
      </c>
      <c r="I517" s="28">
        <v>0</v>
      </c>
      <c r="J517" s="28">
        <v>0</v>
      </c>
      <c r="K517" s="28">
        <v>0</v>
      </c>
      <c r="L517" s="28">
        <v>0</v>
      </c>
      <c r="M517" s="28">
        <v>100</v>
      </c>
      <c r="N517" s="28">
        <v>0</v>
      </c>
      <c r="O517" s="28">
        <v>0</v>
      </c>
      <c r="P517" s="28">
        <v>0</v>
      </c>
      <c r="Q517" s="28">
        <v>0</v>
      </c>
      <c r="R517" s="28">
        <v>6100</v>
      </c>
      <c r="S517" s="28">
        <v>0</v>
      </c>
      <c r="T517" s="28">
        <v>0</v>
      </c>
      <c r="U517" s="28">
        <v>0</v>
      </c>
      <c r="V517" s="28">
        <v>0</v>
      </c>
      <c r="W517" s="28">
        <v>38.060001373291023</v>
      </c>
      <c r="X517" s="28">
        <v>0</v>
      </c>
      <c r="Y517" s="28">
        <v>0</v>
      </c>
      <c r="Z517" s="28">
        <v>0</v>
      </c>
      <c r="AA517" s="28">
        <v>0</v>
      </c>
      <c r="AB517" s="28">
        <v>0</v>
      </c>
      <c r="AC517" s="28">
        <v>0</v>
      </c>
      <c r="AD517" s="28">
        <v>0</v>
      </c>
      <c r="AE517" s="28">
        <v>12.069999694824221</v>
      </c>
      <c r="AF517" s="28">
        <v>92.919998139143004</v>
      </c>
      <c r="AG517" s="28">
        <v>391.74596057253763</v>
      </c>
      <c r="AH517" s="28">
        <v>195.61529208824882</v>
      </c>
      <c r="AI517" s="30" t="str">
        <f t="shared" si="315"/>
        <v>O1 100% Renewable by 2045 Batteries</v>
      </c>
      <c r="AJ517" s="27">
        <v>2031</v>
      </c>
      <c r="AK517" s="35">
        <f t="shared" si="316"/>
        <v>587.36125266078648</v>
      </c>
      <c r="AL517" s="35">
        <f t="shared" si="311"/>
        <v>6100</v>
      </c>
      <c r="AM517" s="35">
        <f t="shared" si="317"/>
        <v>0</v>
      </c>
      <c r="AN517" s="35">
        <f t="shared" si="318"/>
        <v>92.919998139143004</v>
      </c>
      <c r="AO517" s="35">
        <f t="shared" si="319"/>
        <v>50.130001068115241</v>
      </c>
      <c r="AP517" s="35">
        <f t="shared" si="320"/>
        <v>0</v>
      </c>
      <c r="AQ517" s="35">
        <f t="shared" si="321"/>
        <v>100</v>
      </c>
      <c r="AR517" s="35">
        <f t="shared" si="312"/>
        <v>2000</v>
      </c>
      <c r="AS517" s="35">
        <f t="shared" si="322"/>
        <v>0</v>
      </c>
      <c r="AT517" s="35">
        <f t="shared" si="323"/>
        <v>0</v>
      </c>
      <c r="AU517" s="35">
        <f t="shared" si="313"/>
        <v>0</v>
      </c>
      <c r="AV517" s="35">
        <f t="shared" si="314"/>
        <v>8930.4112518680449</v>
      </c>
      <c r="AX517" s="27">
        <v>2031</v>
      </c>
      <c r="AY517" s="35"/>
      <c r="AZ517" s="35"/>
      <c r="BA517" s="35"/>
      <c r="BB517" s="35"/>
      <c r="BC517" s="35"/>
      <c r="BD517" s="35"/>
      <c r="BE517" s="35"/>
      <c r="BF517" s="35"/>
      <c r="BG517" s="35"/>
      <c r="BH517" s="35"/>
      <c r="BI517" s="35"/>
      <c r="BJ517" s="35"/>
      <c r="BL517" s="74" t="s">
        <v>64</v>
      </c>
      <c r="BM517" s="75">
        <f>BH532</f>
        <v>0</v>
      </c>
    </row>
    <row r="518" spans="2:65" x14ac:dyDescent="0.25">
      <c r="B518" s="25">
        <v>2032</v>
      </c>
      <c r="C518" s="26">
        <v>0</v>
      </c>
      <c r="D518" s="26">
        <v>0</v>
      </c>
      <c r="E518" s="26">
        <v>0</v>
      </c>
      <c r="F518" s="26">
        <v>1600</v>
      </c>
      <c r="G518" s="26">
        <v>200</v>
      </c>
      <c r="H518" s="26">
        <v>200</v>
      </c>
      <c r="I518" s="26">
        <v>0</v>
      </c>
      <c r="J518" s="26">
        <v>0</v>
      </c>
      <c r="K518" s="26">
        <v>0</v>
      </c>
      <c r="L518" s="26">
        <v>0</v>
      </c>
      <c r="M518" s="26">
        <v>499.94999694824219</v>
      </c>
      <c r="N518" s="26">
        <v>0</v>
      </c>
      <c r="O518" s="26">
        <v>0</v>
      </c>
      <c r="P518" s="26">
        <v>0</v>
      </c>
      <c r="Q518" s="26">
        <v>0</v>
      </c>
      <c r="R518" s="26">
        <v>7400</v>
      </c>
      <c r="S518" s="26">
        <v>0</v>
      </c>
      <c r="T518" s="26">
        <v>0</v>
      </c>
      <c r="U518" s="26">
        <v>0</v>
      </c>
      <c r="V518" s="26">
        <v>0</v>
      </c>
      <c r="W518" s="26">
        <v>41.630001068115227</v>
      </c>
      <c r="X518" s="26">
        <v>0</v>
      </c>
      <c r="Y518" s="26">
        <v>0</v>
      </c>
      <c r="Z518" s="26">
        <v>0</v>
      </c>
      <c r="AA518" s="26">
        <v>0</v>
      </c>
      <c r="AB518" s="26">
        <v>0</v>
      </c>
      <c r="AC518" s="26">
        <v>0</v>
      </c>
      <c r="AD518" s="26">
        <v>0</v>
      </c>
      <c r="AE518" s="26">
        <v>13.19999980926514</v>
      </c>
      <c r="AF518" s="26">
        <v>97.769998133182526</v>
      </c>
      <c r="AG518" s="26">
        <v>410.86891136438931</v>
      </c>
      <c r="AH518" s="26">
        <v>216.67182357825993</v>
      </c>
      <c r="AI518" s="30" t="str">
        <f t="shared" si="315"/>
        <v>O1 100% Renewable by 2045 Batteries</v>
      </c>
      <c r="AJ518" s="25">
        <v>2032</v>
      </c>
      <c r="AK518" s="34">
        <f t="shared" si="316"/>
        <v>627.54073494264924</v>
      </c>
      <c r="AL518" s="34">
        <f t="shared" si="311"/>
        <v>7400</v>
      </c>
      <c r="AM518" s="34">
        <f t="shared" si="317"/>
        <v>0</v>
      </c>
      <c r="AN518" s="34">
        <f t="shared" si="318"/>
        <v>97.769998133182526</v>
      </c>
      <c r="AO518" s="34">
        <f t="shared" si="319"/>
        <v>54.830000877380371</v>
      </c>
      <c r="AP518" s="34">
        <f t="shared" si="320"/>
        <v>0</v>
      </c>
      <c r="AQ518" s="34">
        <f t="shared" si="321"/>
        <v>499.94999694824219</v>
      </c>
      <c r="AR518" s="34">
        <f t="shared" si="312"/>
        <v>2000</v>
      </c>
      <c r="AS518" s="34">
        <f t="shared" si="322"/>
        <v>0</v>
      </c>
      <c r="AT518" s="34">
        <f t="shared" si="323"/>
        <v>0</v>
      </c>
      <c r="AU518" s="34">
        <f t="shared" si="313"/>
        <v>0</v>
      </c>
      <c r="AV518" s="34">
        <f t="shared" si="314"/>
        <v>10680.090730901455</v>
      </c>
      <c r="AX518" s="25">
        <v>2032</v>
      </c>
      <c r="AY518" s="34"/>
      <c r="AZ518" s="34"/>
      <c r="BA518" s="34"/>
      <c r="BB518" s="34"/>
      <c r="BC518" s="34"/>
      <c r="BD518" s="34"/>
      <c r="BE518" s="34"/>
      <c r="BF518" s="34"/>
      <c r="BG518" s="34"/>
      <c r="BH518" s="34"/>
      <c r="BI518" s="34"/>
      <c r="BJ518" s="34"/>
      <c r="BL518" s="74" t="s">
        <v>50</v>
      </c>
      <c r="BM518" s="75">
        <f>BI532</f>
        <v>0</v>
      </c>
    </row>
    <row r="519" spans="2:65" x14ac:dyDescent="0.25">
      <c r="B519" s="27">
        <v>2033</v>
      </c>
      <c r="C519" s="28">
        <v>0</v>
      </c>
      <c r="D519" s="28">
        <v>0</v>
      </c>
      <c r="E519" s="28">
        <v>0</v>
      </c>
      <c r="F519" s="28">
        <v>1600</v>
      </c>
      <c r="G519" s="28">
        <v>200</v>
      </c>
      <c r="H519" s="28">
        <v>200</v>
      </c>
      <c r="I519" s="28">
        <v>0</v>
      </c>
      <c r="J519" s="28">
        <v>0</v>
      </c>
      <c r="K519" s="28">
        <v>0</v>
      </c>
      <c r="L519" s="28">
        <v>0</v>
      </c>
      <c r="M519" s="28">
        <v>699.69998931884766</v>
      </c>
      <c r="N519" s="28">
        <v>0</v>
      </c>
      <c r="O519" s="28">
        <v>0</v>
      </c>
      <c r="P519" s="28">
        <v>0</v>
      </c>
      <c r="Q519" s="28">
        <v>0</v>
      </c>
      <c r="R519" s="28">
        <v>8300</v>
      </c>
      <c r="S519" s="28">
        <v>0</v>
      </c>
      <c r="T519" s="28">
        <v>0</v>
      </c>
      <c r="U519" s="28">
        <v>0</v>
      </c>
      <c r="V519" s="28">
        <v>0</v>
      </c>
      <c r="W519" s="28">
        <v>44.919998168945313</v>
      </c>
      <c r="X519" s="28">
        <v>0</v>
      </c>
      <c r="Y519" s="28">
        <v>0</v>
      </c>
      <c r="Z519" s="28">
        <v>0</v>
      </c>
      <c r="AA519" s="28">
        <v>0</v>
      </c>
      <c r="AB519" s="28">
        <v>0</v>
      </c>
      <c r="AC519" s="28">
        <v>0</v>
      </c>
      <c r="AD519" s="28">
        <v>0</v>
      </c>
      <c r="AE519" s="28">
        <v>14.25</v>
      </c>
      <c r="AF519" s="28">
        <v>102.61000168323517</v>
      </c>
      <c r="AG519" s="28">
        <v>429.7952954922269</v>
      </c>
      <c r="AH519" s="28">
        <v>245.58423121177603</v>
      </c>
      <c r="AI519" s="30" t="str">
        <f t="shared" si="315"/>
        <v>O1 100% Renewable by 2045 Batteries</v>
      </c>
      <c r="AJ519" s="27">
        <v>2033</v>
      </c>
      <c r="AK519" s="35">
        <f t="shared" si="316"/>
        <v>675.37952670400296</v>
      </c>
      <c r="AL519" s="35">
        <f t="shared" si="311"/>
        <v>8300</v>
      </c>
      <c r="AM519" s="35">
        <f t="shared" si="317"/>
        <v>0</v>
      </c>
      <c r="AN519" s="35">
        <f t="shared" si="318"/>
        <v>102.61000168323517</v>
      </c>
      <c r="AO519" s="35">
        <f t="shared" si="319"/>
        <v>59.169998168945313</v>
      </c>
      <c r="AP519" s="35">
        <f t="shared" si="320"/>
        <v>0</v>
      </c>
      <c r="AQ519" s="35">
        <f t="shared" si="321"/>
        <v>699.69998931884766</v>
      </c>
      <c r="AR519" s="35">
        <f t="shared" si="312"/>
        <v>2000</v>
      </c>
      <c r="AS519" s="35">
        <f t="shared" si="322"/>
        <v>0</v>
      </c>
      <c r="AT519" s="35">
        <f t="shared" si="323"/>
        <v>0</v>
      </c>
      <c r="AU519" s="35">
        <f t="shared" si="313"/>
        <v>0</v>
      </c>
      <c r="AV519" s="35">
        <f t="shared" si="314"/>
        <v>11836.85951587503</v>
      </c>
      <c r="AX519" s="27">
        <v>2033</v>
      </c>
      <c r="AY519" s="35"/>
      <c r="AZ519" s="35"/>
      <c r="BA519" s="35"/>
      <c r="BB519" s="35"/>
      <c r="BC519" s="35"/>
      <c r="BD519" s="35"/>
      <c r="BE519" s="35"/>
      <c r="BF519" s="35"/>
      <c r="BG519" s="35"/>
      <c r="BH519" s="35"/>
      <c r="BI519" s="35"/>
      <c r="BJ519" s="35"/>
    </row>
    <row r="520" spans="2:65" x14ac:dyDescent="0.25">
      <c r="B520" s="25">
        <v>2034</v>
      </c>
      <c r="C520" s="26">
        <v>0</v>
      </c>
      <c r="D520" s="26">
        <v>0</v>
      </c>
      <c r="E520" s="26">
        <v>0</v>
      </c>
      <c r="F520" s="26">
        <v>1600</v>
      </c>
      <c r="G520" s="26">
        <v>200</v>
      </c>
      <c r="H520" s="26">
        <v>200</v>
      </c>
      <c r="I520" s="26">
        <v>0</v>
      </c>
      <c r="J520" s="26">
        <v>0</v>
      </c>
      <c r="K520" s="26">
        <v>0</v>
      </c>
      <c r="L520" s="26">
        <v>0</v>
      </c>
      <c r="M520" s="26">
        <v>799.34999847412109</v>
      </c>
      <c r="N520" s="26">
        <v>0</v>
      </c>
      <c r="O520" s="26">
        <v>0</v>
      </c>
      <c r="P520" s="26">
        <v>0</v>
      </c>
      <c r="Q520" s="26">
        <v>0</v>
      </c>
      <c r="R520" s="26">
        <v>9600</v>
      </c>
      <c r="S520" s="26">
        <v>0</v>
      </c>
      <c r="T520" s="26">
        <v>0</v>
      </c>
      <c r="U520" s="26">
        <v>0</v>
      </c>
      <c r="V520" s="26">
        <v>0</v>
      </c>
      <c r="W520" s="26">
        <v>48.389999389648438</v>
      </c>
      <c r="X520" s="26">
        <v>0</v>
      </c>
      <c r="Y520" s="26">
        <v>0</v>
      </c>
      <c r="Z520" s="26">
        <v>0</v>
      </c>
      <c r="AA520" s="26">
        <v>0</v>
      </c>
      <c r="AB520" s="26">
        <v>0</v>
      </c>
      <c r="AC520" s="26">
        <v>0</v>
      </c>
      <c r="AD520" s="26">
        <v>0</v>
      </c>
      <c r="AE520" s="26">
        <v>15.340000152587891</v>
      </c>
      <c r="AF520" s="26">
        <v>107.55000180006027</v>
      </c>
      <c r="AG520" s="26">
        <v>450.83335128140573</v>
      </c>
      <c r="AH520" s="26">
        <v>280.84440061793555</v>
      </c>
      <c r="AI520" s="30" t="str">
        <f t="shared" si="315"/>
        <v>O1 100% Renewable by 2045 Batteries</v>
      </c>
      <c r="AJ520" s="25">
        <v>2034</v>
      </c>
      <c r="AK520" s="34">
        <f t="shared" si="316"/>
        <v>731.67775189934127</v>
      </c>
      <c r="AL520" s="34">
        <f t="shared" si="311"/>
        <v>9600</v>
      </c>
      <c r="AM520" s="34">
        <f t="shared" si="317"/>
        <v>0</v>
      </c>
      <c r="AN520" s="34">
        <f t="shared" si="318"/>
        <v>107.55000180006027</v>
      </c>
      <c r="AO520" s="34">
        <f t="shared" si="319"/>
        <v>63.729999542236328</v>
      </c>
      <c r="AP520" s="34">
        <f t="shared" si="320"/>
        <v>0</v>
      </c>
      <c r="AQ520" s="34">
        <f t="shared" si="321"/>
        <v>799.34999847412109</v>
      </c>
      <c r="AR520" s="34">
        <f t="shared" si="312"/>
        <v>2000</v>
      </c>
      <c r="AS520" s="34">
        <f t="shared" si="322"/>
        <v>0</v>
      </c>
      <c r="AT520" s="34">
        <f t="shared" si="323"/>
        <v>0</v>
      </c>
      <c r="AU520" s="34">
        <f t="shared" si="313"/>
        <v>0</v>
      </c>
      <c r="AV520" s="34">
        <f t="shared" si="314"/>
        <v>13302.307751715758</v>
      </c>
      <c r="AX520" s="25">
        <v>2034</v>
      </c>
      <c r="AY520" s="34"/>
      <c r="AZ520" s="34"/>
      <c r="BA520" s="34"/>
      <c r="BB520" s="34"/>
      <c r="BC520" s="34"/>
      <c r="BD520" s="34"/>
      <c r="BE520" s="34"/>
      <c r="BF520" s="34"/>
      <c r="BG520" s="34"/>
      <c r="BH520" s="34"/>
      <c r="BI520" s="34"/>
      <c r="BJ520" s="34"/>
    </row>
    <row r="521" spans="2:65" x14ac:dyDescent="0.25">
      <c r="B521" s="27">
        <v>2035</v>
      </c>
      <c r="C521" s="28">
        <v>0</v>
      </c>
      <c r="D521" s="28">
        <v>0</v>
      </c>
      <c r="E521" s="28">
        <v>0</v>
      </c>
      <c r="F521" s="28">
        <v>1700</v>
      </c>
      <c r="G521" s="28">
        <v>200</v>
      </c>
      <c r="H521" s="28">
        <v>200</v>
      </c>
      <c r="I521" s="28">
        <v>0</v>
      </c>
      <c r="J521" s="28">
        <v>0</v>
      </c>
      <c r="K521" s="28">
        <v>0</v>
      </c>
      <c r="L521" s="28">
        <v>0</v>
      </c>
      <c r="M521" s="28">
        <v>898.94999694824219</v>
      </c>
      <c r="N521" s="28">
        <v>0</v>
      </c>
      <c r="O521" s="28">
        <v>0</v>
      </c>
      <c r="P521" s="28">
        <v>0</v>
      </c>
      <c r="Q521" s="28">
        <v>0</v>
      </c>
      <c r="R521" s="28">
        <v>10700</v>
      </c>
      <c r="S521" s="28">
        <v>0</v>
      </c>
      <c r="T521" s="28">
        <v>0</v>
      </c>
      <c r="U521" s="28">
        <v>0</v>
      </c>
      <c r="V521" s="28">
        <v>0</v>
      </c>
      <c r="W521" s="28">
        <v>51.919998168945313</v>
      </c>
      <c r="X521" s="28">
        <v>0</v>
      </c>
      <c r="Y521" s="28">
        <v>0</v>
      </c>
      <c r="Z521" s="28">
        <v>0</v>
      </c>
      <c r="AA521" s="28">
        <v>0</v>
      </c>
      <c r="AB521" s="28">
        <v>0</v>
      </c>
      <c r="AC521" s="28">
        <v>0</v>
      </c>
      <c r="AD521" s="28">
        <v>0</v>
      </c>
      <c r="AE521" s="28">
        <v>16.469999313354489</v>
      </c>
      <c r="AF521" s="28">
        <v>112.78000068664551</v>
      </c>
      <c r="AG521" s="28">
        <v>469.14278534088515</v>
      </c>
      <c r="AH521" s="28">
        <v>309.19430249073082</v>
      </c>
      <c r="AI521" s="30" t="str">
        <f t="shared" si="315"/>
        <v>O1 100% Renewable by 2045 Batteries</v>
      </c>
      <c r="AJ521" s="27">
        <v>2035</v>
      </c>
      <c r="AK521" s="35">
        <f t="shared" si="316"/>
        <v>778.33708783161592</v>
      </c>
      <c r="AL521" s="35">
        <f t="shared" si="311"/>
        <v>10700</v>
      </c>
      <c r="AM521" s="35">
        <f t="shared" si="317"/>
        <v>0</v>
      </c>
      <c r="AN521" s="35">
        <f t="shared" si="318"/>
        <v>112.78000068664551</v>
      </c>
      <c r="AO521" s="35">
        <f t="shared" si="319"/>
        <v>68.389997482299805</v>
      </c>
      <c r="AP521" s="35">
        <f t="shared" si="320"/>
        <v>0</v>
      </c>
      <c r="AQ521" s="35">
        <f t="shared" si="321"/>
        <v>898.94999694824219</v>
      </c>
      <c r="AR521" s="35">
        <f t="shared" si="312"/>
        <v>2100</v>
      </c>
      <c r="AS521" s="35">
        <f t="shared" si="322"/>
        <v>0</v>
      </c>
      <c r="AT521" s="35">
        <f t="shared" si="323"/>
        <v>0</v>
      </c>
      <c r="AU521" s="35">
        <f t="shared" si="313"/>
        <v>0</v>
      </c>
      <c r="AV521" s="35">
        <f t="shared" si="314"/>
        <v>14658.457082948804</v>
      </c>
      <c r="AX521" s="27">
        <v>2035</v>
      </c>
      <c r="AY521" s="35"/>
      <c r="AZ521" s="35"/>
      <c r="BA521" s="35"/>
      <c r="BB521" s="35"/>
      <c r="BC521" s="35"/>
      <c r="BD521" s="35"/>
      <c r="BE521" s="35"/>
      <c r="BF521" s="35"/>
      <c r="BG521" s="35"/>
      <c r="BH521" s="35"/>
      <c r="BI521" s="35"/>
      <c r="BJ521" s="35"/>
    </row>
    <row r="522" spans="2:65" x14ac:dyDescent="0.25">
      <c r="B522" s="25">
        <v>2036</v>
      </c>
      <c r="C522" s="26">
        <v>0</v>
      </c>
      <c r="D522" s="26">
        <v>0</v>
      </c>
      <c r="E522" s="26">
        <v>0</v>
      </c>
      <c r="F522" s="26">
        <v>1900</v>
      </c>
      <c r="G522" s="26">
        <v>200</v>
      </c>
      <c r="H522" s="26">
        <v>200</v>
      </c>
      <c r="I522" s="26">
        <v>0</v>
      </c>
      <c r="J522" s="26">
        <v>0</v>
      </c>
      <c r="K522" s="26">
        <v>0</v>
      </c>
      <c r="L522" s="26">
        <v>0</v>
      </c>
      <c r="M522" s="26">
        <v>898.50000762939453</v>
      </c>
      <c r="N522" s="26">
        <v>0</v>
      </c>
      <c r="O522" s="26">
        <v>0</v>
      </c>
      <c r="P522" s="26">
        <v>0</v>
      </c>
      <c r="Q522" s="26">
        <v>0</v>
      </c>
      <c r="R522" s="26">
        <v>12600</v>
      </c>
      <c r="S522" s="26">
        <v>0</v>
      </c>
      <c r="T522" s="26">
        <v>0</v>
      </c>
      <c r="U522" s="26">
        <v>0</v>
      </c>
      <c r="V522" s="26">
        <v>0</v>
      </c>
      <c r="W522" s="26">
        <v>55.459999084472663</v>
      </c>
      <c r="X522" s="26">
        <v>0</v>
      </c>
      <c r="Y522" s="26">
        <v>0</v>
      </c>
      <c r="Z522" s="26">
        <v>0</v>
      </c>
      <c r="AA522" s="26">
        <v>0</v>
      </c>
      <c r="AB522" s="26">
        <v>0</v>
      </c>
      <c r="AC522" s="26">
        <v>0</v>
      </c>
      <c r="AD522" s="26">
        <v>0</v>
      </c>
      <c r="AE522" s="26">
        <v>17.590000152587891</v>
      </c>
      <c r="AF522" s="26">
        <v>115.51000171899796</v>
      </c>
      <c r="AG522" s="26">
        <v>488.02270389330516</v>
      </c>
      <c r="AH522" s="26">
        <v>312.4177018948738</v>
      </c>
      <c r="AI522" s="30" t="str">
        <f t="shared" si="315"/>
        <v>O1 100% Renewable by 2045 Batteries</v>
      </c>
      <c r="AJ522" s="25">
        <v>2036</v>
      </c>
      <c r="AK522" s="34">
        <f t="shared" si="316"/>
        <v>800.44040578817896</v>
      </c>
      <c r="AL522" s="34">
        <f t="shared" si="311"/>
        <v>12600</v>
      </c>
      <c r="AM522" s="34">
        <f t="shared" si="317"/>
        <v>0</v>
      </c>
      <c r="AN522" s="34">
        <f t="shared" si="318"/>
        <v>115.51000171899796</v>
      </c>
      <c r="AO522" s="34">
        <f t="shared" si="319"/>
        <v>73.049999237060547</v>
      </c>
      <c r="AP522" s="34">
        <f t="shared" si="320"/>
        <v>0</v>
      </c>
      <c r="AQ522" s="34">
        <f t="shared" si="321"/>
        <v>898.50000762939453</v>
      </c>
      <c r="AR522" s="34">
        <f t="shared" si="312"/>
        <v>2300</v>
      </c>
      <c r="AS522" s="34">
        <f t="shared" si="322"/>
        <v>0</v>
      </c>
      <c r="AT522" s="34">
        <f t="shared" si="323"/>
        <v>0</v>
      </c>
      <c r="AU522" s="34">
        <f t="shared" si="313"/>
        <v>0</v>
      </c>
      <c r="AV522" s="34">
        <f t="shared" si="314"/>
        <v>16787.50041437363</v>
      </c>
      <c r="AX522" s="25">
        <v>2036</v>
      </c>
      <c r="AY522" s="34"/>
      <c r="AZ522" s="34"/>
      <c r="BA522" s="34"/>
      <c r="BB522" s="34"/>
      <c r="BC522" s="34"/>
      <c r="BD522" s="34"/>
      <c r="BE522" s="34"/>
      <c r="BF522" s="34"/>
      <c r="BG522" s="34"/>
      <c r="BH522" s="34"/>
      <c r="BI522" s="34"/>
      <c r="BJ522" s="34"/>
    </row>
    <row r="523" spans="2:65" x14ac:dyDescent="0.25">
      <c r="B523" s="27">
        <v>2037</v>
      </c>
      <c r="C523" s="28">
        <v>0</v>
      </c>
      <c r="D523" s="28">
        <v>0</v>
      </c>
      <c r="E523" s="28">
        <v>0</v>
      </c>
      <c r="F523" s="28">
        <v>1900</v>
      </c>
      <c r="G523" s="28">
        <v>200</v>
      </c>
      <c r="H523" s="28">
        <v>200</v>
      </c>
      <c r="I523" s="28">
        <v>0</v>
      </c>
      <c r="J523" s="28">
        <v>0</v>
      </c>
      <c r="K523" s="28">
        <v>0</v>
      </c>
      <c r="L523" s="28">
        <v>0</v>
      </c>
      <c r="M523" s="28">
        <v>1198.0500030517578</v>
      </c>
      <c r="N523" s="28">
        <v>0</v>
      </c>
      <c r="O523" s="28">
        <v>0</v>
      </c>
      <c r="P523" s="28">
        <v>0</v>
      </c>
      <c r="Q523" s="28">
        <v>0</v>
      </c>
      <c r="R523" s="28">
        <v>14100</v>
      </c>
      <c r="S523" s="28">
        <v>0</v>
      </c>
      <c r="T523" s="28">
        <v>0</v>
      </c>
      <c r="U523" s="28">
        <v>0</v>
      </c>
      <c r="V523" s="28">
        <v>0</v>
      </c>
      <c r="W523" s="28">
        <v>58.759998321533203</v>
      </c>
      <c r="X523" s="28">
        <v>0</v>
      </c>
      <c r="Y523" s="28">
        <v>0</v>
      </c>
      <c r="Z523" s="28">
        <v>0</v>
      </c>
      <c r="AA523" s="28">
        <v>0</v>
      </c>
      <c r="AB523" s="28">
        <v>0</v>
      </c>
      <c r="AC523" s="28">
        <v>0</v>
      </c>
      <c r="AD523" s="28">
        <v>0</v>
      </c>
      <c r="AE523" s="28">
        <v>18.629999160766602</v>
      </c>
      <c r="AF523" s="28">
        <v>117.03000050783157</v>
      </c>
      <c r="AG523" s="28">
        <v>506.04839519337185</v>
      </c>
      <c r="AH523" s="28">
        <v>341.97115193805143</v>
      </c>
      <c r="AI523" s="30" t="str">
        <f t="shared" si="315"/>
        <v>O1 100% Renewable by 2045 Batteries</v>
      </c>
      <c r="AJ523" s="27">
        <v>2037</v>
      </c>
      <c r="AK523" s="35">
        <f t="shared" si="316"/>
        <v>848.01954713142322</v>
      </c>
      <c r="AL523" s="35">
        <f t="shared" si="311"/>
        <v>14100</v>
      </c>
      <c r="AM523" s="35">
        <f t="shared" si="317"/>
        <v>0</v>
      </c>
      <c r="AN523" s="35">
        <f t="shared" si="318"/>
        <v>117.03000050783157</v>
      </c>
      <c r="AO523" s="35">
        <f t="shared" si="319"/>
        <v>77.389997482299805</v>
      </c>
      <c r="AP523" s="35">
        <f t="shared" si="320"/>
        <v>0</v>
      </c>
      <c r="AQ523" s="35">
        <f t="shared" si="321"/>
        <v>1198.0500030517578</v>
      </c>
      <c r="AR523" s="35">
        <f t="shared" si="312"/>
        <v>2300</v>
      </c>
      <c r="AS523" s="35">
        <f t="shared" si="322"/>
        <v>0</v>
      </c>
      <c r="AT523" s="35">
        <f t="shared" si="323"/>
        <v>0</v>
      </c>
      <c r="AU523" s="35">
        <f t="shared" si="313"/>
        <v>0</v>
      </c>
      <c r="AV523" s="35">
        <f t="shared" si="314"/>
        <v>18640.489548173311</v>
      </c>
      <c r="AX523" s="27">
        <v>2037</v>
      </c>
      <c r="AY523" s="35"/>
      <c r="AZ523" s="35"/>
      <c r="BA523" s="35"/>
      <c r="BB523" s="35"/>
      <c r="BC523" s="35"/>
      <c r="BD523" s="35"/>
      <c r="BE523" s="35"/>
      <c r="BF523" s="35"/>
      <c r="BG523" s="35"/>
      <c r="BH523" s="35"/>
      <c r="BI523" s="35"/>
      <c r="BJ523" s="35"/>
    </row>
    <row r="524" spans="2:65" x14ac:dyDescent="0.25">
      <c r="B524" s="25">
        <v>2038</v>
      </c>
      <c r="C524" s="26">
        <v>0</v>
      </c>
      <c r="D524" s="26">
        <v>0</v>
      </c>
      <c r="E524" s="26">
        <v>0</v>
      </c>
      <c r="F524" s="26">
        <v>2000</v>
      </c>
      <c r="G524" s="26">
        <v>200</v>
      </c>
      <c r="H524" s="26">
        <v>200</v>
      </c>
      <c r="I524" s="26">
        <v>0</v>
      </c>
      <c r="J524" s="26">
        <v>0</v>
      </c>
      <c r="K524" s="26">
        <v>0</v>
      </c>
      <c r="L524" s="26">
        <v>0</v>
      </c>
      <c r="M524" s="26">
        <v>1297.4499816894531</v>
      </c>
      <c r="N524" s="26">
        <v>0</v>
      </c>
      <c r="O524" s="26">
        <v>0</v>
      </c>
      <c r="P524" s="26">
        <v>0</v>
      </c>
      <c r="Q524" s="26">
        <v>0</v>
      </c>
      <c r="R524" s="26">
        <v>16800</v>
      </c>
      <c r="S524" s="26">
        <v>0</v>
      </c>
      <c r="T524" s="26">
        <v>0</v>
      </c>
      <c r="U524" s="26">
        <v>0</v>
      </c>
      <c r="V524" s="26">
        <v>0</v>
      </c>
      <c r="W524" s="26">
        <v>62.220001220703118</v>
      </c>
      <c r="X524" s="26">
        <v>0</v>
      </c>
      <c r="Y524" s="26">
        <v>0</v>
      </c>
      <c r="Z524" s="26">
        <v>0</v>
      </c>
      <c r="AA524" s="26">
        <v>0</v>
      </c>
      <c r="AB524" s="26">
        <v>0</v>
      </c>
      <c r="AC524" s="26">
        <v>0</v>
      </c>
      <c r="AD524" s="26">
        <v>0</v>
      </c>
      <c r="AE524" s="26">
        <v>19.729999542236332</v>
      </c>
      <c r="AF524" s="26">
        <v>118.44999939203262</v>
      </c>
      <c r="AG524" s="26">
        <v>524.03369558838995</v>
      </c>
      <c r="AH524" s="26">
        <v>372.95409578863388</v>
      </c>
      <c r="AI524" s="30" t="str">
        <f t="shared" si="315"/>
        <v>O1 100% Renewable by 2045 Batteries</v>
      </c>
      <c r="AJ524" s="25">
        <v>2038</v>
      </c>
      <c r="AK524" s="34">
        <f t="shared" si="316"/>
        <v>896.98779137702377</v>
      </c>
      <c r="AL524" s="34">
        <f t="shared" si="311"/>
        <v>16800</v>
      </c>
      <c r="AM524" s="34">
        <f t="shared" si="317"/>
        <v>0</v>
      </c>
      <c r="AN524" s="34">
        <f t="shared" si="318"/>
        <v>118.44999939203262</v>
      </c>
      <c r="AO524" s="34">
        <f t="shared" si="319"/>
        <v>81.950000762939453</v>
      </c>
      <c r="AP524" s="34">
        <f t="shared" si="320"/>
        <v>0</v>
      </c>
      <c r="AQ524" s="34">
        <f t="shared" si="321"/>
        <v>1297.4499816894531</v>
      </c>
      <c r="AR524" s="34">
        <f t="shared" si="312"/>
        <v>2400</v>
      </c>
      <c r="AS524" s="34">
        <f t="shared" si="322"/>
        <v>0</v>
      </c>
      <c r="AT524" s="34">
        <f t="shared" si="323"/>
        <v>0</v>
      </c>
      <c r="AU524" s="34">
        <f t="shared" si="313"/>
        <v>0</v>
      </c>
      <c r="AV524" s="34">
        <f t="shared" si="314"/>
        <v>21594.83777322145</v>
      </c>
      <c r="AX524" s="25">
        <v>2038</v>
      </c>
      <c r="AY524" s="34"/>
      <c r="AZ524" s="34"/>
      <c r="BA524" s="34"/>
      <c r="BB524" s="34"/>
      <c r="BC524" s="34"/>
      <c r="BD524" s="34"/>
      <c r="BE524" s="34"/>
      <c r="BF524" s="34"/>
      <c r="BG524" s="34"/>
      <c r="BH524" s="34"/>
      <c r="BI524" s="34"/>
      <c r="BJ524" s="34"/>
    </row>
    <row r="525" spans="2:65" x14ac:dyDescent="0.25">
      <c r="B525" s="27">
        <v>2039</v>
      </c>
      <c r="C525" s="28">
        <v>0</v>
      </c>
      <c r="D525" s="28">
        <v>0</v>
      </c>
      <c r="E525" s="28">
        <v>0</v>
      </c>
      <c r="F525" s="28">
        <v>2100</v>
      </c>
      <c r="G525" s="28">
        <v>200</v>
      </c>
      <c r="H525" s="28">
        <v>200</v>
      </c>
      <c r="I525" s="28">
        <v>0</v>
      </c>
      <c r="J525" s="28">
        <v>0</v>
      </c>
      <c r="K525" s="28">
        <v>0</v>
      </c>
      <c r="L525" s="28">
        <v>0</v>
      </c>
      <c r="M525" s="28">
        <v>1396.8000030517578</v>
      </c>
      <c r="N525" s="28">
        <v>0</v>
      </c>
      <c r="O525" s="28">
        <v>0</v>
      </c>
      <c r="P525" s="28">
        <v>0</v>
      </c>
      <c r="Q525" s="28">
        <v>0</v>
      </c>
      <c r="R525" s="28">
        <v>19700</v>
      </c>
      <c r="S525" s="28">
        <v>0</v>
      </c>
      <c r="T525" s="28">
        <v>0</v>
      </c>
      <c r="U525" s="28">
        <v>0</v>
      </c>
      <c r="V525" s="28">
        <v>0</v>
      </c>
      <c r="W525" s="28">
        <v>65.650001525878906</v>
      </c>
      <c r="X525" s="28">
        <v>0</v>
      </c>
      <c r="Y525" s="28">
        <v>0</v>
      </c>
      <c r="Z525" s="28">
        <v>0</v>
      </c>
      <c r="AA525" s="28">
        <v>0</v>
      </c>
      <c r="AB525" s="28">
        <v>0</v>
      </c>
      <c r="AC525" s="28">
        <v>0</v>
      </c>
      <c r="AD525" s="28">
        <v>0</v>
      </c>
      <c r="AE525" s="28">
        <v>20.819999694824219</v>
      </c>
      <c r="AF525" s="28">
        <v>119.88000255823135</v>
      </c>
      <c r="AG525" s="28">
        <v>541.95807168093154</v>
      </c>
      <c r="AH525" s="28">
        <v>417.70254871129873</v>
      </c>
      <c r="AI525" s="30" t="str">
        <f t="shared" si="315"/>
        <v>O1 100% Renewable by 2045 Batteries</v>
      </c>
      <c r="AJ525" s="27">
        <v>2039</v>
      </c>
      <c r="AK525" s="35">
        <f t="shared" si="316"/>
        <v>959.66062039223027</v>
      </c>
      <c r="AL525" s="35">
        <f t="shared" si="311"/>
        <v>19700</v>
      </c>
      <c r="AM525" s="35">
        <f t="shared" si="317"/>
        <v>0</v>
      </c>
      <c r="AN525" s="35">
        <f t="shared" si="318"/>
        <v>119.88000255823135</v>
      </c>
      <c r="AO525" s="35">
        <f t="shared" si="319"/>
        <v>86.470001220703125</v>
      </c>
      <c r="AP525" s="35">
        <f t="shared" si="320"/>
        <v>0</v>
      </c>
      <c r="AQ525" s="35">
        <f t="shared" si="321"/>
        <v>1396.8000030517578</v>
      </c>
      <c r="AR525" s="35">
        <f t="shared" si="312"/>
        <v>2500</v>
      </c>
      <c r="AS525" s="35">
        <f t="shared" si="322"/>
        <v>0</v>
      </c>
      <c r="AT525" s="35">
        <f t="shared" si="323"/>
        <v>0</v>
      </c>
      <c r="AU525" s="35">
        <f t="shared" si="313"/>
        <v>0</v>
      </c>
      <c r="AV525" s="35">
        <f t="shared" si="314"/>
        <v>24762.810627222923</v>
      </c>
      <c r="AX525" s="27">
        <v>2039</v>
      </c>
      <c r="AY525" s="35"/>
      <c r="AZ525" s="35"/>
      <c r="BA525" s="35"/>
      <c r="BB525" s="35"/>
      <c r="BC525" s="35"/>
      <c r="BD525" s="35"/>
      <c r="BE525" s="35"/>
      <c r="BF525" s="35"/>
      <c r="BG525" s="35"/>
      <c r="BH525" s="35"/>
      <c r="BI525" s="35"/>
      <c r="BJ525" s="35"/>
    </row>
    <row r="526" spans="2:65" x14ac:dyDescent="0.25">
      <c r="B526" s="25">
        <v>2040</v>
      </c>
      <c r="C526" s="26">
        <v>0</v>
      </c>
      <c r="D526" s="26">
        <v>0</v>
      </c>
      <c r="E526" s="26">
        <v>0</v>
      </c>
      <c r="F526" s="26">
        <v>2100</v>
      </c>
      <c r="G526" s="26">
        <v>200</v>
      </c>
      <c r="H526" s="26">
        <v>200</v>
      </c>
      <c r="I526" s="26">
        <v>0</v>
      </c>
      <c r="J526" s="26">
        <v>0</v>
      </c>
      <c r="K526" s="26">
        <v>0</v>
      </c>
      <c r="L526" s="26">
        <v>0</v>
      </c>
      <c r="M526" s="26">
        <v>1596.0999908447266</v>
      </c>
      <c r="N526" s="26">
        <v>0</v>
      </c>
      <c r="O526" s="26">
        <v>0</v>
      </c>
      <c r="P526" s="26">
        <v>0</v>
      </c>
      <c r="Q526" s="26">
        <v>0</v>
      </c>
      <c r="R526" s="26">
        <v>21100</v>
      </c>
      <c r="S526" s="26">
        <v>0</v>
      </c>
      <c r="T526" s="26">
        <v>0</v>
      </c>
      <c r="U526" s="26">
        <v>0</v>
      </c>
      <c r="V526" s="26">
        <v>0</v>
      </c>
      <c r="W526" s="26">
        <v>69.120002746582031</v>
      </c>
      <c r="X526" s="26">
        <v>0</v>
      </c>
      <c r="Y526" s="26">
        <v>0</v>
      </c>
      <c r="Z526" s="26">
        <v>0</v>
      </c>
      <c r="AA526" s="26">
        <v>0</v>
      </c>
      <c r="AB526" s="26">
        <v>0</v>
      </c>
      <c r="AC526" s="26">
        <v>0</v>
      </c>
      <c r="AD526" s="26">
        <v>0</v>
      </c>
      <c r="AE526" s="26">
        <v>21.920000076293949</v>
      </c>
      <c r="AF526" s="26">
        <v>121.26999884843826</v>
      </c>
      <c r="AG526" s="26">
        <v>557.24493054192203</v>
      </c>
      <c r="AH526" s="26">
        <v>466.93941385101141</v>
      </c>
      <c r="AI526" s="30" t="str">
        <f t="shared" si="315"/>
        <v>O1 100% Renewable by 2045 Batteries</v>
      </c>
      <c r="AJ526" s="25">
        <v>2040</v>
      </c>
      <c r="AK526" s="34">
        <f t="shared" si="316"/>
        <v>1024.1843443929333</v>
      </c>
      <c r="AL526" s="34">
        <f t="shared" si="311"/>
        <v>21100</v>
      </c>
      <c r="AM526" s="34">
        <f t="shared" si="317"/>
        <v>0</v>
      </c>
      <c r="AN526" s="34">
        <f t="shared" si="318"/>
        <v>121.26999884843826</v>
      </c>
      <c r="AO526" s="34">
        <f t="shared" si="319"/>
        <v>91.040002822875977</v>
      </c>
      <c r="AP526" s="34">
        <f t="shared" si="320"/>
        <v>0</v>
      </c>
      <c r="AQ526" s="34">
        <f t="shared" si="321"/>
        <v>1596.0999908447266</v>
      </c>
      <c r="AR526" s="34">
        <f t="shared" si="312"/>
        <v>2500</v>
      </c>
      <c r="AS526" s="34">
        <f t="shared" si="322"/>
        <v>0</v>
      </c>
      <c r="AT526" s="34">
        <f t="shared" si="323"/>
        <v>0</v>
      </c>
      <c r="AU526" s="34">
        <f t="shared" si="313"/>
        <v>0</v>
      </c>
      <c r="AV526" s="34">
        <f t="shared" si="314"/>
        <v>26432.594336908973</v>
      </c>
      <c r="AX526" s="25">
        <v>2040</v>
      </c>
      <c r="AY526" s="34"/>
      <c r="AZ526" s="34"/>
      <c r="BA526" s="34"/>
      <c r="BB526" s="34"/>
      <c r="BC526" s="34"/>
      <c r="BD526" s="34"/>
      <c r="BE526" s="34"/>
      <c r="BF526" s="34"/>
      <c r="BG526" s="34"/>
      <c r="BH526" s="34"/>
      <c r="BI526" s="34"/>
      <c r="BJ526" s="34"/>
    </row>
    <row r="527" spans="2:65" x14ac:dyDescent="0.25">
      <c r="B527" s="27">
        <v>2041</v>
      </c>
      <c r="C527" s="28">
        <v>0</v>
      </c>
      <c r="D527" s="28">
        <v>0</v>
      </c>
      <c r="E527" s="28">
        <v>0</v>
      </c>
      <c r="F527" s="28">
        <v>2300</v>
      </c>
      <c r="G527" s="28">
        <v>200</v>
      </c>
      <c r="H527" s="28">
        <v>200</v>
      </c>
      <c r="I527" s="28">
        <v>0</v>
      </c>
      <c r="J527" s="28">
        <v>0</v>
      </c>
      <c r="K527" s="28">
        <v>0</v>
      </c>
      <c r="L527" s="28">
        <v>0</v>
      </c>
      <c r="M527" s="28">
        <v>1595.3000106811523</v>
      </c>
      <c r="N527" s="28">
        <v>0</v>
      </c>
      <c r="O527" s="28">
        <v>0</v>
      </c>
      <c r="P527" s="28">
        <v>0</v>
      </c>
      <c r="Q527" s="28">
        <v>0</v>
      </c>
      <c r="R527" s="28">
        <v>22600</v>
      </c>
      <c r="S527" s="28">
        <v>0</v>
      </c>
      <c r="T527" s="28">
        <v>0</v>
      </c>
      <c r="U527" s="28">
        <v>0</v>
      </c>
      <c r="V527" s="28">
        <v>0</v>
      </c>
      <c r="W527" s="28">
        <v>72.769996643066406</v>
      </c>
      <c r="X527" s="28">
        <v>0</v>
      </c>
      <c r="Y527" s="28">
        <v>0</v>
      </c>
      <c r="Z527" s="28">
        <v>0</v>
      </c>
      <c r="AA527" s="28">
        <v>0</v>
      </c>
      <c r="AB527" s="28">
        <v>0</v>
      </c>
      <c r="AC527" s="28">
        <v>0</v>
      </c>
      <c r="AD527" s="28">
        <v>0</v>
      </c>
      <c r="AE527" s="28">
        <v>23.079999923706051</v>
      </c>
      <c r="AF527" s="28">
        <v>122.7399970293045</v>
      </c>
      <c r="AG527" s="28">
        <v>569.08839280180803</v>
      </c>
      <c r="AH527" s="28">
        <v>490.49237784781337</v>
      </c>
      <c r="AI527" s="30" t="str">
        <f t="shared" si="315"/>
        <v>O1 100% Renewable by 2045 Batteries</v>
      </c>
      <c r="AJ527" s="27">
        <v>2041</v>
      </c>
      <c r="AK527" s="35">
        <f t="shared" si="316"/>
        <v>1059.5807706496214</v>
      </c>
      <c r="AL527" s="35">
        <f t="shared" si="311"/>
        <v>22600</v>
      </c>
      <c r="AM527" s="35">
        <f t="shared" si="317"/>
        <v>0</v>
      </c>
      <c r="AN527" s="35">
        <f t="shared" si="318"/>
        <v>122.7399970293045</v>
      </c>
      <c r="AO527" s="35">
        <f t="shared" si="319"/>
        <v>95.849996566772461</v>
      </c>
      <c r="AP527" s="35">
        <f t="shared" si="320"/>
        <v>0</v>
      </c>
      <c r="AQ527" s="35">
        <f t="shared" si="321"/>
        <v>1595.3000106811523</v>
      </c>
      <c r="AR527" s="35">
        <f t="shared" si="312"/>
        <v>2700</v>
      </c>
      <c r="AS527" s="35">
        <f t="shared" si="322"/>
        <v>0</v>
      </c>
      <c r="AT527" s="35">
        <f t="shared" si="323"/>
        <v>0</v>
      </c>
      <c r="AU527" s="35">
        <f t="shared" si="313"/>
        <v>0</v>
      </c>
      <c r="AV527" s="35">
        <f t="shared" si="314"/>
        <v>28173.470774926849</v>
      </c>
      <c r="AX527" s="27">
        <v>2041</v>
      </c>
      <c r="AY527" s="35"/>
      <c r="AZ527" s="35"/>
      <c r="BA527" s="35"/>
      <c r="BB527" s="35"/>
      <c r="BC527" s="35"/>
      <c r="BD527" s="35"/>
      <c r="BE527" s="35"/>
      <c r="BF527" s="35"/>
      <c r="BG527" s="35"/>
      <c r="BH527" s="35"/>
      <c r="BI527" s="35"/>
      <c r="BJ527" s="35"/>
    </row>
    <row r="528" spans="2:65" x14ac:dyDescent="0.25">
      <c r="B528" s="25">
        <v>2042</v>
      </c>
      <c r="C528" s="26">
        <v>0</v>
      </c>
      <c r="D528" s="26">
        <v>0</v>
      </c>
      <c r="E528" s="26">
        <v>0</v>
      </c>
      <c r="F528" s="26">
        <v>2600</v>
      </c>
      <c r="G528" s="26">
        <v>200</v>
      </c>
      <c r="H528" s="26">
        <v>200</v>
      </c>
      <c r="I528" s="26">
        <v>0</v>
      </c>
      <c r="J528" s="26">
        <v>0</v>
      </c>
      <c r="K528" s="26">
        <v>0</v>
      </c>
      <c r="L528" s="26">
        <v>0</v>
      </c>
      <c r="M528" s="26">
        <v>1594.5000076293945</v>
      </c>
      <c r="N528" s="26">
        <v>0</v>
      </c>
      <c r="O528" s="26">
        <v>0</v>
      </c>
      <c r="P528" s="26">
        <v>0</v>
      </c>
      <c r="Q528" s="26">
        <v>0</v>
      </c>
      <c r="R528" s="26">
        <v>24400</v>
      </c>
      <c r="S528" s="26">
        <v>0</v>
      </c>
      <c r="T528" s="26">
        <v>0</v>
      </c>
      <c r="U528" s="26">
        <v>0</v>
      </c>
      <c r="V528" s="26">
        <v>0</v>
      </c>
      <c r="W528" s="26">
        <v>76.620002746582031</v>
      </c>
      <c r="X528" s="26">
        <v>0</v>
      </c>
      <c r="Y528" s="26">
        <v>0</v>
      </c>
      <c r="Z528" s="26">
        <v>0</v>
      </c>
      <c r="AA528" s="26">
        <v>0</v>
      </c>
      <c r="AB528" s="26">
        <v>0</v>
      </c>
      <c r="AC528" s="26">
        <v>0</v>
      </c>
      <c r="AD528" s="26">
        <v>0</v>
      </c>
      <c r="AE528" s="26">
        <v>24.29999923706055</v>
      </c>
      <c r="AF528" s="26">
        <v>124.13999927043915</v>
      </c>
      <c r="AG528" s="26">
        <v>580.46743940323006</v>
      </c>
      <c r="AH528" s="26">
        <v>517.74793944462169</v>
      </c>
      <c r="AI528" s="30" t="str">
        <f t="shared" si="315"/>
        <v>O1 100% Renewable by 2045 Batteries</v>
      </c>
      <c r="AJ528" s="25">
        <v>2042</v>
      </c>
      <c r="AK528" s="34">
        <f t="shared" si="316"/>
        <v>1098.2153788478518</v>
      </c>
      <c r="AL528" s="34">
        <f t="shared" si="311"/>
        <v>24400</v>
      </c>
      <c r="AM528" s="34">
        <f t="shared" si="317"/>
        <v>0</v>
      </c>
      <c r="AN528" s="34">
        <f t="shared" si="318"/>
        <v>124.13999927043915</v>
      </c>
      <c r="AO528" s="34">
        <f t="shared" si="319"/>
        <v>100.92000198364258</v>
      </c>
      <c r="AP528" s="34">
        <f t="shared" si="320"/>
        <v>0</v>
      </c>
      <c r="AQ528" s="34">
        <f t="shared" si="321"/>
        <v>1594.5000076293945</v>
      </c>
      <c r="AR528" s="34">
        <f t="shared" si="312"/>
        <v>3000</v>
      </c>
      <c r="AS528" s="34">
        <f t="shared" si="322"/>
        <v>0</v>
      </c>
      <c r="AT528" s="34">
        <f t="shared" si="323"/>
        <v>0</v>
      </c>
      <c r="AU528" s="34">
        <f t="shared" si="313"/>
        <v>0</v>
      </c>
      <c r="AV528" s="34">
        <f t="shared" si="314"/>
        <v>30317.77538773133</v>
      </c>
      <c r="AX528" s="25">
        <v>2042</v>
      </c>
      <c r="AY528" s="34"/>
      <c r="AZ528" s="34"/>
      <c r="BA528" s="34"/>
      <c r="BB528" s="34"/>
      <c r="BC528" s="34"/>
      <c r="BD528" s="34"/>
      <c r="BE528" s="34"/>
      <c r="BF528" s="34"/>
      <c r="BG528" s="34"/>
      <c r="BH528" s="34"/>
      <c r="BI528" s="34"/>
      <c r="BJ528" s="34"/>
    </row>
    <row r="529" spans="2:65" x14ac:dyDescent="0.25">
      <c r="B529" s="27">
        <v>2043</v>
      </c>
      <c r="C529" s="28">
        <v>0</v>
      </c>
      <c r="D529" s="28">
        <v>0</v>
      </c>
      <c r="E529" s="28">
        <v>0</v>
      </c>
      <c r="F529" s="28">
        <v>2900</v>
      </c>
      <c r="G529" s="28">
        <v>200</v>
      </c>
      <c r="H529" s="28">
        <v>200</v>
      </c>
      <c r="I529" s="28">
        <v>0</v>
      </c>
      <c r="J529" s="28">
        <v>0</v>
      </c>
      <c r="K529" s="28">
        <v>0</v>
      </c>
      <c r="L529" s="28">
        <v>0</v>
      </c>
      <c r="M529" s="28">
        <v>1593.6999816894531</v>
      </c>
      <c r="N529" s="28">
        <v>0</v>
      </c>
      <c r="O529" s="28">
        <v>0</v>
      </c>
      <c r="P529" s="28">
        <v>0</v>
      </c>
      <c r="Q529" s="28">
        <v>0</v>
      </c>
      <c r="R529" s="28">
        <v>24400</v>
      </c>
      <c r="S529" s="28">
        <v>0</v>
      </c>
      <c r="T529" s="28">
        <v>0</v>
      </c>
      <c r="U529" s="28">
        <v>0</v>
      </c>
      <c r="V529" s="28">
        <v>0</v>
      </c>
      <c r="W529" s="28">
        <v>80.669998168945313</v>
      </c>
      <c r="X529" s="28">
        <v>0</v>
      </c>
      <c r="Y529" s="28">
        <v>0</v>
      </c>
      <c r="Z529" s="28">
        <v>0</v>
      </c>
      <c r="AA529" s="28">
        <v>0</v>
      </c>
      <c r="AB529" s="28">
        <v>0</v>
      </c>
      <c r="AC529" s="28">
        <v>0</v>
      </c>
      <c r="AD529" s="28">
        <v>0</v>
      </c>
      <c r="AE529" s="28">
        <v>25.579999923706051</v>
      </c>
      <c r="AF529" s="28">
        <v>125.53000128269196</v>
      </c>
      <c r="AG529" s="28">
        <v>591.17126982366256</v>
      </c>
      <c r="AH529" s="28">
        <v>562.34133320822002</v>
      </c>
      <c r="AI529" s="30" t="str">
        <f t="shared" si="315"/>
        <v>O1 100% Renewable by 2045 Batteries</v>
      </c>
      <c r="AJ529" s="27">
        <v>2043</v>
      </c>
      <c r="AK529" s="35">
        <f t="shared" si="316"/>
        <v>1153.5126030318825</v>
      </c>
      <c r="AL529" s="35">
        <f t="shared" si="311"/>
        <v>24400</v>
      </c>
      <c r="AM529" s="35">
        <f t="shared" si="317"/>
        <v>0</v>
      </c>
      <c r="AN529" s="35">
        <f t="shared" si="318"/>
        <v>125.53000128269196</v>
      </c>
      <c r="AO529" s="35">
        <f t="shared" si="319"/>
        <v>106.24999809265137</v>
      </c>
      <c r="AP529" s="35">
        <f t="shared" si="320"/>
        <v>0</v>
      </c>
      <c r="AQ529" s="35">
        <f t="shared" si="321"/>
        <v>1593.6999816894531</v>
      </c>
      <c r="AR529" s="35">
        <f t="shared" si="312"/>
        <v>3300</v>
      </c>
      <c r="AS529" s="35">
        <f t="shared" si="322"/>
        <v>0</v>
      </c>
      <c r="AT529" s="35">
        <f t="shared" si="323"/>
        <v>0</v>
      </c>
      <c r="AU529" s="35">
        <f t="shared" si="313"/>
        <v>0</v>
      </c>
      <c r="AV529" s="35">
        <f t="shared" si="314"/>
        <v>30678.992584096679</v>
      </c>
      <c r="AX529" s="27">
        <v>2043</v>
      </c>
      <c r="AY529" s="35"/>
      <c r="AZ529" s="35"/>
      <c r="BA529" s="35"/>
      <c r="BB529" s="35"/>
      <c r="BC529" s="35"/>
      <c r="BD529" s="35"/>
      <c r="BE529" s="35"/>
      <c r="BF529" s="35"/>
      <c r="BG529" s="35"/>
      <c r="BH529" s="35"/>
      <c r="BI529" s="35"/>
      <c r="BJ529" s="35"/>
    </row>
    <row r="530" spans="2:65" x14ac:dyDescent="0.25">
      <c r="B530" s="25">
        <v>2044</v>
      </c>
      <c r="C530" s="26">
        <v>0</v>
      </c>
      <c r="D530" s="26">
        <v>0</v>
      </c>
      <c r="E530" s="26">
        <v>0</v>
      </c>
      <c r="F530" s="26">
        <v>3100</v>
      </c>
      <c r="G530" s="26">
        <v>550</v>
      </c>
      <c r="H530" s="26">
        <v>200</v>
      </c>
      <c r="I530" s="26">
        <v>0</v>
      </c>
      <c r="J530" s="26">
        <v>0</v>
      </c>
      <c r="K530" s="26">
        <v>0</v>
      </c>
      <c r="L530" s="26">
        <v>0</v>
      </c>
      <c r="M530" s="26">
        <v>1592.9000091552734</v>
      </c>
      <c r="N530" s="26">
        <v>0</v>
      </c>
      <c r="O530" s="26">
        <v>0</v>
      </c>
      <c r="P530" s="26">
        <v>0</v>
      </c>
      <c r="Q530" s="26">
        <v>0</v>
      </c>
      <c r="R530" s="26">
        <v>24500</v>
      </c>
      <c r="S530" s="26">
        <v>0</v>
      </c>
      <c r="T530" s="26">
        <v>0</v>
      </c>
      <c r="U530" s="26">
        <v>0</v>
      </c>
      <c r="V530" s="26">
        <v>0</v>
      </c>
      <c r="W530" s="26">
        <v>84.930000305175781</v>
      </c>
      <c r="X530" s="26">
        <v>0</v>
      </c>
      <c r="Y530" s="26">
        <v>0</v>
      </c>
      <c r="Z530" s="26">
        <v>0</v>
      </c>
      <c r="AA530" s="26">
        <v>0</v>
      </c>
      <c r="AB530" s="26">
        <v>0</v>
      </c>
      <c r="AC530" s="26">
        <v>0</v>
      </c>
      <c r="AD530" s="26">
        <v>0</v>
      </c>
      <c r="AE530" s="26">
        <v>26.930000305175781</v>
      </c>
      <c r="AF530" s="26">
        <v>126.78999865055084</v>
      </c>
      <c r="AG530" s="26">
        <v>603.15225999148856</v>
      </c>
      <c r="AH530" s="26">
        <v>622.09565656516793</v>
      </c>
      <c r="AI530" s="30" t="str">
        <f t="shared" si="315"/>
        <v>O1 100% Renewable by 2045 Batteries</v>
      </c>
      <c r="AJ530" s="25">
        <v>2044</v>
      </c>
      <c r="AK530" s="34">
        <f t="shared" si="316"/>
        <v>1225.2479165566565</v>
      </c>
      <c r="AL530" s="34">
        <f t="shared" si="311"/>
        <v>24500</v>
      </c>
      <c r="AM530" s="34">
        <f t="shared" si="317"/>
        <v>0</v>
      </c>
      <c r="AN530" s="34">
        <f t="shared" si="318"/>
        <v>126.78999865055084</v>
      </c>
      <c r="AO530" s="34">
        <f t="shared" si="319"/>
        <v>111.86000061035156</v>
      </c>
      <c r="AP530" s="34">
        <f t="shared" si="320"/>
        <v>0</v>
      </c>
      <c r="AQ530" s="34">
        <f t="shared" si="321"/>
        <v>1592.9000091552734</v>
      </c>
      <c r="AR530" s="34">
        <f t="shared" si="312"/>
        <v>3850</v>
      </c>
      <c r="AS530" s="34">
        <f t="shared" si="322"/>
        <v>0</v>
      </c>
      <c r="AT530" s="34">
        <f t="shared" si="323"/>
        <v>0</v>
      </c>
      <c r="AU530" s="34">
        <f t="shared" si="313"/>
        <v>0</v>
      </c>
      <c r="AV530" s="34">
        <f t="shared" si="314"/>
        <v>31406.797924972831</v>
      </c>
      <c r="AX530" s="25">
        <v>2044</v>
      </c>
      <c r="AY530" s="34"/>
      <c r="AZ530" s="34"/>
      <c r="BA530" s="34"/>
      <c r="BB530" s="34"/>
      <c r="BC530" s="34"/>
      <c r="BD530" s="34"/>
      <c r="BE530" s="34"/>
      <c r="BF530" s="34"/>
      <c r="BG530" s="34"/>
      <c r="BH530" s="34"/>
      <c r="BI530" s="34"/>
      <c r="BJ530" s="34"/>
    </row>
    <row r="531" spans="2:65" x14ac:dyDescent="0.25">
      <c r="B531" s="27">
        <v>2045</v>
      </c>
      <c r="C531" s="28">
        <v>0</v>
      </c>
      <c r="D531" s="28">
        <v>0</v>
      </c>
      <c r="E531" s="28">
        <v>0</v>
      </c>
      <c r="F531" s="28">
        <v>3200</v>
      </c>
      <c r="G531" s="28">
        <v>550</v>
      </c>
      <c r="H531" s="28">
        <v>200</v>
      </c>
      <c r="I531" s="28">
        <v>0</v>
      </c>
      <c r="J531" s="28">
        <v>0</v>
      </c>
      <c r="K531" s="28">
        <v>0</v>
      </c>
      <c r="L531" s="28">
        <v>0</v>
      </c>
      <c r="M531" s="28">
        <v>1692.0999908447266</v>
      </c>
      <c r="N531" s="28">
        <v>0</v>
      </c>
      <c r="O531" s="28">
        <v>0</v>
      </c>
      <c r="P531" s="28">
        <v>0</v>
      </c>
      <c r="Q531" s="28">
        <v>0</v>
      </c>
      <c r="R531" s="28">
        <v>24500</v>
      </c>
      <c r="S531" s="28">
        <v>0</v>
      </c>
      <c r="T531" s="28">
        <v>0</v>
      </c>
      <c r="U531" s="28">
        <v>0</v>
      </c>
      <c r="V531" s="28">
        <v>0</v>
      </c>
      <c r="W531" s="28">
        <v>89.410003662109375</v>
      </c>
      <c r="X531" s="28">
        <v>0</v>
      </c>
      <c r="Y531" s="28">
        <v>0</v>
      </c>
      <c r="Z531" s="28">
        <v>0</v>
      </c>
      <c r="AA531" s="28">
        <v>0</v>
      </c>
      <c r="AB531" s="28">
        <v>0</v>
      </c>
      <c r="AC531" s="28">
        <v>0</v>
      </c>
      <c r="AD531" s="28">
        <v>0</v>
      </c>
      <c r="AE531" s="28">
        <v>28.360000610351559</v>
      </c>
      <c r="AF531" s="28">
        <v>128.14000165462494</v>
      </c>
      <c r="AG531" s="28">
        <v>613.80383863421639</v>
      </c>
      <c r="AH531" s="28">
        <v>689.82409491570616</v>
      </c>
      <c r="AI531" s="30" t="str">
        <f t="shared" si="315"/>
        <v>O1 100% Renewable by 2045 Batteries</v>
      </c>
      <c r="AJ531" s="27">
        <v>2045</v>
      </c>
      <c r="AK531" s="35">
        <f>SUM(AG531:AH531)</f>
        <v>1303.6279335499225</v>
      </c>
      <c r="AL531" s="35">
        <f t="shared" si="311"/>
        <v>24500</v>
      </c>
      <c r="AM531" s="35">
        <f t="shared" si="317"/>
        <v>0</v>
      </c>
      <c r="AN531" s="35">
        <f t="shared" si="318"/>
        <v>128.14000165462494</v>
      </c>
      <c r="AO531" s="35">
        <f t="shared" si="319"/>
        <v>117.77000427246094</v>
      </c>
      <c r="AP531" s="35">
        <f t="shared" si="320"/>
        <v>0</v>
      </c>
      <c r="AQ531" s="35">
        <f t="shared" si="321"/>
        <v>1692.0999908447266</v>
      </c>
      <c r="AR531" s="35">
        <f t="shared" si="312"/>
        <v>3950</v>
      </c>
      <c r="AS531" s="35">
        <f t="shared" si="322"/>
        <v>0</v>
      </c>
      <c r="AT531" s="35">
        <f t="shared" si="323"/>
        <v>0</v>
      </c>
      <c r="AU531" s="35">
        <f t="shared" si="313"/>
        <v>0</v>
      </c>
      <c r="AV531" s="35">
        <f t="shared" si="314"/>
        <v>31691.637930321736</v>
      </c>
      <c r="AX531" s="27">
        <v>2045</v>
      </c>
      <c r="AY531" s="35">
        <f t="shared" ref="AY531:BJ531" si="326">AK531-AK516</f>
        <v>775.81737455548682</v>
      </c>
      <c r="AZ531" s="35">
        <f t="shared" si="326"/>
        <v>19700</v>
      </c>
      <c r="BA531" s="35">
        <f t="shared" si="326"/>
        <v>0</v>
      </c>
      <c r="BB531" s="35">
        <f t="shared" si="326"/>
        <v>40.070003479719162</v>
      </c>
      <c r="BC531" s="35">
        <f t="shared" si="326"/>
        <v>72.080005645751953</v>
      </c>
      <c r="BD531" s="35">
        <f t="shared" si="326"/>
        <v>0</v>
      </c>
      <c r="BE531" s="35">
        <f t="shared" si="326"/>
        <v>1692.0999908447266</v>
      </c>
      <c r="BF531" s="35">
        <f t="shared" si="326"/>
        <v>1950</v>
      </c>
      <c r="BG531" s="35">
        <f t="shared" si="326"/>
        <v>0</v>
      </c>
      <c r="BH531" s="35">
        <f t="shared" si="326"/>
        <v>0</v>
      </c>
      <c r="BI531" s="35">
        <f t="shared" si="326"/>
        <v>0</v>
      </c>
      <c r="BJ531" s="35">
        <f t="shared" si="326"/>
        <v>24230.067374525686</v>
      </c>
    </row>
    <row r="532" spans="2:65" x14ac:dyDescent="0.25">
      <c r="AX532" s="27" t="s">
        <v>45</v>
      </c>
      <c r="AY532" s="35">
        <f>SUM(AY531,AY516,AY511)</f>
        <v>1303.6279335499225</v>
      </c>
      <c r="AZ532" s="35">
        <f t="shared" ref="AZ532:BJ532" si="327">SUM(AZ531,AZ516,AZ511)</f>
        <v>24500</v>
      </c>
      <c r="BA532" s="35">
        <f t="shared" si="327"/>
        <v>0</v>
      </c>
      <c r="BB532" s="35">
        <f t="shared" si="327"/>
        <v>128.14000165462494</v>
      </c>
      <c r="BC532" s="35">
        <f t="shared" si="327"/>
        <v>117.77000427246094</v>
      </c>
      <c r="BD532" s="35">
        <f t="shared" si="327"/>
        <v>0</v>
      </c>
      <c r="BE532" s="35">
        <f t="shared" si="327"/>
        <v>1692.0999908447266</v>
      </c>
      <c r="BF532" s="35">
        <f t="shared" si="327"/>
        <v>3950</v>
      </c>
      <c r="BG532" s="35">
        <f t="shared" si="327"/>
        <v>0</v>
      </c>
      <c r="BH532" s="35">
        <f t="shared" si="327"/>
        <v>0</v>
      </c>
      <c r="BI532" s="35">
        <f t="shared" si="327"/>
        <v>0</v>
      </c>
      <c r="BJ532" s="35">
        <f t="shared" si="327"/>
        <v>31691.637930321736</v>
      </c>
    </row>
    <row r="534" spans="2:65" x14ac:dyDescent="0.25">
      <c r="B534" s="1" t="str">
        <f>'RAW DATA INPUTS &gt;&gt;&gt;'!D22</f>
        <v>O2 100% Renewable by 2045 PSH</v>
      </c>
    </row>
    <row r="535" spans="2:65" ht="75" x14ac:dyDescent="0.25">
      <c r="B535" s="16" t="s">
        <v>13</v>
      </c>
      <c r="C535" s="17" t="s">
        <v>14</v>
      </c>
      <c r="D535" s="17" t="s">
        <v>15</v>
      </c>
      <c r="E535" s="17" t="s">
        <v>16</v>
      </c>
      <c r="F535" s="18" t="s">
        <v>17</v>
      </c>
      <c r="G535" s="18" t="s">
        <v>18</v>
      </c>
      <c r="H535" s="18" t="s">
        <v>19</v>
      </c>
      <c r="I535" s="18" t="s">
        <v>20</v>
      </c>
      <c r="J535" s="18" t="s">
        <v>21</v>
      </c>
      <c r="K535" s="18" t="s">
        <v>22</v>
      </c>
      <c r="L535" s="18" t="s">
        <v>23</v>
      </c>
      <c r="M535" s="19" t="s">
        <v>24</v>
      </c>
      <c r="N535" s="19" t="s">
        <v>25</v>
      </c>
      <c r="O535" s="19" t="s">
        <v>26</v>
      </c>
      <c r="P535" s="19" t="s">
        <v>27</v>
      </c>
      <c r="Q535" s="19" t="s">
        <v>28</v>
      </c>
      <c r="R535" s="20" t="s">
        <v>29</v>
      </c>
      <c r="S535" s="20" t="s">
        <v>30</v>
      </c>
      <c r="T535" s="20" t="s">
        <v>31</v>
      </c>
      <c r="U535" s="20" t="s">
        <v>32</v>
      </c>
      <c r="V535" s="20" t="s">
        <v>33</v>
      </c>
      <c r="W535" s="20" t="s">
        <v>34</v>
      </c>
      <c r="X535" s="21" t="s">
        <v>35</v>
      </c>
      <c r="Y535" s="21" t="s">
        <v>36</v>
      </c>
      <c r="Z535" s="21" t="s">
        <v>37</v>
      </c>
      <c r="AA535" s="16" t="s">
        <v>38</v>
      </c>
      <c r="AB535" s="16" t="s">
        <v>39</v>
      </c>
      <c r="AC535" s="16" t="s">
        <v>52</v>
      </c>
      <c r="AD535" s="16" t="s">
        <v>41</v>
      </c>
      <c r="AE535" s="16" t="s">
        <v>42</v>
      </c>
      <c r="AF535" s="22" t="s">
        <v>1</v>
      </c>
      <c r="AG535" s="22" t="s">
        <v>43</v>
      </c>
      <c r="AH535" s="22" t="s">
        <v>44</v>
      </c>
      <c r="AI535" s="36" t="str">
        <f>B534</f>
        <v>O2 100% Renewable by 2045 PSH</v>
      </c>
      <c r="AJ535" s="23" t="s">
        <v>13</v>
      </c>
      <c r="AK535" s="23" t="s">
        <v>58</v>
      </c>
      <c r="AL535" s="23" t="s">
        <v>59</v>
      </c>
      <c r="AM535" s="23" t="s">
        <v>60</v>
      </c>
      <c r="AN535" s="23" t="s">
        <v>61</v>
      </c>
      <c r="AO535" s="23" t="s">
        <v>62</v>
      </c>
      <c r="AP535" s="24" t="s">
        <v>38</v>
      </c>
      <c r="AQ535" s="24" t="s">
        <v>47</v>
      </c>
      <c r="AR535" s="24" t="s">
        <v>53</v>
      </c>
      <c r="AS535" s="24" t="s">
        <v>63</v>
      </c>
      <c r="AT535" s="24" t="s">
        <v>64</v>
      </c>
      <c r="AU535" s="24" t="s">
        <v>50</v>
      </c>
      <c r="AV535" s="24" t="s">
        <v>45</v>
      </c>
      <c r="AX535" s="23" t="s">
        <v>273</v>
      </c>
      <c r="AY535" s="23" t="s">
        <v>58</v>
      </c>
      <c r="AZ535" s="23" t="s">
        <v>59</v>
      </c>
      <c r="BA535" s="23" t="s">
        <v>60</v>
      </c>
      <c r="BB535" s="23" t="s">
        <v>61</v>
      </c>
      <c r="BC535" s="23" t="s">
        <v>62</v>
      </c>
      <c r="BD535" s="24" t="s">
        <v>38</v>
      </c>
      <c r="BE535" s="24" t="s">
        <v>47</v>
      </c>
      <c r="BF535" s="24" t="s">
        <v>53</v>
      </c>
      <c r="BG535" s="24" t="s">
        <v>63</v>
      </c>
      <c r="BH535" s="24" t="s">
        <v>64</v>
      </c>
      <c r="BI535" s="24" t="s">
        <v>50</v>
      </c>
      <c r="BJ535" s="24" t="s">
        <v>45</v>
      </c>
    </row>
    <row r="536" spans="2:65" x14ac:dyDescent="0.25">
      <c r="B536" s="25">
        <v>2022</v>
      </c>
      <c r="C536" s="26">
        <v>0</v>
      </c>
      <c r="D536" s="26">
        <v>0</v>
      </c>
      <c r="E536" s="26">
        <v>0</v>
      </c>
      <c r="F536" s="26">
        <v>0</v>
      </c>
      <c r="G536" s="26">
        <v>0</v>
      </c>
      <c r="H536" s="26">
        <v>0</v>
      </c>
      <c r="I536" s="26">
        <v>0</v>
      </c>
      <c r="J536" s="26">
        <v>0</v>
      </c>
      <c r="K536" s="26">
        <v>0</v>
      </c>
      <c r="L536" s="26">
        <v>0</v>
      </c>
      <c r="M536" s="26">
        <v>0</v>
      </c>
      <c r="N536" s="26">
        <v>0</v>
      </c>
      <c r="O536" s="26">
        <v>0</v>
      </c>
      <c r="P536" s="26">
        <v>0</v>
      </c>
      <c r="Q536" s="26">
        <v>0</v>
      </c>
      <c r="R536" s="26">
        <v>0</v>
      </c>
      <c r="S536" s="26">
        <v>0</v>
      </c>
      <c r="T536" s="26">
        <v>0</v>
      </c>
      <c r="U536" s="26">
        <v>0</v>
      </c>
      <c r="V536" s="26">
        <v>0</v>
      </c>
      <c r="W536" s="26">
        <v>3.2999999523162842</v>
      </c>
      <c r="X536" s="26">
        <v>0</v>
      </c>
      <c r="Y536" s="26">
        <v>0</v>
      </c>
      <c r="Z536" s="26">
        <v>0</v>
      </c>
      <c r="AA536" s="26">
        <v>0</v>
      </c>
      <c r="AB536" s="26">
        <v>0</v>
      </c>
      <c r="AC536" s="26">
        <v>0</v>
      </c>
      <c r="AD536" s="26">
        <v>0</v>
      </c>
      <c r="AE536" s="26">
        <v>0</v>
      </c>
      <c r="AF536" s="26">
        <v>0</v>
      </c>
      <c r="AG536" s="26">
        <v>37.531762906349293</v>
      </c>
      <c r="AH536" s="26">
        <v>37.1379291002768</v>
      </c>
      <c r="AI536" s="30" t="str">
        <f>AI535</f>
        <v>O2 100% Renewable by 2045 PSH</v>
      </c>
      <c r="AJ536" s="25">
        <v>2022</v>
      </c>
      <c r="AK536" s="34">
        <f>SUM(AG536:AH536)</f>
        <v>74.669692006626093</v>
      </c>
      <c r="AL536" s="34">
        <f t="shared" ref="AL536:AL559" si="328">SUM(R536:U536)</f>
        <v>0</v>
      </c>
      <c r="AM536" s="34">
        <f>SUM(AC536:AD536)</f>
        <v>0</v>
      </c>
      <c r="AN536" s="34">
        <f>AF536</f>
        <v>0</v>
      </c>
      <c r="AO536" s="34">
        <f>W536+AE536</f>
        <v>3.2999999523162842</v>
      </c>
      <c r="AP536" s="34">
        <f>AA536</f>
        <v>0</v>
      </c>
      <c r="AQ536" s="34">
        <f>SUM(M536:Q536)</f>
        <v>0</v>
      </c>
      <c r="AR536" s="34">
        <f t="shared" ref="AR536:AR559" si="329">SUM(F536:L536)</f>
        <v>0</v>
      </c>
      <c r="AS536" s="34">
        <f>SUM(X536:Z536)</f>
        <v>0</v>
      </c>
      <c r="AT536" s="34">
        <f>V536</f>
        <v>0</v>
      </c>
      <c r="AU536" s="34">
        <f t="shared" ref="AU536:AU559" si="330">SUM(C536:E536)</f>
        <v>0</v>
      </c>
      <c r="AV536" s="34">
        <f t="shared" ref="AV536:AV559" si="331">SUM(AK536:AU536)</f>
        <v>77.969691958942377</v>
      </c>
      <c r="AX536" s="25">
        <v>2022</v>
      </c>
      <c r="AY536" s="34"/>
      <c r="AZ536" s="34"/>
      <c r="BA536" s="34"/>
      <c r="BB536" s="34"/>
      <c r="BC536" s="34"/>
      <c r="BD536" s="34"/>
      <c r="BE536" s="34"/>
      <c r="BF536" s="34"/>
      <c r="BG536" s="34"/>
      <c r="BH536" s="34"/>
      <c r="BI536" s="34"/>
      <c r="BJ536" s="34"/>
      <c r="BL536" s="74" t="s">
        <v>58</v>
      </c>
      <c r="BM536" s="75">
        <f>AY560</f>
        <v>1537.4676345137968</v>
      </c>
    </row>
    <row r="537" spans="2:65" x14ac:dyDescent="0.25">
      <c r="B537" s="27">
        <v>2023</v>
      </c>
      <c r="C537" s="28">
        <v>0</v>
      </c>
      <c r="D537" s="28">
        <v>0</v>
      </c>
      <c r="E537" s="28">
        <v>0</v>
      </c>
      <c r="F537" s="28">
        <v>0</v>
      </c>
      <c r="G537" s="28">
        <v>0</v>
      </c>
      <c r="H537" s="28">
        <v>0</v>
      </c>
      <c r="I537" s="28">
        <v>0</v>
      </c>
      <c r="J537" s="28">
        <v>0</v>
      </c>
      <c r="K537" s="28">
        <v>0</v>
      </c>
      <c r="L537" s="28">
        <v>0</v>
      </c>
      <c r="M537" s="28">
        <v>0</v>
      </c>
      <c r="N537" s="28">
        <v>0</v>
      </c>
      <c r="O537" s="28">
        <v>0</v>
      </c>
      <c r="P537" s="28">
        <v>0</v>
      </c>
      <c r="Q537" s="28">
        <v>0</v>
      </c>
      <c r="R537" s="28">
        <v>0</v>
      </c>
      <c r="S537" s="28">
        <v>0</v>
      </c>
      <c r="T537" s="28">
        <v>0</v>
      </c>
      <c r="U537" s="28">
        <v>0</v>
      </c>
      <c r="V537" s="28">
        <v>0</v>
      </c>
      <c r="W537" s="28">
        <v>6.25</v>
      </c>
      <c r="X537" s="28">
        <v>0</v>
      </c>
      <c r="Y537" s="28">
        <v>0</v>
      </c>
      <c r="Z537" s="28">
        <v>0</v>
      </c>
      <c r="AA537" s="28">
        <v>0</v>
      </c>
      <c r="AB537" s="28">
        <v>0</v>
      </c>
      <c r="AC537" s="28">
        <v>0</v>
      </c>
      <c r="AD537" s="28">
        <v>0</v>
      </c>
      <c r="AE537" s="28">
        <v>3</v>
      </c>
      <c r="AF537" s="28">
        <v>11.880000213161111</v>
      </c>
      <c r="AG537" s="28">
        <v>77.022225312648928</v>
      </c>
      <c r="AH537" s="28">
        <v>61.868254649550458</v>
      </c>
      <c r="AI537" s="30" t="str">
        <f t="shared" ref="AI537:AI559" si="332">AI536</f>
        <v>O2 100% Renewable by 2045 PSH</v>
      </c>
      <c r="AJ537" s="27">
        <v>2023</v>
      </c>
      <c r="AK537" s="35">
        <f t="shared" ref="AK537:AK558" si="333">SUM(AG537:AH537)</f>
        <v>138.89047996219938</v>
      </c>
      <c r="AL537" s="35">
        <f t="shared" si="328"/>
        <v>0</v>
      </c>
      <c r="AM537" s="35">
        <f t="shared" ref="AM537:AM559" si="334">SUM(AC537:AD537)</f>
        <v>0</v>
      </c>
      <c r="AN537" s="35">
        <f t="shared" ref="AN537:AN559" si="335">AF537</f>
        <v>11.880000213161111</v>
      </c>
      <c r="AO537" s="35">
        <f t="shared" ref="AO537:AO559" si="336">W537+AE537</f>
        <v>9.25</v>
      </c>
      <c r="AP537" s="35">
        <f t="shared" ref="AP537:AP559" si="337">AA537</f>
        <v>0</v>
      </c>
      <c r="AQ537" s="35">
        <f t="shared" ref="AQ537:AQ559" si="338">SUM(M537:Q537)</f>
        <v>0</v>
      </c>
      <c r="AR537" s="35">
        <f t="shared" si="329"/>
        <v>0</v>
      </c>
      <c r="AS537" s="35">
        <f t="shared" ref="AS537:AS559" si="339">SUM(X537:Z537)</f>
        <v>0</v>
      </c>
      <c r="AT537" s="35">
        <f t="shared" ref="AT537:AT559" si="340">V537</f>
        <v>0</v>
      </c>
      <c r="AU537" s="35">
        <f t="shared" si="330"/>
        <v>0</v>
      </c>
      <c r="AV537" s="35">
        <f t="shared" si="331"/>
        <v>160.02048017536049</v>
      </c>
      <c r="AX537" s="27">
        <v>2023</v>
      </c>
      <c r="AY537" s="35"/>
      <c r="AZ537" s="35"/>
      <c r="BA537" s="35"/>
      <c r="BB537" s="35"/>
      <c r="BC537" s="35"/>
      <c r="BD537" s="35"/>
      <c r="BE537" s="35"/>
      <c r="BF537" s="35"/>
      <c r="BG537" s="35"/>
      <c r="BH537" s="35"/>
      <c r="BI537" s="35"/>
      <c r="BJ537" s="35"/>
      <c r="BL537" s="74" t="s">
        <v>59</v>
      </c>
      <c r="BM537" s="75">
        <f>AZ560</f>
        <v>0</v>
      </c>
    </row>
    <row r="538" spans="2:65" x14ac:dyDescent="0.25">
      <c r="B538" s="25">
        <v>2024</v>
      </c>
      <c r="C538" s="26">
        <v>0</v>
      </c>
      <c r="D538" s="26">
        <v>0</v>
      </c>
      <c r="E538" s="26">
        <v>0</v>
      </c>
      <c r="F538" s="26">
        <v>0</v>
      </c>
      <c r="G538" s="26">
        <v>0</v>
      </c>
      <c r="H538" s="26">
        <v>0</v>
      </c>
      <c r="I538" s="26">
        <v>0</v>
      </c>
      <c r="J538" s="26">
        <v>0</v>
      </c>
      <c r="K538" s="26">
        <v>0</v>
      </c>
      <c r="L538" s="26">
        <v>0</v>
      </c>
      <c r="M538" s="26">
        <v>0</v>
      </c>
      <c r="N538" s="26">
        <v>0</v>
      </c>
      <c r="O538" s="26">
        <v>0</v>
      </c>
      <c r="P538" s="26">
        <v>0</v>
      </c>
      <c r="Q538" s="26">
        <v>0</v>
      </c>
      <c r="R538" s="26">
        <v>0</v>
      </c>
      <c r="S538" s="26">
        <v>0</v>
      </c>
      <c r="T538" s="26">
        <v>0</v>
      </c>
      <c r="U538" s="26">
        <v>0</v>
      </c>
      <c r="V538" s="26">
        <v>0</v>
      </c>
      <c r="W538" s="26">
        <v>11.89000034332275</v>
      </c>
      <c r="X538" s="26">
        <v>0</v>
      </c>
      <c r="Y538" s="26">
        <v>0</v>
      </c>
      <c r="Z538" s="26">
        <v>0</v>
      </c>
      <c r="AA538" s="26">
        <v>0</v>
      </c>
      <c r="AB538" s="26">
        <v>0</v>
      </c>
      <c r="AC538" s="26">
        <v>0</v>
      </c>
      <c r="AD538" s="26">
        <v>0</v>
      </c>
      <c r="AE538" s="26">
        <v>6</v>
      </c>
      <c r="AF538" s="26">
        <v>24.009999839589</v>
      </c>
      <c r="AG538" s="26">
        <v>119.21889568803138</v>
      </c>
      <c r="AH538" s="26">
        <v>81.077305541015448</v>
      </c>
      <c r="AI538" s="30" t="str">
        <f t="shared" si="332"/>
        <v>O2 100% Renewable by 2045 PSH</v>
      </c>
      <c r="AJ538" s="25">
        <v>2024</v>
      </c>
      <c r="AK538" s="34">
        <f t="shared" si="333"/>
        <v>200.29620122904683</v>
      </c>
      <c r="AL538" s="34">
        <f t="shared" si="328"/>
        <v>0</v>
      </c>
      <c r="AM538" s="34">
        <f t="shared" si="334"/>
        <v>0</v>
      </c>
      <c r="AN538" s="34">
        <f t="shared" si="335"/>
        <v>24.009999839589</v>
      </c>
      <c r="AO538" s="34">
        <f t="shared" si="336"/>
        <v>17.89000034332275</v>
      </c>
      <c r="AP538" s="34">
        <f t="shared" si="337"/>
        <v>0</v>
      </c>
      <c r="AQ538" s="34">
        <f t="shared" si="338"/>
        <v>0</v>
      </c>
      <c r="AR538" s="34">
        <f t="shared" si="329"/>
        <v>0</v>
      </c>
      <c r="AS538" s="34">
        <f t="shared" si="339"/>
        <v>0</v>
      </c>
      <c r="AT538" s="34">
        <f t="shared" si="340"/>
        <v>0</v>
      </c>
      <c r="AU538" s="34">
        <f t="shared" si="330"/>
        <v>0</v>
      </c>
      <c r="AV538" s="34">
        <f t="shared" si="331"/>
        <v>242.19620141195858</v>
      </c>
      <c r="AX538" s="25">
        <v>2024</v>
      </c>
      <c r="AY538" s="34"/>
      <c r="AZ538" s="34"/>
      <c r="BA538" s="34"/>
      <c r="BB538" s="34"/>
      <c r="BC538" s="34"/>
      <c r="BD538" s="34"/>
      <c r="BE538" s="34"/>
      <c r="BF538" s="34"/>
      <c r="BG538" s="34"/>
      <c r="BH538" s="34"/>
      <c r="BI538" s="34"/>
      <c r="BJ538" s="34"/>
      <c r="BL538" s="74" t="s">
        <v>60</v>
      </c>
      <c r="BM538" s="75">
        <f>BA560</f>
        <v>0</v>
      </c>
    </row>
    <row r="539" spans="2:65" x14ac:dyDescent="0.25">
      <c r="B539" s="27">
        <v>2025</v>
      </c>
      <c r="C539" s="28">
        <v>0</v>
      </c>
      <c r="D539" s="28">
        <v>0</v>
      </c>
      <c r="E539" s="28">
        <v>0</v>
      </c>
      <c r="F539" s="28">
        <v>1700</v>
      </c>
      <c r="G539" s="28">
        <v>0</v>
      </c>
      <c r="H539" s="28">
        <v>0</v>
      </c>
      <c r="I539" s="28">
        <v>0</v>
      </c>
      <c r="J539" s="28">
        <v>0</v>
      </c>
      <c r="K539" s="28">
        <v>0</v>
      </c>
      <c r="L539" s="28">
        <v>0</v>
      </c>
      <c r="M539" s="28">
        <v>100</v>
      </c>
      <c r="N539" s="28">
        <v>0</v>
      </c>
      <c r="O539" s="28">
        <v>0</v>
      </c>
      <c r="P539" s="28">
        <v>0</v>
      </c>
      <c r="Q539" s="28">
        <v>0</v>
      </c>
      <c r="R539" s="28">
        <v>0</v>
      </c>
      <c r="S539" s="28">
        <v>0</v>
      </c>
      <c r="T539" s="28">
        <v>0</v>
      </c>
      <c r="U539" s="28">
        <v>0</v>
      </c>
      <c r="V539" s="28">
        <v>0</v>
      </c>
      <c r="W539" s="28">
        <v>16.090000152587891</v>
      </c>
      <c r="X539" s="28">
        <v>125</v>
      </c>
      <c r="Y539" s="28">
        <v>0</v>
      </c>
      <c r="Z539" s="28">
        <v>0</v>
      </c>
      <c r="AA539" s="28">
        <v>0</v>
      </c>
      <c r="AB539" s="28">
        <v>0</v>
      </c>
      <c r="AC539" s="28">
        <v>0</v>
      </c>
      <c r="AD539" s="28">
        <v>0</v>
      </c>
      <c r="AE539" s="28">
        <v>6</v>
      </c>
      <c r="AF539" s="28">
        <v>52.120000198483467</v>
      </c>
      <c r="AG539" s="28">
        <v>164.24307163826862</v>
      </c>
      <c r="AH539" s="28">
        <v>93.732976330442341</v>
      </c>
      <c r="AI539" s="30" t="str">
        <f t="shared" si="332"/>
        <v>O2 100% Renewable by 2045 PSH</v>
      </c>
      <c r="AJ539" s="27">
        <v>2025</v>
      </c>
      <c r="AK539" s="35">
        <f t="shared" si="333"/>
        <v>257.97604796871099</v>
      </c>
      <c r="AL539" s="35">
        <f t="shared" si="328"/>
        <v>0</v>
      </c>
      <c r="AM539" s="35">
        <f t="shared" si="334"/>
        <v>0</v>
      </c>
      <c r="AN539" s="35">
        <f t="shared" si="335"/>
        <v>52.120000198483467</v>
      </c>
      <c r="AO539" s="35">
        <f t="shared" si="336"/>
        <v>22.090000152587891</v>
      </c>
      <c r="AP539" s="35">
        <f t="shared" si="337"/>
        <v>0</v>
      </c>
      <c r="AQ539" s="35">
        <f t="shared" si="338"/>
        <v>100</v>
      </c>
      <c r="AR539" s="35">
        <f t="shared" si="329"/>
        <v>1700</v>
      </c>
      <c r="AS539" s="35">
        <f t="shared" si="339"/>
        <v>125</v>
      </c>
      <c r="AT539" s="35">
        <f t="shared" si="340"/>
        <v>0</v>
      </c>
      <c r="AU539" s="35">
        <f t="shared" si="330"/>
        <v>0</v>
      </c>
      <c r="AV539" s="35">
        <f t="shared" si="331"/>
        <v>2257.1860483197825</v>
      </c>
      <c r="AX539" s="27">
        <v>2025</v>
      </c>
      <c r="AY539" s="35">
        <f t="shared" ref="AY539:BJ539" si="341">AK539</f>
        <v>257.97604796871099</v>
      </c>
      <c r="AZ539" s="35">
        <f t="shared" si="341"/>
        <v>0</v>
      </c>
      <c r="BA539" s="35">
        <f t="shared" si="341"/>
        <v>0</v>
      </c>
      <c r="BB539" s="35">
        <f t="shared" si="341"/>
        <v>52.120000198483467</v>
      </c>
      <c r="BC539" s="35">
        <f t="shared" si="341"/>
        <v>22.090000152587891</v>
      </c>
      <c r="BD539" s="35">
        <f t="shared" si="341"/>
        <v>0</v>
      </c>
      <c r="BE539" s="35">
        <f t="shared" si="341"/>
        <v>100</v>
      </c>
      <c r="BF539" s="35">
        <f t="shared" si="341"/>
        <v>1700</v>
      </c>
      <c r="BG539" s="35">
        <f t="shared" si="341"/>
        <v>125</v>
      </c>
      <c r="BH539" s="35">
        <f t="shared" si="341"/>
        <v>0</v>
      </c>
      <c r="BI539" s="35">
        <f t="shared" si="341"/>
        <v>0</v>
      </c>
      <c r="BJ539" s="35">
        <f t="shared" si="341"/>
        <v>2257.1860483197825</v>
      </c>
      <c r="BL539" s="74" t="s">
        <v>61</v>
      </c>
      <c r="BM539" s="75">
        <f>BB560</f>
        <v>204.39000236988068</v>
      </c>
    </row>
    <row r="540" spans="2:65" x14ac:dyDescent="0.25">
      <c r="B540" s="25">
        <v>2026</v>
      </c>
      <c r="C540" s="26">
        <v>0</v>
      </c>
      <c r="D540" s="26">
        <v>0</v>
      </c>
      <c r="E540" s="26">
        <v>0</v>
      </c>
      <c r="F540" s="26">
        <v>1700</v>
      </c>
      <c r="G540" s="26">
        <v>200</v>
      </c>
      <c r="H540" s="26">
        <v>200</v>
      </c>
      <c r="I540" s="26">
        <v>0</v>
      </c>
      <c r="J540" s="26">
        <v>400</v>
      </c>
      <c r="K540" s="26">
        <v>0</v>
      </c>
      <c r="L540" s="26">
        <v>0</v>
      </c>
      <c r="M540" s="26">
        <v>99.949996948242188</v>
      </c>
      <c r="N540" s="26">
        <v>0</v>
      </c>
      <c r="O540" s="26">
        <v>0</v>
      </c>
      <c r="P540" s="26">
        <v>0</v>
      </c>
      <c r="Q540" s="26">
        <v>0</v>
      </c>
      <c r="R540" s="26">
        <v>0</v>
      </c>
      <c r="S540" s="26">
        <v>0</v>
      </c>
      <c r="T540" s="26">
        <v>0</v>
      </c>
      <c r="U540" s="26">
        <v>0</v>
      </c>
      <c r="V540" s="26">
        <v>0</v>
      </c>
      <c r="W540" s="26">
        <v>19.389999389648441</v>
      </c>
      <c r="X540" s="26">
        <v>250</v>
      </c>
      <c r="Y540" s="26">
        <v>0</v>
      </c>
      <c r="Z540" s="26">
        <v>0</v>
      </c>
      <c r="AA540" s="26">
        <v>0</v>
      </c>
      <c r="AB540" s="26">
        <v>0</v>
      </c>
      <c r="AC540" s="26">
        <v>0</v>
      </c>
      <c r="AD540" s="26">
        <v>0</v>
      </c>
      <c r="AE540" s="26">
        <v>6</v>
      </c>
      <c r="AF540" s="26">
        <v>80.840000063180923</v>
      </c>
      <c r="AG540" s="26">
        <v>211.11938498629223</v>
      </c>
      <c r="AH540" s="26">
        <v>109.79813701644319</v>
      </c>
      <c r="AI540" s="30" t="str">
        <f t="shared" si="332"/>
        <v>O2 100% Renewable by 2045 PSH</v>
      </c>
      <c r="AJ540" s="25">
        <v>2026</v>
      </c>
      <c r="AK540" s="34">
        <f t="shared" si="333"/>
        <v>320.91752200273544</v>
      </c>
      <c r="AL540" s="34">
        <f t="shared" si="328"/>
        <v>0</v>
      </c>
      <c r="AM540" s="34">
        <f t="shared" si="334"/>
        <v>0</v>
      </c>
      <c r="AN540" s="34">
        <f t="shared" si="335"/>
        <v>80.840000063180923</v>
      </c>
      <c r="AO540" s="34">
        <f t="shared" si="336"/>
        <v>25.389999389648441</v>
      </c>
      <c r="AP540" s="34">
        <f t="shared" si="337"/>
        <v>0</v>
      </c>
      <c r="AQ540" s="34">
        <f t="shared" si="338"/>
        <v>99.949996948242188</v>
      </c>
      <c r="AR540" s="34">
        <f t="shared" si="329"/>
        <v>2500</v>
      </c>
      <c r="AS540" s="34">
        <f t="shared" si="339"/>
        <v>250</v>
      </c>
      <c r="AT540" s="34">
        <f t="shared" si="340"/>
        <v>0</v>
      </c>
      <c r="AU540" s="34">
        <f t="shared" si="330"/>
        <v>0</v>
      </c>
      <c r="AV540" s="34">
        <f t="shared" si="331"/>
        <v>3277.097518403807</v>
      </c>
      <c r="AX540" s="25">
        <v>2026</v>
      </c>
      <c r="AY540" s="34"/>
      <c r="AZ540" s="34"/>
      <c r="BA540" s="34"/>
      <c r="BB540" s="34"/>
      <c r="BC540" s="34"/>
      <c r="BD540" s="34"/>
      <c r="BE540" s="34"/>
      <c r="BF540" s="34"/>
      <c r="BG540" s="34"/>
      <c r="BH540" s="34"/>
      <c r="BI540" s="34"/>
      <c r="BJ540" s="34"/>
      <c r="BL540" s="74" t="s">
        <v>62</v>
      </c>
      <c r="BM540" s="75">
        <f>BC560</f>
        <v>117.77000427246094</v>
      </c>
    </row>
    <row r="541" spans="2:65" x14ac:dyDescent="0.25">
      <c r="B541" s="27">
        <v>2027</v>
      </c>
      <c r="C541" s="28">
        <v>0</v>
      </c>
      <c r="D541" s="28">
        <v>0</v>
      </c>
      <c r="E541" s="28">
        <v>0</v>
      </c>
      <c r="F541" s="28">
        <v>1700</v>
      </c>
      <c r="G541" s="28">
        <v>200</v>
      </c>
      <c r="H541" s="28">
        <v>200</v>
      </c>
      <c r="I541" s="28">
        <v>0</v>
      </c>
      <c r="J541" s="28">
        <v>400</v>
      </c>
      <c r="K541" s="28">
        <v>0</v>
      </c>
      <c r="L541" s="28">
        <v>0</v>
      </c>
      <c r="M541" s="28">
        <v>99.900001525878906</v>
      </c>
      <c r="N541" s="28">
        <v>0</v>
      </c>
      <c r="O541" s="28">
        <v>0</v>
      </c>
      <c r="P541" s="28">
        <v>0</v>
      </c>
      <c r="Q541" s="28">
        <v>0</v>
      </c>
      <c r="R541" s="28">
        <v>0</v>
      </c>
      <c r="S541" s="28">
        <v>0</v>
      </c>
      <c r="T541" s="28">
        <v>0</v>
      </c>
      <c r="U541" s="28">
        <v>0</v>
      </c>
      <c r="V541" s="28">
        <v>0</v>
      </c>
      <c r="W541" s="28">
        <v>24.79000091552734</v>
      </c>
      <c r="X541" s="28">
        <v>375</v>
      </c>
      <c r="Y541" s="28">
        <v>125</v>
      </c>
      <c r="Z541" s="28">
        <v>0</v>
      </c>
      <c r="AA541" s="28">
        <v>0</v>
      </c>
      <c r="AB541" s="28">
        <v>0</v>
      </c>
      <c r="AC541" s="28">
        <v>0</v>
      </c>
      <c r="AD541" s="28">
        <v>0</v>
      </c>
      <c r="AE541" s="28">
        <v>6</v>
      </c>
      <c r="AF541" s="28">
        <v>115.21000121533871</v>
      </c>
      <c r="AG541" s="28">
        <v>261.01568218164073</v>
      </c>
      <c r="AH541" s="28">
        <v>125.52563835366325</v>
      </c>
      <c r="AI541" s="30" t="str">
        <f t="shared" si="332"/>
        <v>O2 100% Renewable by 2045 PSH</v>
      </c>
      <c r="AJ541" s="27">
        <v>2027</v>
      </c>
      <c r="AK541" s="35">
        <f t="shared" si="333"/>
        <v>386.54132053530395</v>
      </c>
      <c r="AL541" s="35">
        <f t="shared" si="328"/>
        <v>0</v>
      </c>
      <c r="AM541" s="35">
        <f t="shared" si="334"/>
        <v>0</v>
      </c>
      <c r="AN541" s="35">
        <f t="shared" si="335"/>
        <v>115.21000121533871</v>
      </c>
      <c r="AO541" s="35">
        <f t="shared" si="336"/>
        <v>30.79000091552734</v>
      </c>
      <c r="AP541" s="35">
        <f t="shared" si="337"/>
        <v>0</v>
      </c>
      <c r="AQ541" s="35">
        <f t="shared" si="338"/>
        <v>99.900001525878906</v>
      </c>
      <c r="AR541" s="35">
        <f t="shared" si="329"/>
        <v>2500</v>
      </c>
      <c r="AS541" s="35">
        <f t="shared" si="339"/>
        <v>500</v>
      </c>
      <c r="AT541" s="35">
        <f t="shared" si="340"/>
        <v>0</v>
      </c>
      <c r="AU541" s="35">
        <f t="shared" si="330"/>
        <v>0</v>
      </c>
      <c r="AV541" s="35">
        <f t="shared" si="331"/>
        <v>3632.4413241920488</v>
      </c>
      <c r="AX541" s="27">
        <v>2027</v>
      </c>
      <c r="AY541" s="35"/>
      <c r="AZ541" s="35"/>
      <c r="BA541" s="35"/>
      <c r="BB541" s="35"/>
      <c r="BC541" s="35"/>
      <c r="BD541" s="35"/>
      <c r="BE541" s="35"/>
      <c r="BF541" s="35"/>
      <c r="BG541" s="35"/>
      <c r="BH541" s="35"/>
      <c r="BI541" s="35"/>
      <c r="BJ541" s="35"/>
      <c r="BL541" s="74" t="s">
        <v>38</v>
      </c>
      <c r="BM541" s="75">
        <f>BD560</f>
        <v>0</v>
      </c>
    </row>
    <row r="542" spans="2:65" x14ac:dyDescent="0.25">
      <c r="B542" s="25">
        <v>2028</v>
      </c>
      <c r="C542" s="26">
        <v>0</v>
      </c>
      <c r="D542" s="26">
        <v>0</v>
      </c>
      <c r="E542" s="26">
        <v>0</v>
      </c>
      <c r="F542" s="26">
        <v>1700</v>
      </c>
      <c r="G542" s="26">
        <v>200</v>
      </c>
      <c r="H542" s="26">
        <v>200</v>
      </c>
      <c r="I542" s="26">
        <v>0</v>
      </c>
      <c r="J542" s="26">
        <v>400</v>
      </c>
      <c r="K542" s="26">
        <v>0</v>
      </c>
      <c r="L542" s="26">
        <v>0</v>
      </c>
      <c r="M542" s="26">
        <v>99.849998474121094</v>
      </c>
      <c r="N542" s="26">
        <v>0</v>
      </c>
      <c r="O542" s="26">
        <v>0</v>
      </c>
      <c r="P542" s="26">
        <v>0</v>
      </c>
      <c r="Q542" s="26">
        <v>0</v>
      </c>
      <c r="R542" s="26">
        <v>0</v>
      </c>
      <c r="S542" s="26">
        <v>0</v>
      </c>
      <c r="T542" s="26">
        <v>0</v>
      </c>
      <c r="U542" s="26">
        <v>0</v>
      </c>
      <c r="V542" s="26">
        <v>2600</v>
      </c>
      <c r="W542" s="26">
        <v>27.79000091552734</v>
      </c>
      <c r="X542" s="26">
        <v>375</v>
      </c>
      <c r="Y542" s="26">
        <v>124.94999694824219</v>
      </c>
      <c r="Z542" s="26">
        <v>0</v>
      </c>
      <c r="AA542" s="26">
        <v>0</v>
      </c>
      <c r="AB542" s="26">
        <v>0</v>
      </c>
      <c r="AC542" s="26">
        <v>0</v>
      </c>
      <c r="AD542" s="26">
        <v>0</v>
      </c>
      <c r="AE542" s="26">
        <v>9</v>
      </c>
      <c r="AF542" s="26">
        <v>148.97000253200531</v>
      </c>
      <c r="AG542" s="26">
        <v>313.6421858242357</v>
      </c>
      <c r="AH542" s="26">
        <v>153.20263471007479</v>
      </c>
      <c r="AI542" s="30" t="str">
        <f t="shared" si="332"/>
        <v>O2 100% Renewable by 2045 PSH</v>
      </c>
      <c r="AJ542" s="25">
        <v>2028</v>
      </c>
      <c r="AK542" s="34">
        <f t="shared" si="333"/>
        <v>466.84482053431049</v>
      </c>
      <c r="AL542" s="34">
        <f t="shared" si="328"/>
        <v>0</v>
      </c>
      <c r="AM542" s="34">
        <f t="shared" si="334"/>
        <v>0</v>
      </c>
      <c r="AN542" s="34">
        <f t="shared" si="335"/>
        <v>148.97000253200531</v>
      </c>
      <c r="AO542" s="34">
        <f t="shared" si="336"/>
        <v>36.790000915527344</v>
      </c>
      <c r="AP542" s="34">
        <f t="shared" si="337"/>
        <v>0</v>
      </c>
      <c r="AQ542" s="34">
        <f t="shared" si="338"/>
        <v>99.849998474121094</v>
      </c>
      <c r="AR542" s="34">
        <f t="shared" si="329"/>
        <v>2500</v>
      </c>
      <c r="AS542" s="34">
        <f t="shared" si="339"/>
        <v>499.94999694824219</v>
      </c>
      <c r="AT542" s="34">
        <f t="shared" si="340"/>
        <v>2600</v>
      </c>
      <c r="AU542" s="34">
        <f t="shared" si="330"/>
        <v>0</v>
      </c>
      <c r="AV542" s="34">
        <f t="shared" si="331"/>
        <v>6352.4048194042061</v>
      </c>
      <c r="AX542" s="25">
        <v>2028</v>
      </c>
      <c r="AY542" s="34"/>
      <c r="AZ542" s="34"/>
      <c r="BA542" s="34"/>
      <c r="BB542" s="34"/>
      <c r="BC542" s="34"/>
      <c r="BD542" s="34"/>
      <c r="BE542" s="34"/>
      <c r="BF542" s="34"/>
      <c r="BG542" s="34"/>
      <c r="BH542" s="34"/>
      <c r="BI542" s="34"/>
      <c r="BJ542" s="34"/>
      <c r="BL542" s="74" t="s">
        <v>47</v>
      </c>
      <c r="BM542" s="75">
        <f>BE560</f>
        <v>99</v>
      </c>
    </row>
    <row r="543" spans="2:65" x14ac:dyDescent="0.25">
      <c r="B543" s="27">
        <v>2029</v>
      </c>
      <c r="C543" s="28">
        <v>0</v>
      </c>
      <c r="D543" s="28">
        <v>0</v>
      </c>
      <c r="E543" s="28">
        <v>0</v>
      </c>
      <c r="F543" s="28">
        <v>1700</v>
      </c>
      <c r="G543" s="28">
        <v>200</v>
      </c>
      <c r="H543" s="28">
        <v>200</v>
      </c>
      <c r="I543" s="28">
        <v>0</v>
      </c>
      <c r="J543" s="28">
        <v>400</v>
      </c>
      <c r="K543" s="28">
        <v>0</v>
      </c>
      <c r="L543" s="28">
        <v>0</v>
      </c>
      <c r="M543" s="28">
        <v>99.800003051757813</v>
      </c>
      <c r="N543" s="28">
        <v>0</v>
      </c>
      <c r="O543" s="28">
        <v>0</v>
      </c>
      <c r="P543" s="28">
        <v>0</v>
      </c>
      <c r="Q543" s="28">
        <v>0</v>
      </c>
      <c r="R543" s="28">
        <v>0</v>
      </c>
      <c r="S543" s="28">
        <v>0</v>
      </c>
      <c r="T543" s="28">
        <v>0</v>
      </c>
      <c r="U543" s="28">
        <v>0</v>
      </c>
      <c r="V543" s="28">
        <v>3100</v>
      </c>
      <c r="W543" s="28">
        <v>30.489999771118161</v>
      </c>
      <c r="X543" s="28">
        <v>375</v>
      </c>
      <c r="Y543" s="28">
        <v>124.90000152587891</v>
      </c>
      <c r="Z543" s="28">
        <v>0</v>
      </c>
      <c r="AA543" s="28">
        <v>0</v>
      </c>
      <c r="AB543" s="28">
        <v>0</v>
      </c>
      <c r="AC543" s="28">
        <v>0</v>
      </c>
      <c r="AD543" s="28">
        <v>0</v>
      </c>
      <c r="AE543" s="28">
        <v>11</v>
      </c>
      <c r="AF543" s="28">
        <v>160.88999882340431</v>
      </c>
      <c r="AG543" s="28">
        <v>367.18174034333236</v>
      </c>
      <c r="AH543" s="28">
        <v>171.01173674933818</v>
      </c>
      <c r="AI543" s="30" t="str">
        <f t="shared" si="332"/>
        <v>O2 100% Renewable by 2045 PSH</v>
      </c>
      <c r="AJ543" s="27">
        <v>2029</v>
      </c>
      <c r="AK543" s="35">
        <f t="shared" si="333"/>
        <v>538.19347709267049</v>
      </c>
      <c r="AL543" s="35">
        <f t="shared" si="328"/>
        <v>0</v>
      </c>
      <c r="AM543" s="35">
        <f t="shared" si="334"/>
        <v>0</v>
      </c>
      <c r="AN543" s="35">
        <f t="shared" si="335"/>
        <v>160.88999882340431</v>
      </c>
      <c r="AO543" s="35">
        <f t="shared" si="336"/>
        <v>41.489999771118164</v>
      </c>
      <c r="AP543" s="35">
        <f t="shared" si="337"/>
        <v>0</v>
      </c>
      <c r="AQ543" s="35">
        <f t="shared" si="338"/>
        <v>99.800003051757813</v>
      </c>
      <c r="AR543" s="35">
        <f t="shared" si="329"/>
        <v>2500</v>
      </c>
      <c r="AS543" s="35">
        <f t="shared" si="339"/>
        <v>499.90000152587891</v>
      </c>
      <c r="AT543" s="35">
        <f t="shared" si="340"/>
        <v>3100</v>
      </c>
      <c r="AU543" s="35">
        <f t="shared" si="330"/>
        <v>0</v>
      </c>
      <c r="AV543" s="35">
        <f t="shared" si="331"/>
        <v>6940.2734802648301</v>
      </c>
      <c r="AX543" s="27">
        <v>2029</v>
      </c>
      <c r="AY543" s="35"/>
      <c r="AZ543" s="35"/>
      <c r="BA543" s="35"/>
      <c r="BB543" s="35"/>
      <c r="BC543" s="35"/>
      <c r="BD543" s="35"/>
      <c r="BE543" s="35"/>
      <c r="BF543" s="35"/>
      <c r="BG543" s="35"/>
      <c r="BH543" s="35"/>
      <c r="BI543" s="35"/>
      <c r="BJ543" s="35"/>
      <c r="BL543" s="74" t="s">
        <v>53</v>
      </c>
      <c r="BM543" s="75">
        <f>BF560</f>
        <v>3650</v>
      </c>
    </row>
    <row r="544" spans="2:65" x14ac:dyDescent="0.25">
      <c r="B544" s="25">
        <v>2030</v>
      </c>
      <c r="C544" s="26">
        <v>0</v>
      </c>
      <c r="D544" s="26">
        <v>0</v>
      </c>
      <c r="E544" s="26">
        <v>0</v>
      </c>
      <c r="F544" s="26">
        <v>1700</v>
      </c>
      <c r="G544" s="26">
        <v>200</v>
      </c>
      <c r="H544" s="26">
        <v>200</v>
      </c>
      <c r="I544" s="26">
        <v>0</v>
      </c>
      <c r="J544" s="26">
        <v>400</v>
      </c>
      <c r="K544" s="26">
        <v>0</v>
      </c>
      <c r="L544" s="26">
        <v>0</v>
      </c>
      <c r="M544" s="26">
        <v>99.75</v>
      </c>
      <c r="N544" s="26"/>
      <c r="O544" s="26">
        <v>0</v>
      </c>
      <c r="P544" s="26">
        <v>0</v>
      </c>
      <c r="Q544" s="26">
        <v>0</v>
      </c>
      <c r="R544" s="26">
        <v>0</v>
      </c>
      <c r="S544" s="26">
        <v>0</v>
      </c>
      <c r="T544" s="26">
        <v>0</v>
      </c>
      <c r="U544" s="26">
        <v>0</v>
      </c>
      <c r="V544" s="26">
        <v>3900</v>
      </c>
      <c r="W544" s="26">
        <v>34.689998626708977</v>
      </c>
      <c r="X544" s="26">
        <v>375</v>
      </c>
      <c r="Y544" s="26">
        <v>124.84999847412109</v>
      </c>
      <c r="Z544" s="26">
        <v>0</v>
      </c>
      <c r="AA544" s="26">
        <v>0</v>
      </c>
      <c r="AB544" s="26">
        <v>0</v>
      </c>
      <c r="AC544" s="26">
        <v>0</v>
      </c>
      <c r="AD544" s="26">
        <v>0</v>
      </c>
      <c r="AE544" s="26">
        <v>11</v>
      </c>
      <c r="AF544" s="26">
        <v>173.13999888300896</v>
      </c>
      <c r="AG544" s="26">
        <v>424.23807204277659</v>
      </c>
      <c r="AH544" s="26">
        <v>181.88492737120654</v>
      </c>
      <c r="AI544" s="30" t="str">
        <f t="shared" si="332"/>
        <v>O2 100% Renewable by 2045 PSH</v>
      </c>
      <c r="AJ544" s="25">
        <v>2030</v>
      </c>
      <c r="AK544" s="34">
        <f t="shared" si="333"/>
        <v>606.12299941398317</v>
      </c>
      <c r="AL544" s="34">
        <f t="shared" si="328"/>
        <v>0</v>
      </c>
      <c r="AM544" s="34">
        <f t="shared" si="334"/>
        <v>0</v>
      </c>
      <c r="AN544" s="34">
        <f t="shared" si="335"/>
        <v>173.13999888300896</v>
      </c>
      <c r="AO544" s="34">
        <f t="shared" si="336"/>
        <v>45.689998626708977</v>
      </c>
      <c r="AP544" s="34">
        <f t="shared" si="337"/>
        <v>0</v>
      </c>
      <c r="AQ544" s="34">
        <f t="shared" si="338"/>
        <v>99.75</v>
      </c>
      <c r="AR544" s="34">
        <f t="shared" si="329"/>
        <v>2500</v>
      </c>
      <c r="AS544" s="34">
        <f t="shared" si="339"/>
        <v>499.84999847412109</v>
      </c>
      <c r="AT544" s="34">
        <f t="shared" si="340"/>
        <v>3900</v>
      </c>
      <c r="AU544" s="34">
        <f t="shared" si="330"/>
        <v>0</v>
      </c>
      <c r="AV544" s="34">
        <f t="shared" si="331"/>
        <v>7824.5529953978221</v>
      </c>
      <c r="AX544" s="25">
        <v>2030</v>
      </c>
      <c r="AY544" s="34">
        <f t="shared" ref="AY544:BJ544" si="342">AK544-AY539</f>
        <v>348.14695144527218</v>
      </c>
      <c r="AZ544" s="34">
        <f t="shared" si="342"/>
        <v>0</v>
      </c>
      <c r="BA544" s="34">
        <f t="shared" si="342"/>
        <v>0</v>
      </c>
      <c r="BB544" s="34">
        <f t="shared" si="342"/>
        <v>121.01999868452549</v>
      </c>
      <c r="BC544" s="34">
        <f t="shared" si="342"/>
        <v>23.599998474121087</v>
      </c>
      <c r="BD544" s="34">
        <f t="shared" si="342"/>
        <v>0</v>
      </c>
      <c r="BE544" s="34">
        <f t="shared" si="342"/>
        <v>-0.25</v>
      </c>
      <c r="BF544" s="34">
        <f t="shared" si="342"/>
        <v>800</v>
      </c>
      <c r="BG544" s="34">
        <f t="shared" si="342"/>
        <v>374.84999847412109</v>
      </c>
      <c r="BH544" s="34">
        <f t="shared" si="342"/>
        <v>3900</v>
      </c>
      <c r="BI544" s="34">
        <f t="shared" si="342"/>
        <v>0</v>
      </c>
      <c r="BJ544" s="34">
        <f t="shared" si="342"/>
        <v>5567.3669470780396</v>
      </c>
      <c r="BL544" s="74" t="s">
        <v>63</v>
      </c>
      <c r="BM544" s="75">
        <f>BG560</f>
        <v>1249.0999984741211</v>
      </c>
    </row>
    <row r="545" spans="2:65" x14ac:dyDescent="0.25">
      <c r="B545" s="27">
        <v>2031</v>
      </c>
      <c r="C545" s="28">
        <v>0</v>
      </c>
      <c r="D545" s="28">
        <v>0</v>
      </c>
      <c r="E545" s="28">
        <v>0</v>
      </c>
      <c r="F545" s="28">
        <v>1700</v>
      </c>
      <c r="G545" s="28">
        <v>200</v>
      </c>
      <c r="H545" s="28">
        <v>200</v>
      </c>
      <c r="I545" s="28">
        <v>0</v>
      </c>
      <c r="J545" s="28">
        <v>400</v>
      </c>
      <c r="K545" s="28">
        <v>0</v>
      </c>
      <c r="L545" s="28">
        <v>0</v>
      </c>
      <c r="M545" s="28">
        <v>99.699996948242188</v>
      </c>
      <c r="N545" s="28">
        <v>0</v>
      </c>
      <c r="O545" s="28">
        <v>0</v>
      </c>
      <c r="P545" s="28">
        <v>0</v>
      </c>
      <c r="Q545" s="28">
        <v>0</v>
      </c>
      <c r="R545" s="28">
        <v>0</v>
      </c>
      <c r="S545" s="28">
        <v>0</v>
      </c>
      <c r="T545" s="28">
        <v>0</v>
      </c>
      <c r="U545" s="28">
        <v>0</v>
      </c>
      <c r="V545" s="28">
        <v>4800</v>
      </c>
      <c r="W545" s="28">
        <v>38.060001373291023</v>
      </c>
      <c r="X545" s="28">
        <v>375</v>
      </c>
      <c r="Y545" s="28">
        <v>124.80000305175781</v>
      </c>
      <c r="Z545" s="28">
        <v>0</v>
      </c>
      <c r="AA545" s="28">
        <v>0</v>
      </c>
      <c r="AB545" s="28">
        <v>0</v>
      </c>
      <c r="AC545" s="28">
        <v>0</v>
      </c>
      <c r="AD545" s="28">
        <v>0</v>
      </c>
      <c r="AE545" s="28">
        <v>12.069999694824221</v>
      </c>
      <c r="AF545" s="28">
        <v>175.22999864816666</v>
      </c>
      <c r="AG545" s="28">
        <v>483.53367705803515</v>
      </c>
      <c r="AH545" s="28">
        <v>195.61529208824882</v>
      </c>
      <c r="AI545" s="30" t="str">
        <f t="shared" si="332"/>
        <v>O2 100% Renewable by 2045 PSH</v>
      </c>
      <c r="AJ545" s="27">
        <v>2031</v>
      </c>
      <c r="AK545" s="35">
        <f t="shared" si="333"/>
        <v>679.148969146284</v>
      </c>
      <c r="AL545" s="35">
        <f t="shared" si="328"/>
        <v>0</v>
      </c>
      <c r="AM545" s="35">
        <f t="shared" si="334"/>
        <v>0</v>
      </c>
      <c r="AN545" s="35">
        <f t="shared" si="335"/>
        <v>175.22999864816666</v>
      </c>
      <c r="AO545" s="35">
        <f t="shared" si="336"/>
        <v>50.130001068115241</v>
      </c>
      <c r="AP545" s="35">
        <f t="shared" si="337"/>
        <v>0</v>
      </c>
      <c r="AQ545" s="35">
        <f t="shared" si="338"/>
        <v>99.699996948242188</v>
      </c>
      <c r="AR545" s="35">
        <f t="shared" si="329"/>
        <v>2500</v>
      </c>
      <c r="AS545" s="35">
        <f t="shared" si="339"/>
        <v>499.80000305175781</v>
      </c>
      <c r="AT545" s="35">
        <f t="shared" si="340"/>
        <v>4800</v>
      </c>
      <c r="AU545" s="35">
        <f t="shared" si="330"/>
        <v>0</v>
      </c>
      <c r="AV545" s="35">
        <f t="shared" si="331"/>
        <v>8804.0089688625667</v>
      </c>
      <c r="AX545" s="27">
        <v>2031</v>
      </c>
      <c r="AY545" s="35"/>
      <c r="AZ545" s="35"/>
      <c r="BA545" s="35"/>
      <c r="BB545" s="35"/>
      <c r="BC545" s="35"/>
      <c r="BD545" s="35"/>
      <c r="BE545" s="35"/>
      <c r="BF545" s="35"/>
      <c r="BG545" s="35"/>
      <c r="BH545" s="35"/>
      <c r="BI545" s="35"/>
      <c r="BJ545" s="35"/>
      <c r="BL545" s="74" t="s">
        <v>64</v>
      </c>
      <c r="BM545" s="75">
        <f>BH560</f>
        <v>19600</v>
      </c>
    </row>
    <row r="546" spans="2:65" x14ac:dyDescent="0.25">
      <c r="B546" s="25">
        <v>2032</v>
      </c>
      <c r="C546" s="26">
        <v>0</v>
      </c>
      <c r="D546" s="26">
        <v>0</v>
      </c>
      <c r="E546" s="26">
        <v>0</v>
      </c>
      <c r="F546" s="26">
        <v>1700</v>
      </c>
      <c r="G546" s="26">
        <v>200</v>
      </c>
      <c r="H546" s="26">
        <v>200</v>
      </c>
      <c r="I546" s="26">
        <v>0</v>
      </c>
      <c r="J546" s="26">
        <v>400</v>
      </c>
      <c r="K546" s="26">
        <v>0</v>
      </c>
      <c r="L546" s="26">
        <v>0</v>
      </c>
      <c r="M546" s="26">
        <v>99.650001525878906</v>
      </c>
      <c r="N546" s="26">
        <v>0</v>
      </c>
      <c r="O546" s="26">
        <v>0</v>
      </c>
      <c r="P546" s="26">
        <v>0</v>
      </c>
      <c r="Q546" s="26">
        <v>0</v>
      </c>
      <c r="R546" s="26">
        <v>0</v>
      </c>
      <c r="S546" s="26">
        <v>0</v>
      </c>
      <c r="T546" s="26">
        <v>0</v>
      </c>
      <c r="U546" s="26">
        <v>0</v>
      </c>
      <c r="V546" s="26">
        <v>6300</v>
      </c>
      <c r="W546" s="26">
        <v>41.630001068115227</v>
      </c>
      <c r="X546" s="26">
        <v>375</v>
      </c>
      <c r="Y546" s="26">
        <v>124.75</v>
      </c>
      <c r="Z546" s="26">
        <v>0</v>
      </c>
      <c r="AA546" s="26">
        <v>0</v>
      </c>
      <c r="AB546" s="26">
        <v>0</v>
      </c>
      <c r="AC546" s="26">
        <v>0</v>
      </c>
      <c r="AD546" s="26">
        <v>0</v>
      </c>
      <c r="AE546" s="26">
        <v>13.19999980926514</v>
      </c>
      <c r="AF546" s="26">
        <v>177.25999891757965</v>
      </c>
      <c r="AG546" s="26">
        <v>513.42269833523756</v>
      </c>
      <c r="AH546" s="26">
        <v>216.67182357825993</v>
      </c>
      <c r="AI546" s="30" t="str">
        <f t="shared" si="332"/>
        <v>O2 100% Renewable by 2045 PSH</v>
      </c>
      <c r="AJ546" s="25">
        <v>2032</v>
      </c>
      <c r="AK546" s="34">
        <f t="shared" si="333"/>
        <v>730.09452191349749</v>
      </c>
      <c r="AL546" s="34">
        <f t="shared" si="328"/>
        <v>0</v>
      </c>
      <c r="AM546" s="34">
        <f t="shared" si="334"/>
        <v>0</v>
      </c>
      <c r="AN546" s="34">
        <f t="shared" si="335"/>
        <v>177.25999891757965</v>
      </c>
      <c r="AO546" s="34">
        <f t="shared" si="336"/>
        <v>54.830000877380371</v>
      </c>
      <c r="AP546" s="34">
        <f t="shared" si="337"/>
        <v>0</v>
      </c>
      <c r="AQ546" s="34">
        <f t="shared" si="338"/>
        <v>99.650001525878906</v>
      </c>
      <c r="AR546" s="34">
        <f t="shared" si="329"/>
        <v>2500</v>
      </c>
      <c r="AS546" s="34">
        <f t="shared" si="339"/>
        <v>499.75</v>
      </c>
      <c r="AT546" s="34">
        <f t="shared" si="340"/>
        <v>6300</v>
      </c>
      <c r="AU546" s="34">
        <f t="shared" si="330"/>
        <v>0</v>
      </c>
      <c r="AV546" s="34">
        <f t="shared" si="331"/>
        <v>10361.584523234336</v>
      </c>
      <c r="AX546" s="25">
        <v>2032</v>
      </c>
      <c r="AY546" s="34"/>
      <c r="AZ546" s="34"/>
      <c r="BA546" s="34"/>
      <c r="BB546" s="34"/>
      <c r="BC546" s="34"/>
      <c r="BD546" s="34"/>
      <c r="BE546" s="34"/>
      <c r="BF546" s="34"/>
      <c r="BG546" s="34"/>
      <c r="BH546" s="34"/>
      <c r="BI546" s="34"/>
      <c r="BJ546" s="34"/>
      <c r="BL546" s="74" t="s">
        <v>50</v>
      </c>
      <c r="BM546" s="75">
        <f>BI560</f>
        <v>0</v>
      </c>
    </row>
    <row r="547" spans="2:65" x14ac:dyDescent="0.25">
      <c r="B547" s="27">
        <v>2033</v>
      </c>
      <c r="C547" s="28">
        <v>0</v>
      </c>
      <c r="D547" s="28">
        <v>0</v>
      </c>
      <c r="E547" s="28">
        <v>0</v>
      </c>
      <c r="F547" s="28">
        <v>1700</v>
      </c>
      <c r="G547" s="28">
        <v>200</v>
      </c>
      <c r="H547" s="28">
        <v>200</v>
      </c>
      <c r="I547" s="28">
        <v>0</v>
      </c>
      <c r="J547" s="28">
        <v>400</v>
      </c>
      <c r="K547" s="28">
        <v>0</v>
      </c>
      <c r="L547" s="28">
        <v>0</v>
      </c>
      <c r="M547" s="28">
        <v>99.599998474121094</v>
      </c>
      <c r="N547" s="28">
        <v>0</v>
      </c>
      <c r="O547" s="28">
        <v>0</v>
      </c>
      <c r="P547" s="28">
        <v>0</v>
      </c>
      <c r="Q547" s="28">
        <v>0</v>
      </c>
      <c r="R547" s="28">
        <v>0</v>
      </c>
      <c r="S547" s="28">
        <v>0</v>
      </c>
      <c r="T547" s="28">
        <v>0</v>
      </c>
      <c r="U547" s="28">
        <v>0</v>
      </c>
      <c r="V547" s="28">
        <v>7400</v>
      </c>
      <c r="W547" s="28">
        <v>44.919998168945313</v>
      </c>
      <c r="X547" s="28">
        <v>375</v>
      </c>
      <c r="Y547" s="28">
        <v>124.69999694824219</v>
      </c>
      <c r="Z547" s="28">
        <v>0</v>
      </c>
      <c r="AA547" s="28">
        <v>0</v>
      </c>
      <c r="AB547" s="28">
        <v>0</v>
      </c>
      <c r="AC547" s="28">
        <v>0</v>
      </c>
      <c r="AD547" s="28">
        <v>0</v>
      </c>
      <c r="AE547" s="28">
        <v>14.25</v>
      </c>
      <c r="AF547" s="28">
        <v>179.1700045466423</v>
      </c>
      <c r="AG547" s="28">
        <v>543.82508783715195</v>
      </c>
      <c r="AH547" s="28">
        <v>245.58423121177603</v>
      </c>
      <c r="AI547" s="30" t="str">
        <f t="shared" si="332"/>
        <v>O2 100% Renewable by 2045 PSH</v>
      </c>
      <c r="AJ547" s="27">
        <v>2033</v>
      </c>
      <c r="AK547" s="35">
        <f t="shared" si="333"/>
        <v>789.40931904892796</v>
      </c>
      <c r="AL547" s="35">
        <f t="shared" si="328"/>
        <v>0</v>
      </c>
      <c r="AM547" s="35">
        <f t="shared" si="334"/>
        <v>0</v>
      </c>
      <c r="AN547" s="35">
        <f t="shared" si="335"/>
        <v>179.1700045466423</v>
      </c>
      <c r="AO547" s="35">
        <f t="shared" si="336"/>
        <v>59.169998168945313</v>
      </c>
      <c r="AP547" s="35">
        <f t="shared" si="337"/>
        <v>0</v>
      </c>
      <c r="AQ547" s="35">
        <f t="shared" si="338"/>
        <v>99.599998474121094</v>
      </c>
      <c r="AR547" s="35">
        <f t="shared" si="329"/>
        <v>2500</v>
      </c>
      <c r="AS547" s="35">
        <f t="shared" si="339"/>
        <v>499.69999694824219</v>
      </c>
      <c r="AT547" s="35">
        <f t="shared" si="340"/>
        <v>7400</v>
      </c>
      <c r="AU547" s="35">
        <f t="shared" si="330"/>
        <v>0</v>
      </c>
      <c r="AV547" s="35">
        <f t="shared" si="331"/>
        <v>11527.049317186878</v>
      </c>
      <c r="AX547" s="27">
        <v>2033</v>
      </c>
      <c r="AY547" s="35"/>
      <c r="AZ547" s="35"/>
      <c r="BA547" s="35"/>
      <c r="BB547" s="35"/>
      <c r="BC547" s="35"/>
      <c r="BD547" s="35"/>
      <c r="BE547" s="35"/>
      <c r="BF547" s="35"/>
      <c r="BG547" s="35"/>
      <c r="BH547" s="35"/>
      <c r="BI547" s="35"/>
      <c r="BJ547" s="35"/>
    </row>
    <row r="548" spans="2:65" x14ac:dyDescent="0.25">
      <c r="B548" s="25">
        <v>2034</v>
      </c>
      <c r="C548" s="26">
        <v>0</v>
      </c>
      <c r="D548" s="26">
        <v>0</v>
      </c>
      <c r="E548" s="26">
        <v>0</v>
      </c>
      <c r="F548" s="26">
        <v>1700</v>
      </c>
      <c r="G548" s="26">
        <v>200</v>
      </c>
      <c r="H548" s="26">
        <v>200</v>
      </c>
      <c r="I548" s="26">
        <v>0</v>
      </c>
      <c r="J548" s="26">
        <v>400</v>
      </c>
      <c r="K548" s="26">
        <v>0</v>
      </c>
      <c r="L548" s="26">
        <v>0</v>
      </c>
      <c r="M548" s="26">
        <v>99.550003051757813</v>
      </c>
      <c r="N548" s="26">
        <v>0</v>
      </c>
      <c r="O548" s="26">
        <v>0</v>
      </c>
      <c r="P548" s="26">
        <v>0</v>
      </c>
      <c r="Q548" s="26">
        <v>0</v>
      </c>
      <c r="R548" s="26">
        <v>0</v>
      </c>
      <c r="S548" s="26">
        <v>0</v>
      </c>
      <c r="T548" s="26">
        <v>0</v>
      </c>
      <c r="U548" s="26">
        <v>0</v>
      </c>
      <c r="V548" s="26">
        <v>8600</v>
      </c>
      <c r="W548" s="26">
        <v>48.389999389648438</v>
      </c>
      <c r="X548" s="26">
        <v>375</v>
      </c>
      <c r="Y548" s="26">
        <v>124.65000152587891</v>
      </c>
      <c r="Z548" s="26">
        <v>0</v>
      </c>
      <c r="AA548" s="26">
        <v>0</v>
      </c>
      <c r="AB548" s="26">
        <v>0</v>
      </c>
      <c r="AC548" s="26">
        <v>0</v>
      </c>
      <c r="AD548" s="26">
        <v>0</v>
      </c>
      <c r="AE548" s="26">
        <v>15.340000152587891</v>
      </c>
      <c r="AF548" s="26">
        <v>181.12000322341919</v>
      </c>
      <c r="AG548" s="26">
        <v>577.0647340499753</v>
      </c>
      <c r="AH548" s="26">
        <v>280.84440061793555</v>
      </c>
      <c r="AI548" s="30" t="str">
        <f t="shared" si="332"/>
        <v>O2 100% Renewable by 2045 PSH</v>
      </c>
      <c r="AJ548" s="25">
        <v>2034</v>
      </c>
      <c r="AK548" s="34">
        <f t="shared" si="333"/>
        <v>857.90913466791085</v>
      </c>
      <c r="AL548" s="34">
        <f t="shared" si="328"/>
        <v>0</v>
      </c>
      <c r="AM548" s="34">
        <f t="shared" si="334"/>
        <v>0</v>
      </c>
      <c r="AN548" s="34">
        <f t="shared" si="335"/>
        <v>181.12000322341919</v>
      </c>
      <c r="AO548" s="34">
        <f t="shared" si="336"/>
        <v>63.729999542236328</v>
      </c>
      <c r="AP548" s="34">
        <f t="shared" si="337"/>
        <v>0</v>
      </c>
      <c r="AQ548" s="34">
        <f t="shared" si="338"/>
        <v>99.550003051757813</v>
      </c>
      <c r="AR548" s="34">
        <f t="shared" si="329"/>
        <v>2500</v>
      </c>
      <c r="AS548" s="34">
        <f t="shared" si="339"/>
        <v>499.65000152587891</v>
      </c>
      <c r="AT548" s="34">
        <f t="shared" si="340"/>
        <v>8600</v>
      </c>
      <c r="AU548" s="34">
        <f t="shared" si="330"/>
        <v>0</v>
      </c>
      <c r="AV548" s="34">
        <f t="shared" si="331"/>
        <v>12801.959142011203</v>
      </c>
      <c r="AX548" s="25">
        <v>2034</v>
      </c>
      <c r="AY548" s="34"/>
      <c r="AZ548" s="34"/>
      <c r="BA548" s="34"/>
      <c r="BB548" s="34"/>
      <c r="BC548" s="34"/>
      <c r="BD548" s="34"/>
      <c r="BE548" s="34"/>
      <c r="BF548" s="34"/>
      <c r="BG548" s="34"/>
      <c r="BH548" s="34"/>
      <c r="BI548" s="34"/>
      <c r="BJ548" s="34"/>
    </row>
    <row r="549" spans="2:65" x14ac:dyDescent="0.25">
      <c r="B549" s="27">
        <v>2035</v>
      </c>
      <c r="C549" s="28">
        <v>0</v>
      </c>
      <c r="D549" s="28">
        <v>0</v>
      </c>
      <c r="E549" s="28">
        <v>0</v>
      </c>
      <c r="F549" s="28">
        <v>1700</v>
      </c>
      <c r="G549" s="28">
        <v>200</v>
      </c>
      <c r="H549" s="28">
        <v>200</v>
      </c>
      <c r="I549" s="28">
        <v>0</v>
      </c>
      <c r="J549" s="28">
        <v>400</v>
      </c>
      <c r="K549" s="28">
        <v>0</v>
      </c>
      <c r="L549" s="28">
        <v>0</v>
      </c>
      <c r="M549" s="28">
        <v>99.5</v>
      </c>
      <c r="N549" s="28">
        <v>0</v>
      </c>
      <c r="O549" s="28">
        <v>0</v>
      </c>
      <c r="P549" s="28">
        <v>0</v>
      </c>
      <c r="Q549" s="28">
        <v>0</v>
      </c>
      <c r="R549" s="28">
        <v>0</v>
      </c>
      <c r="S549" s="28">
        <v>0</v>
      </c>
      <c r="T549" s="28">
        <v>0</v>
      </c>
      <c r="U549" s="28">
        <v>0</v>
      </c>
      <c r="V549" s="28">
        <v>10000</v>
      </c>
      <c r="W549" s="28">
        <v>51.919998168945313</v>
      </c>
      <c r="X549" s="28">
        <v>375</v>
      </c>
      <c r="Y549" s="28">
        <v>124.59999847412109</v>
      </c>
      <c r="Z549" s="28">
        <v>0</v>
      </c>
      <c r="AA549" s="28">
        <v>0</v>
      </c>
      <c r="AB549" s="28">
        <v>0</v>
      </c>
      <c r="AC549" s="28">
        <v>0</v>
      </c>
      <c r="AD549" s="28">
        <v>0</v>
      </c>
      <c r="AE549" s="28">
        <v>16.469999313354489</v>
      </c>
      <c r="AF549" s="28">
        <v>183.27999931573868</v>
      </c>
      <c r="AG549" s="28">
        <v>607.87923046160427</v>
      </c>
      <c r="AH549" s="28">
        <v>309.19430249073082</v>
      </c>
      <c r="AI549" s="30" t="str">
        <f t="shared" si="332"/>
        <v>O2 100% Renewable by 2045 PSH</v>
      </c>
      <c r="AJ549" s="27">
        <v>2035</v>
      </c>
      <c r="AK549" s="35">
        <f t="shared" si="333"/>
        <v>917.07353295233509</v>
      </c>
      <c r="AL549" s="35">
        <f t="shared" si="328"/>
        <v>0</v>
      </c>
      <c r="AM549" s="35">
        <f t="shared" si="334"/>
        <v>0</v>
      </c>
      <c r="AN549" s="35">
        <f t="shared" si="335"/>
        <v>183.27999931573868</v>
      </c>
      <c r="AO549" s="35">
        <f t="shared" si="336"/>
        <v>68.389997482299805</v>
      </c>
      <c r="AP549" s="35">
        <f t="shared" si="337"/>
        <v>0</v>
      </c>
      <c r="AQ549" s="35">
        <f t="shared" si="338"/>
        <v>99.5</v>
      </c>
      <c r="AR549" s="35">
        <f t="shared" si="329"/>
        <v>2500</v>
      </c>
      <c r="AS549" s="35">
        <f t="shared" si="339"/>
        <v>499.59999847412109</v>
      </c>
      <c r="AT549" s="35">
        <f t="shared" si="340"/>
        <v>10000</v>
      </c>
      <c r="AU549" s="35">
        <f t="shared" si="330"/>
        <v>0</v>
      </c>
      <c r="AV549" s="35">
        <f t="shared" si="331"/>
        <v>14267.843528224494</v>
      </c>
      <c r="AX549" s="27">
        <v>2035</v>
      </c>
      <c r="AY549" s="35"/>
      <c r="AZ549" s="35"/>
      <c r="BA549" s="35"/>
      <c r="BB549" s="35"/>
      <c r="BC549" s="35"/>
      <c r="BD549" s="35"/>
      <c r="BE549" s="35"/>
      <c r="BF549" s="35"/>
      <c r="BG549" s="35"/>
      <c r="BH549" s="35"/>
      <c r="BI549" s="35"/>
      <c r="BJ549" s="35"/>
    </row>
    <row r="550" spans="2:65" x14ac:dyDescent="0.25">
      <c r="B550" s="25">
        <v>2036</v>
      </c>
      <c r="C550" s="26">
        <v>0</v>
      </c>
      <c r="D550" s="26">
        <v>0</v>
      </c>
      <c r="E550" s="26">
        <v>0</v>
      </c>
      <c r="F550" s="26">
        <v>1700</v>
      </c>
      <c r="G550" s="26">
        <v>200</v>
      </c>
      <c r="H550" s="26">
        <v>200</v>
      </c>
      <c r="I550" s="26">
        <v>0</v>
      </c>
      <c r="J550" s="26">
        <v>400</v>
      </c>
      <c r="K550" s="26">
        <v>0</v>
      </c>
      <c r="L550" s="26">
        <v>0</v>
      </c>
      <c r="M550" s="26">
        <v>99.449996948242188</v>
      </c>
      <c r="N550" s="26">
        <v>0</v>
      </c>
      <c r="O550" s="26">
        <v>0</v>
      </c>
      <c r="P550" s="26">
        <v>0</v>
      </c>
      <c r="Q550" s="26">
        <v>0</v>
      </c>
      <c r="R550" s="26">
        <v>0</v>
      </c>
      <c r="S550" s="26">
        <v>0</v>
      </c>
      <c r="T550" s="26">
        <v>0</v>
      </c>
      <c r="U550" s="26">
        <v>0</v>
      </c>
      <c r="V550" s="26">
        <v>11300</v>
      </c>
      <c r="W550" s="26">
        <v>55.459999084472663</v>
      </c>
      <c r="X550" s="26">
        <v>375</v>
      </c>
      <c r="Y550" s="26">
        <v>124.55000305175781</v>
      </c>
      <c r="Z550" s="26">
        <v>0</v>
      </c>
      <c r="AA550" s="26">
        <v>0</v>
      </c>
      <c r="AB550" s="26">
        <v>0</v>
      </c>
      <c r="AC550" s="26">
        <v>0</v>
      </c>
      <c r="AD550" s="26">
        <v>0</v>
      </c>
      <c r="AE550" s="26">
        <v>17.590000152587891</v>
      </c>
      <c r="AF550" s="26">
        <v>185.43000155687332</v>
      </c>
      <c r="AG550" s="26">
        <v>639.68753957211959</v>
      </c>
      <c r="AH550" s="26">
        <v>312.4177018948738</v>
      </c>
      <c r="AI550" s="30" t="str">
        <f t="shared" si="332"/>
        <v>O2 100% Renewable by 2045 PSH</v>
      </c>
      <c r="AJ550" s="25">
        <v>2036</v>
      </c>
      <c r="AK550" s="34">
        <f t="shared" si="333"/>
        <v>952.10524146699345</v>
      </c>
      <c r="AL550" s="34">
        <f t="shared" si="328"/>
        <v>0</v>
      </c>
      <c r="AM550" s="34">
        <f t="shared" si="334"/>
        <v>0</v>
      </c>
      <c r="AN550" s="34">
        <f t="shared" si="335"/>
        <v>185.43000155687332</v>
      </c>
      <c r="AO550" s="34">
        <f t="shared" si="336"/>
        <v>73.049999237060547</v>
      </c>
      <c r="AP550" s="34">
        <f t="shared" si="337"/>
        <v>0</v>
      </c>
      <c r="AQ550" s="34">
        <f t="shared" si="338"/>
        <v>99.449996948242188</v>
      </c>
      <c r="AR550" s="34">
        <f t="shared" si="329"/>
        <v>2500</v>
      </c>
      <c r="AS550" s="34">
        <f t="shared" si="339"/>
        <v>499.55000305175781</v>
      </c>
      <c r="AT550" s="34">
        <f t="shared" si="340"/>
        <v>11300</v>
      </c>
      <c r="AU550" s="34">
        <f t="shared" si="330"/>
        <v>0</v>
      </c>
      <c r="AV550" s="34">
        <f t="shared" si="331"/>
        <v>15609.585242260928</v>
      </c>
      <c r="AX550" s="25">
        <v>2036</v>
      </c>
      <c r="AY550" s="34"/>
      <c r="AZ550" s="34"/>
      <c r="BA550" s="34"/>
      <c r="BB550" s="34"/>
      <c r="BC550" s="34"/>
      <c r="BD550" s="34"/>
      <c r="BE550" s="34"/>
      <c r="BF550" s="34"/>
      <c r="BG550" s="34"/>
      <c r="BH550" s="34"/>
      <c r="BI550" s="34"/>
      <c r="BJ550" s="34"/>
    </row>
    <row r="551" spans="2:65" x14ac:dyDescent="0.25">
      <c r="B551" s="27">
        <v>2037</v>
      </c>
      <c r="C551" s="28">
        <v>0</v>
      </c>
      <c r="D551" s="28">
        <v>0</v>
      </c>
      <c r="E551" s="28">
        <v>0</v>
      </c>
      <c r="F551" s="28">
        <v>1700</v>
      </c>
      <c r="G551" s="28">
        <v>200</v>
      </c>
      <c r="H551" s="28">
        <v>200</v>
      </c>
      <c r="I551" s="28">
        <v>0</v>
      </c>
      <c r="J551" s="28">
        <v>400</v>
      </c>
      <c r="K551" s="28">
        <v>0</v>
      </c>
      <c r="L551" s="28">
        <v>0</v>
      </c>
      <c r="M551" s="28">
        <v>99.400001525878906</v>
      </c>
      <c r="N551" s="28">
        <v>0</v>
      </c>
      <c r="O551" s="28">
        <v>0</v>
      </c>
      <c r="P551" s="28">
        <v>0</v>
      </c>
      <c r="Q551" s="28">
        <v>0</v>
      </c>
      <c r="R551" s="28">
        <v>0</v>
      </c>
      <c r="S551" s="28">
        <v>0</v>
      </c>
      <c r="T551" s="28">
        <v>0</v>
      </c>
      <c r="U551" s="28">
        <v>0</v>
      </c>
      <c r="V551" s="28">
        <v>12800</v>
      </c>
      <c r="W551" s="28">
        <v>58.759998321533203</v>
      </c>
      <c r="X551" s="28">
        <v>375</v>
      </c>
      <c r="Y551" s="28">
        <v>124.5</v>
      </c>
      <c r="Z551" s="28">
        <v>0</v>
      </c>
      <c r="AA551" s="28">
        <v>0</v>
      </c>
      <c r="AB551" s="28">
        <v>0</v>
      </c>
      <c r="AC551" s="28">
        <v>0</v>
      </c>
      <c r="AD551" s="28">
        <v>0</v>
      </c>
      <c r="AE551" s="28">
        <v>18.629999160766602</v>
      </c>
      <c r="AF551" s="28">
        <v>187.66000086069107</v>
      </c>
      <c r="AG551" s="28">
        <v>670.51311338795813</v>
      </c>
      <c r="AH551" s="28">
        <v>341.97115193805143</v>
      </c>
      <c r="AI551" s="30" t="str">
        <f t="shared" si="332"/>
        <v>O2 100% Renewable by 2045 PSH</v>
      </c>
      <c r="AJ551" s="27">
        <v>2037</v>
      </c>
      <c r="AK551" s="35">
        <f t="shared" si="333"/>
        <v>1012.4842653260096</v>
      </c>
      <c r="AL551" s="35">
        <f t="shared" si="328"/>
        <v>0</v>
      </c>
      <c r="AM551" s="35">
        <f t="shared" si="334"/>
        <v>0</v>
      </c>
      <c r="AN551" s="35">
        <f t="shared" si="335"/>
        <v>187.66000086069107</v>
      </c>
      <c r="AO551" s="35">
        <f t="shared" si="336"/>
        <v>77.389997482299805</v>
      </c>
      <c r="AP551" s="35">
        <f t="shared" si="337"/>
        <v>0</v>
      </c>
      <c r="AQ551" s="35">
        <f t="shared" si="338"/>
        <v>99.400001525878906</v>
      </c>
      <c r="AR551" s="35">
        <f t="shared" si="329"/>
        <v>2500</v>
      </c>
      <c r="AS551" s="35">
        <f t="shared" si="339"/>
        <v>499.5</v>
      </c>
      <c r="AT551" s="35">
        <f t="shared" si="340"/>
        <v>12800</v>
      </c>
      <c r="AU551" s="35">
        <f t="shared" si="330"/>
        <v>0</v>
      </c>
      <c r="AV551" s="35">
        <f t="shared" si="331"/>
        <v>17176.434265194879</v>
      </c>
      <c r="AX551" s="27">
        <v>2037</v>
      </c>
      <c r="AY551" s="35"/>
      <c r="AZ551" s="35"/>
      <c r="BA551" s="35"/>
      <c r="BB551" s="35"/>
      <c r="BC551" s="35"/>
      <c r="BD551" s="35"/>
      <c r="BE551" s="35"/>
      <c r="BF551" s="35"/>
      <c r="BG551" s="35"/>
      <c r="BH551" s="35"/>
      <c r="BI551" s="35"/>
      <c r="BJ551" s="35"/>
    </row>
    <row r="552" spans="2:65" x14ac:dyDescent="0.25">
      <c r="B552" s="25">
        <v>2038</v>
      </c>
      <c r="C552" s="26">
        <v>0</v>
      </c>
      <c r="D552" s="26">
        <v>0</v>
      </c>
      <c r="E552" s="26">
        <v>0</v>
      </c>
      <c r="F552" s="26">
        <v>1700</v>
      </c>
      <c r="G552" s="26">
        <v>200</v>
      </c>
      <c r="H552" s="26">
        <v>200</v>
      </c>
      <c r="I552" s="26">
        <v>0</v>
      </c>
      <c r="J552" s="26">
        <v>400</v>
      </c>
      <c r="K552" s="26">
        <v>0</v>
      </c>
      <c r="L552" s="26">
        <v>0</v>
      </c>
      <c r="M552" s="26">
        <v>99.349998474121094</v>
      </c>
      <c r="N552" s="26">
        <v>0</v>
      </c>
      <c r="O552" s="26">
        <v>0</v>
      </c>
      <c r="P552" s="26">
        <v>0</v>
      </c>
      <c r="Q552" s="26">
        <v>0</v>
      </c>
      <c r="R552" s="26">
        <v>0</v>
      </c>
      <c r="S552" s="26">
        <v>0</v>
      </c>
      <c r="T552" s="26">
        <v>0</v>
      </c>
      <c r="U552" s="26">
        <v>0</v>
      </c>
      <c r="V552" s="26">
        <v>14400</v>
      </c>
      <c r="W552" s="26">
        <v>62.220001220703118</v>
      </c>
      <c r="X552" s="26">
        <v>500</v>
      </c>
      <c r="Y552" s="26">
        <v>124.44999694824219</v>
      </c>
      <c r="Z552" s="26">
        <v>0</v>
      </c>
      <c r="AA552" s="26">
        <v>0</v>
      </c>
      <c r="AB552" s="26">
        <v>0</v>
      </c>
      <c r="AC552" s="26">
        <v>0</v>
      </c>
      <c r="AD552" s="26">
        <v>0</v>
      </c>
      <c r="AE552" s="26">
        <v>19.729999542236332</v>
      </c>
      <c r="AF552" s="26">
        <v>189.78999906778336</v>
      </c>
      <c r="AG552" s="26">
        <v>699.77322725012084</v>
      </c>
      <c r="AH552" s="26">
        <v>372.95409578863388</v>
      </c>
      <c r="AI552" s="30" t="str">
        <f t="shared" si="332"/>
        <v>O2 100% Renewable by 2045 PSH</v>
      </c>
      <c r="AJ552" s="25">
        <v>2038</v>
      </c>
      <c r="AK552" s="34">
        <f t="shared" si="333"/>
        <v>1072.7273230387548</v>
      </c>
      <c r="AL552" s="34">
        <f t="shared" si="328"/>
        <v>0</v>
      </c>
      <c r="AM552" s="34">
        <f t="shared" si="334"/>
        <v>0</v>
      </c>
      <c r="AN552" s="34">
        <f t="shared" si="335"/>
        <v>189.78999906778336</v>
      </c>
      <c r="AO552" s="34">
        <f t="shared" si="336"/>
        <v>81.950000762939453</v>
      </c>
      <c r="AP552" s="34">
        <f t="shared" si="337"/>
        <v>0</v>
      </c>
      <c r="AQ552" s="34">
        <f t="shared" si="338"/>
        <v>99.349998474121094</v>
      </c>
      <c r="AR552" s="34">
        <f t="shared" si="329"/>
        <v>2500</v>
      </c>
      <c r="AS552" s="34">
        <f t="shared" si="339"/>
        <v>624.44999694824219</v>
      </c>
      <c r="AT552" s="34">
        <f t="shared" si="340"/>
        <v>14400</v>
      </c>
      <c r="AU552" s="34">
        <f t="shared" si="330"/>
        <v>0</v>
      </c>
      <c r="AV552" s="34">
        <f t="shared" si="331"/>
        <v>18968.267318291841</v>
      </c>
      <c r="AX552" s="25">
        <v>2038</v>
      </c>
      <c r="AY552" s="34"/>
      <c r="AZ552" s="34"/>
      <c r="BA552" s="34"/>
      <c r="BB552" s="34"/>
      <c r="BC552" s="34"/>
      <c r="BD552" s="34"/>
      <c r="BE552" s="34"/>
      <c r="BF552" s="34"/>
      <c r="BG552" s="34"/>
      <c r="BH552" s="34"/>
      <c r="BI552" s="34"/>
      <c r="BJ552" s="34"/>
    </row>
    <row r="553" spans="2:65" x14ac:dyDescent="0.25">
      <c r="B553" s="27">
        <v>2039</v>
      </c>
      <c r="C553" s="28">
        <v>0</v>
      </c>
      <c r="D553" s="28">
        <v>0</v>
      </c>
      <c r="E553" s="28">
        <v>0</v>
      </c>
      <c r="F553" s="28">
        <v>1700</v>
      </c>
      <c r="G553" s="28">
        <v>200</v>
      </c>
      <c r="H553" s="28">
        <v>200</v>
      </c>
      <c r="I553" s="28">
        <v>0</v>
      </c>
      <c r="J553" s="28">
        <v>400</v>
      </c>
      <c r="K553" s="28">
        <v>0</v>
      </c>
      <c r="L553" s="28">
        <v>0</v>
      </c>
      <c r="M553" s="28">
        <v>99.300003051757813</v>
      </c>
      <c r="N553" s="28">
        <v>0</v>
      </c>
      <c r="O553" s="28">
        <v>0</v>
      </c>
      <c r="P553" s="28">
        <v>0</v>
      </c>
      <c r="Q553" s="28">
        <v>0</v>
      </c>
      <c r="R553" s="28">
        <v>0</v>
      </c>
      <c r="S553" s="28">
        <v>0</v>
      </c>
      <c r="T553" s="28">
        <v>0</v>
      </c>
      <c r="U553" s="28">
        <v>0</v>
      </c>
      <c r="V553" s="28">
        <v>16100</v>
      </c>
      <c r="W553" s="28">
        <v>65.650001525878906</v>
      </c>
      <c r="X553" s="28">
        <v>625</v>
      </c>
      <c r="Y553" s="28">
        <v>124.40000152587891</v>
      </c>
      <c r="Z553" s="28">
        <v>0</v>
      </c>
      <c r="AA553" s="28">
        <v>0</v>
      </c>
      <c r="AB553" s="28">
        <v>0</v>
      </c>
      <c r="AC553" s="28">
        <v>0</v>
      </c>
      <c r="AD553" s="28">
        <v>0</v>
      </c>
      <c r="AE553" s="28">
        <v>20.819999694824219</v>
      </c>
      <c r="AF553" s="28">
        <v>191.94000369310379</v>
      </c>
      <c r="AG553" s="28">
        <v>729.05334737670728</v>
      </c>
      <c r="AH553" s="28">
        <v>417.70254871129873</v>
      </c>
      <c r="AI553" s="30" t="str">
        <f t="shared" si="332"/>
        <v>O2 100% Renewable by 2045 PSH</v>
      </c>
      <c r="AJ553" s="27">
        <v>2039</v>
      </c>
      <c r="AK553" s="35">
        <f t="shared" si="333"/>
        <v>1146.755896088006</v>
      </c>
      <c r="AL553" s="35">
        <f t="shared" si="328"/>
        <v>0</v>
      </c>
      <c r="AM553" s="35">
        <f t="shared" si="334"/>
        <v>0</v>
      </c>
      <c r="AN553" s="35">
        <f t="shared" si="335"/>
        <v>191.94000369310379</v>
      </c>
      <c r="AO553" s="35">
        <f t="shared" si="336"/>
        <v>86.470001220703125</v>
      </c>
      <c r="AP553" s="35">
        <f t="shared" si="337"/>
        <v>0</v>
      </c>
      <c r="AQ553" s="35">
        <f t="shared" si="338"/>
        <v>99.300003051757813</v>
      </c>
      <c r="AR553" s="35">
        <f t="shared" si="329"/>
        <v>2500</v>
      </c>
      <c r="AS553" s="35">
        <f t="shared" si="339"/>
        <v>749.40000152587891</v>
      </c>
      <c r="AT553" s="35">
        <f t="shared" si="340"/>
        <v>16100</v>
      </c>
      <c r="AU553" s="35">
        <f t="shared" si="330"/>
        <v>0</v>
      </c>
      <c r="AV553" s="35">
        <f t="shared" si="331"/>
        <v>20873.865905579449</v>
      </c>
      <c r="AX553" s="27">
        <v>2039</v>
      </c>
      <c r="AY553" s="35"/>
      <c r="AZ553" s="35"/>
      <c r="BA553" s="35"/>
      <c r="BB553" s="35"/>
      <c r="BC553" s="35"/>
      <c r="BD553" s="35"/>
      <c r="BE553" s="35"/>
      <c r="BF553" s="35"/>
      <c r="BG553" s="35"/>
      <c r="BH553" s="35"/>
      <c r="BI553" s="35"/>
      <c r="BJ553" s="35"/>
    </row>
    <row r="554" spans="2:65" x14ac:dyDescent="0.25">
      <c r="B554" s="25">
        <v>2040</v>
      </c>
      <c r="C554" s="26">
        <v>0</v>
      </c>
      <c r="D554" s="26">
        <v>0</v>
      </c>
      <c r="E554" s="26">
        <v>0</v>
      </c>
      <c r="F554" s="26">
        <v>1700</v>
      </c>
      <c r="G554" s="26">
        <v>200</v>
      </c>
      <c r="H554" s="26">
        <v>200</v>
      </c>
      <c r="I554" s="26">
        <v>0</v>
      </c>
      <c r="J554" s="26">
        <v>400</v>
      </c>
      <c r="K554" s="26">
        <v>0</v>
      </c>
      <c r="L554" s="26">
        <v>0</v>
      </c>
      <c r="M554" s="26">
        <v>99.25</v>
      </c>
      <c r="N554" s="26">
        <v>0</v>
      </c>
      <c r="O554" s="26">
        <v>0</v>
      </c>
      <c r="P554" s="26">
        <v>0</v>
      </c>
      <c r="Q554" s="26">
        <v>0</v>
      </c>
      <c r="R554" s="26">
        <v>0</v>
      </c>
      <c r="S554" s="26">
        <v>0</v>
      </c>
      <c r="T554" s="26">
        <v>0</v>
      </c>
      <c r="U554" s="26">
        <v>0</v>
      </c>
      <c r="V554" s="26">
        <v>17600</v>
      </c>
      <c r="W554" s="26">
        <v>69.120002746582031</v>
      </c>
      <c r="X554" s="26">
        <v>750</v>
      </c>
      <c r="Y554" s="26">
        <v>124.34999847412109</v>
      </c>
      <c r="Z554" s="26">
        <v>0</v>
      </c>
      <c r="AA554" s="26">
        <v>0</v>
      </c>
      <c r="AB554" s="26">
        <v>0</v>
      </c>
      <c r="AC554" s="26">
        <v>0</v>
      </c>
      <c r="AD554" s="26">
        <v>0</v>
      </c>
      <c r="AE554" s="26">
        <v>21.920000076293949</v>
      </c>
      <c r="AF554" s="26">
        <v>194.05000078678131</v>
      </c>
      <c r="AG554" s="26">
        <v>755.51243081152279</v>
      </c>
      <c r="AH554" s="26">
        <v>466.93941385101141</v>
      </c>
      <c r="AI554" s="30" t="str">
        <f t="shared" si="332"/>
        <v>O2 100% Renewable by 2045 PSH</v>
      </c>
      <c r="AJ554" s="25">
        <v>2040</v>
      </c>
      <c r="AK554" s="34">
        <f t="shared" si="333"/>
        <v>1222.4518446625343</v>
      </c>
      <c r="AL554" s="34">
        <f t="shared" si="328"/>
        <v>0</v>
      </c>
      <c r="AM554" s="34">
        <f t="shared" si="334"/>
        <v>0</v>
      </c>
      <c r="AN554" s="34">
        <f t="shared" si="335"/>
        <v>194.05000078678131</v>
      </c>
      <c r="AO554" s="34">
        <f t="shared" si="336"/>
        <v>91.040002822875977</v>
      </c>
      <c r="AP554" s="34">
        <f t="shared" si="337"/>
        <v>0</v>
      </c>
      <c r="AQ554" s="34">
        <f t="shared" si="338"/>
        <v>99.25</v>
      </c>
      <c r="AR554" s="34">
        <f t="shared" si="329"/>
        <v>2500</v>
      </c>
      <c r="AS554" s="34">
        <f t="shared" si="339"/>
        <v>874.34999847412109</v>
      </c>
      <c r="AT554" s="34">
        <f t="shared" si="340"/>
        <v>17600</v>
      </c>
      <c r="AU554" s="34">
        <f t="shared" si="330"/>
        <v>0</v>
      </c>
      <c r="AV554" s="34">
        <f t="shared" si="331"/>
        <v>22581.141846746312</v>
      </c>
      <c r="AX554" s="25">
        <v>2040</v>
      </c>
      <c r="AY554" s="34"/>
      <c r="AZ554" s="34"/>
      <c r="BA554" s="34"/>
      <c r="BB554" s="34"/>
      <c r="BC554" s="34"/>
      <c r="BD554" s="34"/>
      <c r="BE554" s="34"/>
      <c r="BF554" s="34"/>
      <c r="BG554" s="34"/>
      <c r="BH554" s="34"/>
      <c r="BI554" s="34"/>
      <c r="BJ554" s="34"/>
    </row>
    <row r="555" spans="2:65" x14ac:dyDescent="0.25">
      <c r="B555" s="27">
        <v>2041</v>
      </c>
      <c r="C555" s="28">
        <v>0</v>
      </c>
      <c r="D555" s="28">
        <v>0</v>
      </c>
      <c r="E555" s="28">
        <v>0</v>
      </c>
      <c r="F555" s="28">
        <v>1700</v>
      </c>
      <c r="G555" s="28">
        <v>200</v>
      </c>
      <c r="H555" s="28">
        <v>200</v>
      </c>
      <c r="I555" s="28">
        <v>0</v>
      </c>
      <c r="J555" s="28">
        <v>400</v>
      </c>
      <c r="K555" s="28">
        <v>0</v>
      </c>
      <c r="L555" s="28">
        <v>0</v>
      </c>
      <c r="M555" s="28">
        <v>99.199996948242188</v>
      </c>
      <c r="N555" s="28">
        <v>0</v>
      </c>
      <c r="O555" s="28">
        <v>0</v>
      </c>
      <c r="P555" s="28">
        <v>0</v>
      </c>
      <c r="Q555" s="28">
        <v>0</v>
      </c>
      <c r="R555" s="28">
        <v>0</v>
      </c>
      <c r="S555" s="28">
        <v>0</v>
      </c>
      <c r="T555" s="28">
        <v>0</v>
      </c>
      <c r="U555" s="28">
        <v>0</v>
      </c>
      <c r="V555" s="28">
        <v>18800</v>
      </c>
      <c r="W555" s="28">
        <v>72.769996643066406</v>
      </c>
      <c r="X555" s="28">
        <v>875</v>
      </c>
      <c r="Y555" s="28">
        <v>124.30000305175781</v>
      </c>
      <c r="Z555" s="28">
        <v>0</v>
      </c>
      <c r="AA555" s="28">
        <v>0</v>
      </c>
      <c r="AB555" s="28">
        <v>0</v>
      </c>
      <c r="AC555" s="28">
        <v>0</v>
      </c>
      <c r="AD555" s="28">
        <v>0</v>
      </c>
      <c r="AE555" s="28">
        <v>23.079999923706051</v>
      </c>
      <c r="AF555" s="28">
        <v>196.21999633312225</v>
      </c>
      <c r="AG555" s="28">
        <v>778.42247755274707</v>
      </c>
      <c r="AH555" s="28">
        <v>490.49237784781337</v>
      </c>
      <c r="AI555" s="30" t="str">
        <f t="shared" si="332"/>
        <v>O2 100% Renewable by 2045 PSH</v>
      </c>
      <c r="AJ555" s="27">
        <v>2041</v>
      </c>
      <c r="AK555" s="35">
        <f t="shared" si="333"/>
        <v>1268.9148554005606</v>
      </c>
      <c r="AL555" s="35">
        <f t="shared" si="328"/>
        <v>0</v>
      </c>
      <c r="AM555" s="35">
        <f t="shared" si="334"/>
        <v>0</v>
      </c>
      <c r="AN555" s="35">
        <f t="shared" si="335"/>
        <v>196.21999633312225</v>
      </c>
      <c r="AO555" s="35">
        <f t="shared" si="336"/>
        <v>95.849996566772461</v>
      </c>
      <c r="AP555" s="35">
        <f t="shared" si="337"/>
        <v>0</v>
      </c>
      <c r="AQ555" s="35">
        <f t="shared" si="338"/>
        <v>99.199996948242188</v>
      </c>
      <c r="AR555" s="35">
        <f t="shared" si="329"/>
        <v>2500</v>
      </c>
      <c r="AS555" s="35">
        <f t="shared" si="339"/>
        <v>999.30000305175781</v>
      </c>
      <c r="AT555" s="35">
        <f t="shared" si="340"/>
        <v>18800</v>
      </c>
      <c r="AU555" s="35">
        <f t="shared" si="330"/>
        <v>0</v>
      </c>
      <c r="AV555" s="35">
        <f t="shared" si="331"/>
        <v>23959.484848300453</v>
      </c>
      <c r="AX555" s="27">
        <v>2041</v>
      </c>
      <c r="AY555" s="35"/>
      <c r="AZ555" s="35"/>
      <c r="BA555" s="35"/>
      <c r="BB555" s="35"/>
      <c r="BC555" s="35"/>
      <c r="BD555" s="35"/>
      <c r="BE555" s="35"/>
      <c r="BF555" s="35"/>
      <c r="BG555" s="35"/>
      <c r="BH555" s="35"/>
      <c r="BI555" s="35"/>
      <c r="BJ555" s="35"/>
    </row>
    <row r="556" spans="2:65" x14ac:dyDescent="0.25">
      <c r="B556" s="25">
        <v>2042</v>
      </c>
      <c r="C556" s="26">
        <v>0</v>
      </c>
      <c r="D556" s="26">
        <v>0</v>
      </c>
      <c r="E556" s="26">
        <v>0</v>
      </c>
      <c r="F556" s="26">
        <v>2200</v>
      </c>
      <c r="G556" s="26">
        <v>200</v>
      </c>
      <c r="H556" s="26">
        <v>200</v>
      </c>
      <c r="I556" s="26">
        <v>0</v>
      </c>
      <c r="J556" s="26">
        <v>400</v>
      </c>
      <c r="K556" s="26">
        <v>0</v>
      </c>
      <c r="L556" s="26">
        <v>0</v>
      </c>
      <c r="M556" s="26">
        <v>99.150001525878906</v>
      </c>
      <c r="N556" s="26">
        <v>0</v>
      </c>
      <c r="O556" s="26">
        <v>0</v>
      </c>
      <c r="P556" s="26">
        <v>0</v>
      </c>
      <c r="Q556" s="26">
        <v>0</v>
      </c>
      <c r="R556" s="26">
        <v>0</v>
      </c>
      <c r="S556" s="26">
        <v>0</v>
      </c>
      <c r="T556" s="26">
        <v>0</v>
      </c>
      <c r="U556" s="26">
        <v>0</v>
      </c>
      <c r="V556" s="26">
        <v>19600</v>
      </c>
      <c r="W556" s="26">
        <v>76.620002746582031</v>
      </c>
      <c r="X556" s="26">
        <v>1000</v>
      </c>
      <c r="Y556" s="26">
        <v>124.25</v>
      </c>
      <c r="Z556" s="26">
        <v>0</v>
      </c>
      <c r="AA556" s="26">
        <v>0</v>
      </c>
      <c r="AB556" s="26">
        <v>0</v>
      </c>
      <c r="AC556" s="26">
        <v>0</v>
      </c>
      <c r="AD556" s="26">
        <v>0</v>
      </c>
      <c r="AE556" s="26">
        <v>24.29999923706055</v>
      </c>
      <c r="AF556" s="26">
        <v>198.3299971818924</v>
      </c>
      <c r="AG556" s="26">
        <v>799.46679644314816</v>
      </c>
      <c r="AH556" s="26">
        <v>517.74793944462169</v>
      </c>
      <c r="AI556" s="30" t="str">
        <f t="shared" si="332"/>
        <v>O2 100% Renewable by 2045 PSH</v>
      </c>
      <c r="AJ556" s="25">
        <v>2042</v>
      </c>
      <c r="AK556" s="34">
        <f t="shared" si="333"/>
        <v>1317.2147358877698</v>
      </c>
      <c r="AL556" s="34">
        <f t="shared" si="328"/>
        <v>0</v>
      </c>
      <c r="AM556" s="34">
        <f t="shared" si="334"/>
        <v>0</v>
      </c>
      <c r="AN556" s="34">
        <f t="shared" si="335"/>
        <v>198.3299971818924</v>
      </c>
      <c r="AO556" s="34">
        <f t="shared" si="336"/>
        <v>100.92000198364258</v>
      </c>
      <c r="AP556" s="34">
        <f t="shared" si="337"/>
        <v>0</v>
      </c>
      <c r="AQ556" s="34">
        <f t="shared" si="338"/>
        <v>99.150001525878906</v>
      </c>
      <c r="AR556" s="34">
        <f t="shared" si="329"/>
        <v>3000</v>
      </c>
      <c r="AS556" s="34">
        <f t="shared" si="339"/>
        <v>1124.25</v>
      </c>
      <c r="AT556" s="34">
        <f t="shared" si="340"/>
        <v>19600</v>
      </c>
      <c r="AU556" s="34">
        <f t="shared" si="330"/>
        <v>0</v>
      </c>
      <c r="AV556" s="34">
        <f t="shared" si="331"/>
        <v>25439.864736579184</v>
      </c>
      <c r="AX556" s="25">
        <v>2042</v>
      </c>
      <c r="AY556" s="34"/>
      <c r="AZ556" s="34"/>
      <c r="BA556" s="34"/>
      <c r="BB556" s="34"/>
      <c r="BC556" s="34"/>
      <c r="BD556" s="34"/>
      <c r="BE556" s="34"/>
      <c r="BF556" s="34"/>
      <c r="BG556" s="34"/>
      <c r="BH556" s="34"/>
      <c r="BI556" s="34"/>
      <c r="BJ556" s="34"/>
    </row>
    <row r="557" spans="2:65" x14ac:dyDescent="0.25">
      <c r="B557" s="27">
        <v>2043</v>
      </c>
      <c r="C557" s="28">
        <v>0</v>
      </c>
      <c r="D557" s="28">
        <v>0</v>
      </c>
      <c r="E557" s="28">
        <v>0</v>
      </c>
      <c r="F557" s="28">
        <v>2200</v>
      </c>
      <c r="G557" s="28">
        <v>200</v>
      </c>
      <c r="H557" s="28">
        <v>200</v>
      </c>
      <c r="I557" s="28">
        <v>0</v>
      </c>
      <c r="J557" s="28">
        <v>400</v>
      </c>
      <c r="K557" s="28">
        <v>0</v>
      </c>
      <c r="L557" s="28">
        <v>0</v>
      </c>
      <c r="M557" s="28">
        <v>99.099998474121094</v>
      </c>
      <c r="N557" s="28">
        <v>0</v>
      </c>
      <c r="O557" s="28">
        <v>0</v>
      </c>
      <c r="P557" s="28">
        <v>0</v>
      </c>
      <c r="Q557" s="28">
        <v>0</v>
      </c>
      <c r="R557" s="28">
        <v>0</v>
      </c>
      <c r="S557" s="28">
        <v>0</v>
      </c>
      <c r="T557" s="28">
        <v>0</v>
      </c>
      <c r="U557" s="28">
        <v>0</v>
      </c>
      <c r="V557" s="28">
        <v>19600</v>
      </c>
      <c r="W557" s="28">
        <v>80.669998168945313</v>
      </c>
      <c r="X557" s="28">
        <v>1125</v>
      </c>
      <c r="Y557" s="28">
        <v>124.19999694824219</v>
      </c>
      <c r="Z557" s="28">
        <v>0</v>
      </c>
      <c r="AA557" s="28">
        <v>0</v>
      </c>
      <c r="AB557" s="28">
        <v>0</v>
      </c>
      <c r="AC557" s="28">
        <v>0</v>
      </c>
      <c r="AD557" s="28">
        <v>0</v>
      </c>
      <c r="AE557" s="28">
        <v>25.579999923706051</v>
      </c>
      <c r="AF557" s="28">
        <v>200.41000282764435</v>
      </c>
      <c r="AG557" s="28">
        <v>815.05506987821332</v>
      </c>
      <c r="AH557" s="28">
        <v>562.34133320822002</v>
      </c>
      <c r="AI557" s="30" t="str">
        <f t="shared" si="332"/>
        <v>O2 100% Renewable by 2045 PSH</v>
      </c>
      <c r="AJ557" s="27">
        <v>2043</v>
      </c>
      <c r="AK557" s="35">
        <f t="shared" si="333"/>
        <v>1377.3964030864333</v>
      </c>
      <c r="AL557" s="35">
        <f t="shared" si="328"/>
        <v>0</v>
      </c>
      <c r="AM557" s="35">
        <f t="shared" si="334"/>
        <v>0</v>
      </c>
      <c r="AN557" s="35">
        <f t="shared" si="335"/>
        <v>200.41000282764435</v>
      </c>
      <c r="AO557" s="35">
        <f t="shared" si="336"/>
        <v>106.24999809265137</v>
      </c>
      <c r="AP557" s="35">
        <f t="shared" si="337"/>
        <v>0</v>
      </c>
      <c r="AQ557" s="35">
        <f t="shared" si="338"/>
        <v>99.099998474121094</v>
      </c>
      <c r="AR557" s="35">
        <f t="shared" si="329"/>
        <v>3000</v>
      </c>
      <c r="AS557" s="35">
        <f t="shared" si="339"/>
        <v>1249.1999969482422</v>
      </c>
      <c r="AT557" s="35">
        <f t="shared" si="340"/>
        <v>19600</v>
      </c>
      <c r="AU557" s="35">
        <f t="shared" si="330"/>
        <v>0</v>
      </c>
      <c r="AV557" s="35">
        <f t="shared" si="331"/>
        <v>25632.356399429093</v>
      </c>
      <c r="AX557" s="27">
        <v>2043</v>
      </c>
      <c r="AY557" s="35"/>
      <c r="AZ557" s="35"/>
      <c r="BA557" s="35"/>
      <c r="BB557" s="35"/>
      <c r="BC557" s="35"/>
      <c r="BD557" s="35"/>
      <c r="BE557" s="35"/>
      <c r="BF557" s="35"/>
      <c r="BG557" s="35"/>
      <c r="BH557" s="35"/>
      <c r="BI557" s="35"/>
      <c r="BJ557" s="35"/>
    </row>
    <row r="558" spans="2:65" x14ac:dyDescent="0.25">
      <c r="B558" s="25">
        <v>2044</v>
      </c>
      <c r="C558" s="26">
        <v>0</v>
      </c>
      <c r="D558" s="26">
        <v>0</v>
      </c>
      <c r="E558" s="26">
        <v>0</v>
      </c>
      <c r="F558" s="26">
        <v>2300</v>
      </c>
      <c r="G558" s="26">
        <v>550</v>
      </c>
      <c r="H558" s="26">
        <v>200</v>
      </c>
      <c r="I558" s="26">
        <v>0</v>
      </c>
      <c r="J558" s="26">
        <v>400</v>
      </c>
      <c r="K558" s="26">
        <v>0</v>
      </c>
      <c r="L558" s="26">
        <v>0</v>
      </c>
      <c r="M558" s="26">
        <v>99.050003051757813</v>
      </c>
      <c r="N558" s="26">
        <v>0</v>
      </c>
      <c r="O558" s="26">
        <v>0</v>
      </c>
      <c r="P558" s="26">
        <v>0</v>
      </c>
      <c r="Q558" s="26">
        <v>0</v>
      </c>
      <c r="R558" s="26">
        <v>0</v>
      </c>
      <c r="S558" s="26">
        <v>0</v>
      </c>
      <c r="T558" s="26">
        <v>0</v>
      </c>
      <c r="U558" s="26">
        <v>0</v>
      </c>
      <c r="V558" s="26">
        <v>19600</v>
      </c>
      <c r="W558" s="26">
        <v>84.930000305175781</v>
      </c>
      <c r="X558" s="26">
        <v>1125</v>
      </c>
      <c r="Y558" s="26">
        <v>124.15000152587891</v>
      </c>
      <c r="Z558" s="26">
        <v>0</v>
      </c>
      <c r="AA558" s="26">
        <v>0</v>
      </c>
      <c r="AB558" s="26">
        <v>0</v>
      </c>
      <c r="AC558" s="26">
        <v>0</v>
      </c>
      <c r="AD558" s="26">
        <v>0</v>
      </c>
      <c r="AE558" s="26">
        <v>26.930000305175781</v>
      </c>
      <c r="AF558" s="26">
        <v>202.3400000333786</v>
      </c>
      <c r="AG558" s="26">
        <v>832.17698303956013</v>
      </c>
      <c r="AH558" s="26">
        <v>622.09565656516793</v>
      </c>
      <c r="AI558" s="30" t="str">
        <f t="shared" si="332"/>
        <v>O2 100% Renewable by 2045 PSH</v>
      </c>
      <c r="AJ558" s="25">
        <v>2044</v>
      </c>
      <c r="AK558" s="34">
        <f t="shared" si="333"/>
        <v>1454.2726396047281</v>
      </c>
      <c r="AL558" s="34">
        <f t="shared" si="328"/>
        <v>0</v>
      </c>
      <c r="AM558" s="34">
        <f t="shared" si="334"/>
        <v>0</v>
      </c>
      <c r="AN558" s="34">
        <f t="shared" si="335"/>
        <v>202.3400000333786</v>
      </c>
      <c r="AO558" s="34">
        <f t="shared" si="336"/>
        <v>111.86000061035156</v>
      </c>
      <c r="AP558" s="34">
        <f t="shared" si="337"/>
        <v>0</v>
      </c>
      <c r="AQ558" s="34">
        <f t="shared" si="338"/>
        <v>99.050003051757813</v>
      </c>
      <c r="AR558" s="34">
        <f t="shared" si="329"/>
        <v>3450</v>
      </c>
      <c r="AS558" s="34">
        <f t="shared" si="339"/>
        <v>1249.1500015258789</v>
      </c>
      <c r="AT558" s="34">
        <f t="shared" si="340"/>
        <v>19600</v>
      </c>
      <c r="AU558" s="34">
        <f t="shared" si="330"/>
        <v>0</v>
      </c>
      <c r="AV558" s="34">
        <f t="shared" si="331"/>
        <v>26166.672644826096</v>
      </c>
      <c r="AX558" s="25">
        <v>2044</v>
      </c>
      <c r="AY558" s="34"/>
      <c r="AZ558" s="34"/>
      <c r="BA558" s="34"/>
      <c r="BB558" s="34"/>
      <c r="BC558" s="34"/>
      <c r="BD558" s="34"/>
      <c r="BE558" s="34"/>
      <c r="BF558" s="34"/>
      <c r="BG558" s="34"/>
      <c r="BH558" s="34"/>
      <c r="BI558" s="34"/>
      <c r="BJ558" s="34"/>
    </row>
    <row r="559" spans="2:65" x14ac:dyDescent="0.25">
      <c r="B559" s="27">
        <v>2045</v>
      </c>
      <c r="C559" s="28">
        <v>0</v>
      </c>
      <c r="D559" s="28">
        <v>0</v>
      </c>
      <c r="E559" s="28">
        <v>0</v>
      </c>
      <c r="F559" s="28">
        <v>2500</v>
      </c>
      <c r="G559" s="28">
        <v>550</v>
      </c>
      <c r="H559" s="28">
        <v>200</v>
      </c>
      <c r="I559" s="28">
        <v>0</v>
      </c>
      <c r="J559" s="28">
        <v>400</v>
      </c>
      <c r="K559" s="28">
        <v>0</v>
      </c>
      <c r="L559" s="28">
        <v>0</v>
      </c>
      <c r="M559" s="28">
        <v>99</v>
      </c>
      <c r="N559" s="28">
        <v>0</v>
      </c>
      <c r="O559" s="28">
        <v>0</v>
      </c>
      <c r="P559" s="28">
        <v>0</v>
      </c>
      <c r="Q559" s="28">
        <v>0</v>
      </c>
      <c r="R559" s="28">
        <v>0</v>
      </c>
      <c r="S559" s="28">
        <v>0</v>
      </c>
      <c r="T559" s="28">
        <v>0</v>
      </c>
      <c r="U559" s="28">
        <v>0</v>
      </c>
      <c r="V559" s="28">
        <v>19600</v>
      </c>
      <c r="W559" s="28">
        <v>89.410003662109375</v>
      </c>
      <c r="X559" s="28">
        <v>1125</v>
      </c>
      <c r="Y559" s="28">
        <v>124.09999847412109</v>
      </c>
      <c r="Z559" s="28">
        <v>0</v>
      </c>
      <c r="AA559" s="28">
        <v>0</v>
      </c>
      <c r="AB559" s="28">
        <v>0</v>
      </c>
      <c r="AC559" s="28">
        <v>0</v>
      </c>
      <c r="AD559" s="28">
        <v>0</v>
      </c>
      <c r="AE559" s="28">
        <v>28.360000610351559</v>
      </c>
      <c r="AF559" s="28">
        <v>204.39000236988068</v>
      </c>
      <c r="AG559" s="28">
        <v>847.64353959809046</v>
      </c>
      <c r="AH559" s="28">
        <v>689.82409491570616</v>
      </c>
      <c r="AI559" s="30" t="str">
        <f t="shared" si="332"/>
        <v>O2 100% Renewable by 2045 PSH</v>
      </c>
      <c r="AJ559" s="27">
        <v>2045</v>
      </c>
      <c r="AK559" s="35">
        <f>SUM(AG559:AH559)</f>
        <v>1537.4676345137966</v>
      </c>
      <c r="AL559" s="35">
        <f t="shared" si="328"/>
        <v>0</v>
      </c>
      <c r="AM559" s="35">
        <f t="shared" si="334"/>
        <v>0</v>
      </c>
      <c r="AN559" s="35">
        <f t="shared" si="335"/>
        <v>204.39000236988068</v>
      </c>
      <c r="AO559" s="35">
        <f t="shared" si="336"/>
        <v>117.77000427246094</v>
      </c>
      <c r="AP559" s="35">
        <f t="shared" si="337"/>
        <v>0</v>
      </c>
      <c r="AQ559" s="35">
        <f t="shared" si="338"/>
        <v>99</v>
      </c>
      <c r="AR559" s="35">
        <f t="shared" si="329"/>
        <v>3650</v>
      </c>
      <c r="AS559" s="35">
        <f t="shared" si="339"/>
        <v>1249.0999984741211</v>
      </c>
      <c r="AT559" s="35">
        <f t="shared" si="340"/>
        <v>19600</v>
      </c>
      <c r="AU559" s="35">
        <f t="shared" si="330"/>
        <v>0</v>
      </c>
      <c r="AV559" s="35">
        <f t="shared" si="331"/>
        <v>26457.727639630259</v>
      </c>
      <c r="AX559" s="27">
        <v>2045</v>
      </c>
      <c r="AY559" s="35">
        <f t="shared" ref="AY559:BJ559" si="343">AK559-AK544</f>
        <v>931.34463509981344</v>
      </c>
      <c r="AZ559" s="35">
        <f t="shared" si="343"/>
        <v>0</v>
      </c>
      <c r="BA559" s="35">
        <f t="shared" si="343"/>
        <v>0</v>
      </c>
      <c r="BB559" s="35">
        <f t="shared" si="343"/>
        <v>31.250003486871719</v>
      </c>
      <c r="BC559" s="35">
        <f t="shared" si="343"/>
        <v>72.080005645751953</v>
      </c>
      <c r="BD559" s="35">
        <f t="shared" si="343"/>
        <v>0</v>
      </c>
      <c r="BE559" s="35">
        <f t="shared" si="343"/>
        <v>-0.75</v>
      </c>
      <c r="BF559" s="35">
        <f t="shared" si="343"/>
        <v>1150</v>
      </c>
      <c r="BG559" s="35">
        <f t="shared" si="343"/>
        <v>749.25</v>
      </c>
      <c r="BH559" s="35">
        <f t="shared" si="343"/>
        <v>15700</v>
      </c>
      <c r="BI559" s="35">
        <f t="shared" si="343"/>
        <v>0</v>
      </c>
      <c r="BJ559" s="35">
        <f t="shared" si="343"/>
        <v>18633.174644232437</v>
      </c>
    </row>
    <row r="560" spans="2:65" x14ac:dyDescent="0.25">
      <c r="AX560" s="27" t="s">
        <v>45</v>
      </c>
      <c r="AY560" s="35">
        <f>SUM(AY559,AY544,AY539)</f>
        <v>1537.4676345137968</v>
      </c>
      <c r="AZ560" s="35">
        <f t="shared" ref="AZ560:BJ560" si="344">SUM(AZ559,AZ544,AZ539)</f>
        <v>0</v>
      </c>
      <c r="BA560" s="35">
        <f t="shared" si="344"/>
        <v>0</v>
      </c>
      <c r="BB560" s="35">
        <f t="shared" si="344"/>
        <v>204.39000236988068</v>
      </c>
      <c r="BC560" s="35">
        <f t="shared" si="344"/>
        <v>117.77000427246094</v>
      </c>
      <c r="BD560" s="35">
        <f t="shared" si="344"/>
        <v>0</v>
      </c>
      <c r="BE560" s="35">
        <f t="shared" si="344"/>
        <v>99</v>
      </c>
      <c r="BF560" s="35">
        <f t="shared" si="344"/>
        <v>3650</v>
      </c>
      <c r="BG560" s="35">
        <f t="shared" si="344"/>
        <v>1249.0999984741211</v>
      </c>
      <c r="BH560" s="35">
        <f t="shared" si="344"/>
        <v>19600</v>
      </c>
      <c r="BI560" s="35">
        <f t="shared" si="344"/>
        <v>0</v>
      </c>
      <c r="BJ560" s="35">
        <f t="shared" si="344"/>
        <v>26457.727639630259</v>
      </c>
    </row>
    <row r="562" spans="2:65" x14ac:dyDescent="0.25">
      <c r="B562" s="1" t="str">
        <f>'RAW DATA INPUTS &gt;&gt;&gt;'!D23</f>
        <v>P1 No Thermal Before 2030, 2Hr LiIon</v>
      </c>
    </row>
    <row r="563" spans="2:65" ht="75" x14ac:dyDescent="0.25">
      <c r="B563" s="16" t="s">
        <v>13</v>
      </c>
      <c r="C563" s="17" t="s">
        <v>14</v>
      </c>
      <c r="D563" s="17" t="s">
        <v>15</v>
      </c>
      <c r="E563" s="17" t="s">
        <v>16</v>
      </c>
      <c r="F563" s="18" t="s">
        <v>17</v>
      </c>
      <c r="G563" s="18" t="s">
        <v>18</v>
      </c>
      <c r="H563" s="18" t="s">
        <v>19</v>
      </c>
      <c r="I563" s="18" t="s">
        <v>20</v>
      </c>
      <c r="J563" s="18" t="s">
        <v>21</v>
      </c>
      <c r="K563" s="18" t="s">
        <v>22</v>
      </c>
      <c r="L563" s="18" t="s">
        <v>23</v>
      </c>
      <c r="M563" s="19" t="s">
        <v>24</v>
      </c>
      <c r="N563" s="19" t="s">
        <v>25</v>
      </c>
      <c r="O563" s="19" t="s">
        <v>26</v>
      </c>
      <c r="P563" s="19" t="s">
        <v>27</v>
      </c>
      <c r="Q563" s="19" t="s">
        <v>28</v>
      </c>
      <c r="R563" s="20" t="s">
        <v>29</v>
      </c>
      <c r="S563" s="20" t="s">
        <v>30</v>
      </c>
      <c r="T563" s="20" t="s">
        <v>31</v>
      </c>
      <c r="U563" s="20" t="s">
        <v>32</v>
      </c>
      <c r="V563" s="20" t="s">
        <v>33</v>
      </c>
      <c r="W563" s="20" t="s">
        <v>34</v>
      </c>
      <c r="X563" s="21" t="s">
        <v>35</v>
      </c>
      <c r="Y563" s="21" t="s">
        <v>36</v>
      </c>
      <c r="Z563" s="21" t="s">
        <v>37</v>
      </c>
      <c r="AA563" s="16" t="s">
        <v>38</v>
      </c>
      <c r="AB563" s="16" t="s">
        <v>39</v>
      </c>
      <c r="AC563" s="16" t="s">
        <v>52</v>
      </c>
      <c r="AD563" s="16" t="s">
        <v>41</v>
      </c>
      <c r="AE563" s="16" t="s">
        <v>42</v>
      </c>
      <c r="AF563" s="22" t="s">
        <v>1</v>
      </c>
      <c r="AG563" s="22" t="s">
        <v>43</v>
      </c>
      <c r="AH563" s="22" t="s">
        <v>44</v>
      </c>
      <c r="AI563" s="36" t="str">
        <f>B562</f>
        <v>P1 No Thermal Before 2030, 2Hr LiIon</v>
      </c>
      <c r="AJ563" s="23" t="s">
        <v>13</v>
      </c>
      <c r="AK563" s="23" t="s">
        <v>58</v>
      </c>
      <c r="AL563" s="23" t="s">
        <v>59</v>
      </c>
      <c r="AM563" s="23" t="s">
        <v>60</v>
      </c>
      <c r="AN563" s="23" t="s">
        <v>61</v>
      </c>
      <c r="AO563" s="23" t="s">
        <v>62</v>
      </c>
      <c r="AP563" s="24" t="s">
        <v>38</v>
      </c>
      <c r="AQ563" s="24" t="s">
        <v>47</v>
      </c>
      <c r="AR563" s="24" t="s">
        <v>53</v>
      </c>
      <c r="AS563" s="24" t="s">
        <v>63</v>
      </c>
      <c r="AT563" s="24" t="s">
        <v>64</v>
      </c>
      <c r="AU563" s="24" t="s">
        <v>50</v>
      </c>
      <c r="AV563" s="24" t="s">
        <v>45</v>
      </c>
      <c r="AX563" s="23" t="s">
        <v>273</v>
      </c>
      <c r="AY563" s="23" t="s">
        <v>58</v>
      </c>
      <c r="AZ563" s="23" t="s">
        <v>59</v>
      </c>
      <c r="BA563" s="23" t="s">
        <v>60</v>
      </c>
      <c r="BB563" s="23" t="s">
        <v>61</v>
      </c>
      <c r="BC563" s="23" t="s">
        <v>62</v>
      </c>
      <c r="BD563" s="24" t="s">
        <v>38</v>
      </c>
      <c r="BE563" s="24" t="s">
        <v>47</v>
      </c>
      <c r="BF563" s="24" t="s">
        <v>53</v>
      </c>
      <c r="BG563" s="24" t="s">
        <v>63</v>
      </c>
      <c r="BH563" s="24" t="s">
        <v>64</v>
      </c>
      <c r="BI563" s="24" t="s">
        <v>50</v>
      </c>
      <c r="BJ563" s="24" t="s">
        <v>45</v>
      </c>
    </row>
    <row r="564" spans="2:65" x14ac:dyDescent="0.25">
      <c r="B564" s="25">
        <v>2022</v>
      </c>
      <c r="C564" s="26">
        <v>0</v>
      </c>
      <c r="D564" s="26">
        <v>0</v>
      </c>
      <c r="E564" s="26">
        <v>0</v>
      </c>
      <c r="F564" s="26">
        <v>0</v>
      </c>
      <c r="G564" s="26">
        <v>0</v>
      </c>
      <c r="H564" s="26">
        <v>0</v>
      </c>
      <c r="I564" s="26">
        <v>0</v>
      </c>
      <c r="J564" s="26">
        <v>0</v>
      </c>
      <c r="K564" s="26">
        <v>0</v>
      </c>
      <c r="L564" s="26">
        <v>0</v>
      </c>
      <c r="M564" s="26">
        <v>0</v>
      </c>
      <c r="N564" s="26">
        <v>0</v>
      </c>
      <c r="O564" s="26">
        <v>0</v>
      </c>
      <c r="P564" s="26">
        <v>0</v>
      </c>
      <c r="Q564" s="26">
        <v>0</v>
      </c>
      <c r="R564" s="26">
        <v>0</v>
      </c>
      <c r="S564" s="26">
        <v>0</v>
      </c>
      <c r="T564" s="26">
        <v>0</v>
      </c>
      <c r="U564" s="26">
        <v>0</v>
      </c>
      <c r="V564" s="26">
        <v>0</v>
      </c>
      <c r="W564" s="26">
        <v>3.2999999523162842</v>
      </c>
      <c r="X564" s="26">
        <v>0</v>
      </c>
      <c r="Y564" s="26">
        <v>0</v>
      </c>
      <c r="Z564" s="26">
        <v>0</v>
      </c>
      <c r="AA564" s="26">
        <v>0</v>
      </c>
      <c r="AB564" s="26">
        <v>0</v>
      </c>
      <c r="AC564" s="26">
        <v>0</v>
      </c>
      <c r="AD564" s="26">
        <v>0</v>
      </c>
      <c r="AE564" s="26">
        <v>0</v>
      </c>
      <c r="AF564" s="26">
        <v>0</v>
      </c>
      <c r="AG564" s="26">
        <v>36.402239313589014</v>
      </c>
      <c r="AH564" s="26">
        <v>37.1379291002768</v>
      </c>
      <c r="AI564" s="30" t="str">
        <f>AI563</f>
        <v>P1 No Thermal Before 2030, 2Hr LiIon</v>
      </c>
      <c r="AJ564" s="25">
        <v>2022</v>
      </c>
      <c r="AK564" s="34">
        <f t="shared" ref="AK564:AK587" si="345">SUM(AG564:AH564)</f>
        <v>73.540168413865814</v>
      </c>
      <c r="AL564" s="34">
        <f t="shared" ref="AL564:AL587" si="346">SUM(R564:U564)</f>
        <v>0</v>
      </c>
      <c r="AM564" s="34">
        <f t="shared" ref="AM564:AM587" si="347">SUM(AC564:AD564)</f>
        <v>0</v>
      </c>
      <c r="AN564" s="34">
        <f t="shared" ref="AN564:AN587" si="348">AF564</f>
        <v>0</v>
      </c>
      <c r="AO564" s="34">
        <f t="shared" ref="AO564:AO587" si="349">W564+AE564</f>
        <v>3.2999999523162842</v>
      </c>
      <c r="AP564" s="34">
        <f t="shared" ref="AP564:AP587" si="350">AA564</f>
        <v>0</v>
      </c>
      <c r="AQ564" s="34">
        <f t="shared" ref="AQ564:AQ587" si="351">SUM(M564:Q564)</f>
        <v>0</v>
      </c>
      <c r="AR564" s="34">
        <f t="shared" ref="AR564:AR587" si="352">SUM(F564:L564)</f>
        <v>0</v>
      </c>
      <c r="AS564" s="34">
        <f t="shared" ref="AS564:AS587" si="353">SUM(X564:Z564)</f>
        <v>0</v>
      </c>
      <c r="AT564" s="34">
        <f t="shared" ref="AT564:AT587" si="354">V564</f>
        <v>0</v>
      </c>
      <c r="AU564" s="34">
        <f t="shared" ref="AU564:AU587" si="355">SUM(C564:E564)</f>
        <v>0</v>
      </c>
      <c r="AV564" s="34">
        <f t="shared" ref="AV564:AV587" si="356">SUM(AK564:AU564)</f>
        <v>76.840168366182098</v>
      </c>
      <c r="AX564" s="25">
        <v>2022</v>
      </c>
      <c r="AY564" s="34"/>
      <c r="AZ564" s="34"/>
      <c r="BA564" s="34"/>
      <c r="BB564" s="34"/>
      <c r="BC564" s="34"/>
      <c r="BD564" s="34"/>
      <c r="BE564" s="34"/>
      <c r="BF564" s="34"/>
      <c r="BG564" s="34"/>
      <c r="BH564" s="34"/>
      <c r="BI564" s="34"/>
      <c r="BJ564" s="34"/>
      <c r="BL564" s="74" t="s">
        <v>58</v>
      </c>
      <c r="BM564" s="75">
        <f>AY588</f>
        <v>1371.684566106989</v>
      </c>
    </row>
    <row r="565" spans="2:65" x14ac:dyDescent="0.25">
      <c r="B565" s="27">
        <v>2023</v>
      </c>
      <c r="C565" s="28">
        <v>0</v>
      </c>
      <c r="D565" s="28">
        <v>0</v>
      </c>
      <c r="E565" s="28">
        <v>0</v>
      </c>
      <c r="F565" s="28">
        <v>0</v>
      </c>
      <c r="G565" s="28">
        <v>0</v>
      </c>
      <c r="H565" s="28">
        <v>0</v>
      </c>
      <c r="I565" s="28">
        <v>0</v>
      </c>
      <c r="J565" s="28">
        <v>0</v>
      </c>
      <c r="K565" s="28">
        <v>0</v>
      </c>
      <c r="L565" s="28">
        <v>0</v>
      </c>
      <c r="M565" s="28">
        <v>0</v>
      </c>
      <c r="N565" s="28">
        <v>0</v>
      </c>
      <c r="O565" s="28">
        <v>0</v>
      </c>
      <c r="P565" s="28">
        <v>0</v>
      </c>
      <c r="Q565" s="28">
        <v>0</v>
      </c>
      <c r="R565" s="28">
        <v>0</v>
      </c>
      <c r="S565" s="28">
        <v>0</v>
      </c>
      <c r="T565" s="28">
        <v>0</v>
      </c>
      <c r="U565" s="28">
        <v>0</v>
      </c>
      <c r="V565" s="28">
        <v>0</v>
      </c>
      <c r="W565" s="28">
        <v>6.25</v>
      </c>
      <c r="X565" s="28">
        <v>0</v>
      </c>
      <c r="Y565" s="28">
        <v>0</v>
      </c>
      <c r="Z565" s="28">
        <v>0</v>
      </c>
      <c r="AA565" s="28">
        <v>0</v>
      </c>
      <c r="AB565" s="28">
        <v>0</v>
      </c>
      <c r="AC565" s="28">
        <v>0</v>
      </c>
      <c r="AD565" s="28">
        <v>0</v>
      </c>
      <c r="AE565" s="28">
        <v>3</v>
      </c>
      <c r="AF565" s="28">
        <v>0.61000002361834049</v>
      </c>
      <c r="AG565" s="28">
        <v>74.263978712429008</v>
      </c>
      <c r="AH565" s="28">
        <v>61.868254649550458</v>
      </c>
      <c r="AI565" s="30" t="str">
        <f t="shared" ref="AI565:AI587" si="357">AI564</f>
        <v>P1 No Thermal Before 2030, 2Hr LiIon</v>
      </c>
      <c r="AJ565" s="27">
        <v>2023</v>
      </c>
      <c r="AK565" s="35">
        <f t="shared" si="345"/>
        <v>136.13223336197947</v>
      </c>
      <c r="AL565" s="35">
        <f t="shared" si="346"/>
        <v>0</v>
      </c>
      <c r="AM565" s="35">
        <f t="shared" si="347"/>
        <v>0</v>
      </c>
      <c r="AN565" s="35">
        <f t="shared" si="348"/>
        <v>0.61000002361834049</v>
      </c>
      <c r="AO565" s="35">
        <f t="shared" si="349"/>
        <v>9.25</v>
      </c>
      <c r="AP565" s="35">
        <f t="shared" si="350"/>
        <v>0</v>
      </c>
      <c r="AQ565" s="35">
        <f t="shared" si="351"/>
        <v>0</v>
      </c>
      <c r="AR565" s="35">
        <f t="shared" si="352"/>
        <v>0</v>
      </c>
      <c r="AS565" s="35">
        <f t="shared" si="353"/>
        <v>0</v>
      </c>
      <c r="AT565" s="35">
        <f t="shared" si="354"/>
        <v>0</v>
      </c>
      <c r="AU565" s="35">
        <f t="shared" si="355"/>
        <v>0</v>
      </c>
      <c r="AV565" s="35">
        <f t="shared" si="356"/>
        <v>145.99223338559781</v>
      </c>
      <c r="AX565" s="27">
        <v>2023</v>
      </c>
      <c r="AY565" s="35"/>
      <c r="AZ565" s="35"/>
      <c r="BA565" s="35"/>
      <c r="BB565" s="35"/>
      <c r="BC565" s="35"/>
      <c r="BD565" s="35"/>
      <c r="BE565" s="35"/>
      <c r="BF565" s="35"/>
      <c r="BG565" s="35"/>
      <c r="BH565" s="35"/>
      <c r="BI565" s="35"/>
      <c r="BJ565" s="35"/>
      <c r="BL565" s="74" t="s">
        <v>59</v>
      </c>
      <c r="BM565" s="75">
        <f>AZ588</f>
        <v>4300</v>
      </c>
    </row>
    <row r="566" spans="2:65" x14ac:dyDescent="0.25">
      <c r="B566" s="25">
        <v>2024</v>
      </c>
      <c r="C566" s="26">
        <v>0</v>
      </c>
      <c r="D566" s="26">
        <v>0</v>
      </c>
      <c r="E566" s="26">
        <v>0</v>
      </c>
      <c r="F566" s="26">
        <v>0</v>
      </c>
      <c r="G566" s="26">
        <v>0</v>
      </c>
      <c r="H566" s="26">
        <v>0</v>
      </c>
      <c r="I566" s="26">
        <v>0</v>
      </c>
      <c r="J566" s="26">
        <v>0</v>
      </c>
      <c r="K566" s="26">
        <v>0</v>
      </c>
      <c r="L566" s="26">
        <v>0</v>
      </c>
      <c r="M566" s="26">
        <v>0</v>
      </c>
      <c r="N566" s="26">
        <v>0</v>
      </c>
      <c r="O566" s="26">
        <v>0</v>
      </c>
      <c r="P566" s="26">
        <v>0</v>
      </c>
      <c r="Q566" s="26">
        <v>0</v>
      </c>
      <c r="R566" s="26">
        <v>0</v>
      </c>
      <c r="S566" s="26">
        <v>0</v>
      </c>
      <c r="T566" s="26">
        <v>0</v>
      </c>
      <c r="U566" s="26">
        <v>0</v>
      </c>
      <c r="V566" s="26">
        <v>0</v>
      </c>
      <c r="W566" s="26">
        <v>11.89000034332275</v>
      </c>
      <c r="X566" s="26">
        <v>0</v>
      </c>
      <c r="Y566" s="26">
        <v>0</v>
      </c>
      <c r="Z566" s="26">
        <v>0</v>
      </c>
      <c r="AA566" s="26">
        <v>0</v>
      </c>
      <c r="AB566" s="26">
        <v>0</v>
      </c>
      <c r="AC566" s="26">
        <v>0</v>
      </c>
      <c r="AD566" s="26">
        <v>0</v>
      </c>
      <c r="AE566" s="26">
        <v>6</v>
      </c>
      <c r="AF566" s="26">
        <v>6.3200002294033766</v>
      </c>
      <c r="AG566" s="26">
        <v>114.32855873477082</v>
      </c>
      <c r="AH566" s="26">
        <v>81.077305541015448</v>
      </c>
      <c r="AI566" s="30" t="str">
        <f t="shared" si="357"/>
        <v>P1 No Thermal Before 2030, 2Hr LiIon</v>
      </c>
      <c r="AJ566" s="25">
        <v>2024</v>
      </c>
      <c r="AK566" s="34">
        <f t="shared" si="345"/>
        <v>195.40586427578626</v>
      </c>
      <c r="AL566" s="34">
        <f t="shared" si="346"/>
        <v>0</v>
      </c>
      <c r="AM566" s="34">
        <f t="shared" si="347"/>
        <v>0</v>
      </c>
      <c r="AN566" s="34">
        <f t="shared" si="348"/>
        <v>6.3200002294033766</v>
      </c>
      <c r="AO566" s="34">
        <f t="shared" si="349"/>
        <v>17.89000034332275</v>
      </c>
      <c r="AP566" s="34">
        <f t="shared" si="350"/>
        <v>0</v>
      </c>
      <c r="AQ566" s="34">
        <f t="shared" si="351"/>
        <v>0</v>
      </c>
      <c r="AR566" s="34">
        <f t="shared" si="352"/>
        <v>0</v>
      </c>
      <c r="AS566" s="34">
        <f t="shared" si="353"/>
        <v>0</v>
      </c>
      <c r="AT566" s="34">
        <f t="shared" si="354"/>
        <v>0</v>
      </c>
      <c r="AU566" s="34">
        <f t="shared" si="355"/>
        <v>0</v>
      </c>
      <c r="AV566" s="34">
        <f t="shared" si="356"/>
        <v>219.61586484851239</v>
      </c>
      <c r="AX566" s="25">
        <v>2024</v>
      </c>
      <c r="AY566" s="34"/>
      <c r="AZ566" s="34"/>
      <c r="BA566" s="34"/>
      <c r="BB566" s="34"/>
      <c r="BC566" s="34"/>
      <c r="BD566" s="34"/>
      <c r="BE566" s="34"/>
      <c r="BF566" s="34"/>
      <c r="BG566" s="34"/>
      <c r="BH566" s="34"/>
      <c r="BI566" s="34"/>
      <c r="BJ566" s="34"/>
      <c r="BL566" s="74" t="s">
        <v>60</v>
      </c>
      <c r="BM566" s="75">
        <f>BA588</f>
        <v>0</v>
      </c>
    </row>
    <row r="567" spans="2:65" x14ac:dyDescent="0.25">
      <c r="B567" s="27">
        <v>2025</v>
      </c>
      <c r="C567" s="28">
        <v>0</v>
      </c>
      <c r="D567" s="28">
        <v>0</v>
      </c>
      <c r="E567" s="28">
        <v>0</v>
      </c>
      <c r="F567" s="28">
        <v>700</v>
      </c>
      <c r="G567" s="28">
        <v>0</v>
      </c>
      <c r="H567" s="28">
        <v>0</v>
      </c>
      <c r="I567" s="28">
        <v>0</v>
      </c>
      <c r="J567" s="28">
        <v>0</v>
      </c>
      <c r="K567" s="28">
        <v>0</v>
      </c>
      <c r="L567" s="28">
        <v>0</v>
      </c>
      <c r="M567" s="28">
        <v>0</v>
      </c>
      <c r="N567" s="28">
        <v>0</v>
      </c>
      <c r="O567" s="28">
        <v>0</v>
      </c>
      <c r="P567" s="28">
        <v>0</v>
      </c>
      <c r="Q567" s="28">
        <v>0</v>
      </c>
      <c r="R567" s="28">
        <v>0</v>
      </c>
      <c r="S567" s="28">
        <v>0</v>
      </c>
      <c r="T567" s="28">
        <v>0</v>
      </c>
      <c r="U567" s="28">
        <v>0</v>
      </c>
      <c r="V567" s="28">
        <v>0</v>
      </c>
      <c r="W567" s="28">
        <v>16.090000152587891</v>
      </c>
      <c r="X567" s="28">
        <v>0</v>
      </c>
      <c r="Y567" s="28">
        <v>0</v>
      </c>
      <c r="Z567" s="28">
        <v>0</v>
      </c>
      <c r="AA567" s="28">
        <v>0</v>
      </c>
      <c r="AB567" s="28">
        <v>0</v>
      </c>
      <c r="AC567" s="28">
        <v>0</v>
      </c>
      <c r="AD567" s="28">
        <v>0</v>
      </c>
      <c r="AE567" s="28">
        <v>6</v>
      </c>
      <c r="AF567" s="28">
        <v>18.999999418854713</v>
      </c>
      <c r="AG567" s="28">
        <v>156.60802919267135</v>
      </c>
      <c r="AH567" s="28">
        <v>93.732976330442341</v>
      </c>
      <c r="AI567" s="30" t="str">
        <f t="shared" si="357"/>
        <v>P1 No Thermal Before 2030, 2Hr LiIon</v>
      </c>
      <c r="AJ567" s="27">
        <v>2025</v>
      </c>
      <c r="AK567" s="35">
        <f t="shared" si="345"/>
        <v>250.34100552311369</v>
      </c>
      <c r="AL567" s="35">
        <f t="shared" si="346"/>
        <v>0</v>
      </c>
      <c r="AM567" s="35">
        <f t="shared" si="347"/>
        <v>0</v>
      </c>
      <c r="AN567" s="35">
        <f t="shared" si="348"/>
        <v>18.999999418854713</v>
      </c>
      <c r="AO567" s="35">
        <f t="shared" si="349"/>
        <v>22.090000152587891</v>
      </c>
      <c r="AP567" s="35">
        <f t="shared" si="350"/>
        <v>0</v>
      </c>
      <c r="AQ567" s="35">
        <f t="shared" si="351"/>
        <v>0</v>
      </c>
      <c r="AR567" s="35">
        <f t="shared" si="352"/>
        <v>700</v>
      </c>
      <c r="AS567" s="35">
        <f t="shared" si="353"/>
        <v>0</v>
      </c>
      <c r="AT567" s="35">
        <f t="shared" si="354"/>
        <v>0</v>
      </c>
      <c r="AU567" s="35">
        <f t="shared" si="355"/>
        <v>0</v>
      </c>
      <c r="AV567" s="35">
        <f t="shared" si="356"/>
        <v>991.43100509455633</v>
      </c>
      <c r="AX567" s="27">
        <v>2025</v>
      </c>
      <c r="AY567" s="35">
        <f t="shared" ref="AY567:BJ567" si="358">AK567</f>
        <v>250.34100552311369</v>
      </c>
      <c r="AZ567" s="35">
        <f t="shared" si="358"/>
        <v>0</v>
      </c>
      <c r="BA567" s="35">
        <f t="shared" si="358"/>
        <v>0</v>
      </c>
      <c r="BB567" s="35">
        <f t="shared" si="358"/>
        <v>18.999999418854713</v>
      </c>
      <c r="BC567" s="35">
        <f t="shared" si="358"/>
        <v>22.090000152587891</v>
      </c>
      <c r="BD567" s="35">
        <f t="shared" si="358"/>
        <v>0</v>
      </c>
      <c r="BE567" s="35">
        <f t="shared" si="358"/>
        <v>0</v>
      </c>
      <c r="BF567" s="35">
        <f t="shared" si="358"/>
        <v>700</v>
      </c>
      <c r="BG567" s="35">
        <f t="shared" si="358"/>
        <v>0</v>
      </c>
      <c r="BH567" s="35">
        <f t="shared" si="358"/>
        <v>0</v>
      </c>
      <c r="BI567" s="35">
        <f t="shared" si="358"/>
        <v>0</v>
      </c>
      <c r="BJ567" s="35">
        <f t="shared" si="358"/>
        <v>991.43100509455633</v>
      </c>
      <c r="BL567" s="74" t="s">
        <v>61</v>
      </c>
      <c r="BM567" s="75">
        <f>BB588</f>
        <v>177.92000305652618</v>
      </c>
    </row>
    <row r="568" spans="2:65" x14ac:dyDescent="0.25">
      <c r="B568" s="25">
        <v>2026</v>
      </c>
      <c r="C568" s="26">
        <v>0</v>
      </c>
      <c r="D568" s="26">
        <v>0</v>
      </c>
      <c r="E568" s="26">
        <v>0</v>
      </c>
      <c r="F568" s="26">
        <v>700</v>
      </c>
      <c r="G568" s="26">
        <v>0</v>
      </c>
      <c r="H568" s="26">
        <v>0</v>
      </c>
      <c r="I568" s="26">
        <v>0</v>
      </c>
      <c r="J568" s="26">
        <v>0</v>
      </c>
      <c r="K568" s="26">
        <v>0</v>
      </c>
      <c r="L568" s="26">
        <v>0</v>
      </c>
      <c r="M568" s="26">
        <v>0</v>
      </c>
      <c r="N568" s="26">
        <v>0</v>
      </c>
      <c r="O568" s="26">
        <v>0</v>
      </c>
      <c r="P568" s="26">
        <v>0</v>
      </c>
      <c r="Q568" s="26">
        <v>0</v>
      </c>
      <c r="R568" s="26">
        <v>2150</v>
      </c>
      <c r="S568" s="26">
        <v>0</v>
      </c>
      <c r="T568" s="26">
        <v>0</v>
      </c>
      <c r="U568" s="26">
        <v>0</v>
      </c>
      <c r="V568" s="26">
        <v>0</v>
      </c>
      <c r="W568" s="26">
        <v>19.389999389648441</v>
      </c>
      <c r="X568" s="26">
        <v>125</v>
      </c>
      <c r="Y568" s="26">
        <v>0</v>
      </c>
      <c r="Z568" s="26">
        <v>0</v>
      </c>
      <c r="AA568" s="26">
        <v>0</v>
      </c>
      <c r="AB568" s="26">
        <v>0</v>
      </c>
      <c r="AC568" s="26">
        <v>0</v>
      </c>
      <c r="AD568" s="26">
        <v>0</v>
      </c>
      <c r="AE568" s="26">
        <v>6</v>
      </c>
      <c r="AF568" s="26">
        <v>37.889999777078629</v>
      </c>
      <c r="AG568" s="26">
        <v>200.09767503555742</v>
      </c>
      <c r="AH568" s="26">
        <v>109.79813701644319</v>
      </c>
      <c r="AI568" s="30" t="str">
        <f t="shared" si="357"/>
        <v>P1 No Thermal Before 2030, 2Hr LiIon</v>
      </c>
      <c r="AJ568" s="25">
        <v>2026</v>
      </c>
      <c r="AK568" s="34">
        <f t="shared" si="345"/>
        <v>309.89581205200062</v>
      </c>
      <c r="AL568" s="34">
        <f t="shared" si="346"/>
        <v>2150</v>
      </c>
      <c r="AM568" s="34">
        <f t="shared" si="347"/>
        <v>0</v>
      </c>
      <c r="AN568" s="34">
        <f t="shared" si="348"/>
        <v>37.889999777078629</v>
      </c>
      <c r="AO568" s="34">
        <f t="shared" si="349"/>
        <v>25.389999389648441</v>
      </c>
      <c r="AP568" s="34">
        <f t="shared" si="350"/>
        <v>0</v>
      </c>
      <c r="AQ568" s="34">
        <f t="shared" si="351"/>
        <v>0</v>
      </c>
      <c r="AR568" s="34">
        <f t="shared" si="352"/>
        <v>700</v>
      </c>
      <c r="AS568" s="34">
        <f t="shared" si="353"/>
        <v>125</v>
      </c>
      <c r="AT568" s="34">
        <f t="shared" si="354"/>
        <v>0</v>
      </c>
      <c r="AU568" s="34">
        <f t="shared" si="355"/>
        <v>0</v>
      </c>
      <c r="AV568" s="34">
        <f t="shared" si="356"/>
        <v>3348.1758112187276</v>
      </c>
      <c r="AX568" s="25">
        <v>2026</v>
      </c>
      <c r="AY568" s="34"/>
      <c r="AZ568" s="34"/>
      <c r="BA568" s="34"/>
      <c r="BB568" s="34"/>
      <c r="BC568" s="34"/>
      <c r="BD568" s="34"/>
      <c r="BE568" s="34"/>
      <c r="BF568" s="34"/>
      <c r="BG568" s="34"/>
      <c r="BH568" s="34"/>
      <c r="BI568" s="34"/>
      <c r="BJ568" s="34"/>
      <c r="BL568" s="74" t="s">
        <v>62</v>
      </c>
      <c r="BM568" s="75">
        <f>BC588</f>
        <v>117.77000427246094</v>
      </c>
    </row>
    <row r="569" spans="2:65" x14ac:dyDescent="0.25">
      <c r="B569" s="27">
        <v>2027</v>
      </c>
      <c r="C569" s="28">
        <v>0</v>
      </c>
      <c r="D569" s="28">
        <v>0</v>
      </c>
      <c r="E569" s="28">
        <v>0</v>
      </c>
      <c r="F569" s="28">
        <v>700</v>
      </c>
      <c r="G569" s="28">
        <v>0</v>
      </c>
      <c r="H569" s="28">
        <v>200</v>
      </c>
      <c r="I569" s="28">
        <v>0</v>
      </c>
      <c r="J569" s="28">
        <v>0</v>
      </c>
      <c r="K569" s="28">
        <v>0</v>
      </c>
      <c r="L569" s="28">
        <v>0</v>
      </c>
      <c r="M569" s="28">
        <v>0</v>
      </c>
      <c r="N569" s="28">
        <v>0</v>
      </c>
      <c r="O569" s="28">
        <v>0</v>
      </c>
      <c r="P569" s="28">
        <v>0</v>
      </c>
      <c r="Q569" s="28">
        <v>0</v>
      </c>
      <c r="R569" s="28">
        <v>2900</v>
      </c>
      <c r="S569" s="28">
        <v>0</v>
      </c>
      <c r="T569" s="28">
        <v>0</v>
      </c>
      <c r="U569" s="28">
        <v>0</v>
      </c>
      <c r="V569" s="28">
        <v>0</v>
      </c>
      <c r="W569" s="28">
        <v>24.79000091552734</v>
      </c>
      <c r="X569" s="28">
        <v>125</v>
      </c>
      <c r="Y569" s="28">
        <v>0</v>
      </c>
      <c r="Z569" s="28">
        <v>0</v>
      </c>
      <c r="AA569" s="28">
        <v>0</v>
      </c>
      <c r="AB569" s="28">
        <v>0</v>
      </c>
      <c r="AC569" s="28">
        <v>0</v>
      </c>
      <c r="AD569" s="28">
        <v>0</v>
      </c>
      <c r="AE569" s="28">
        <v>6</v>
      </c>
      <c r="AF569" s="28">
        <v>63.599999651312828</v>
      </c>
      <c r="AG569" s="28">
        <v>245.73936299090991</v>
      </c>
      <c r="AH569" s="28">
        <v>125.52563835366325</v>
      </c>
      <c r="AI569" s="30" t="str">
        <f t="shared" si="357"/>
        <v>P1 No Thermal Before 2030, 2Hr LiIon</v>
      </c>
      <c r="AJ569" s="27">
        <v>2027</v>
      </c>
      <c r="AK569" s="35">
        <f t="shared" si="345"/>
        <v>371.26500134457319</v>
      </c>
      <c r="AL569" s="35">
        <f t="shared" si="346"/>
        <v>2900</v>
      </c>
      <c r="AM569" s="35">
        <f t="shared" si="347"/>
        <v>0</v>
      </c>
      <c r="AN569" s="35">
        <f t="shared" si="348"/>
        <v>63.599999651312828</v>
      </c>
      <c r="AO569" s="35">
        <f t="shared" si="349"/>
        <v>30.79000091552734</v>
      </c>
      <c r="AP569" s="35">
        <f t="shared" si="350"/>
        <v>0</v>
      </c>
      <c r="AQ569" s="35">
        <f t="shared" si="351"/>
        <v>0</v>
      </c>
      <c r="AR569" s="35">
        <f t="shared" si="352"/>
        <v>900</v>
      </c>
      <c r="AS569" s="35">
        <f t="shared" si="353"/>
        <v>125</v>
      </c>
      <c r="AT569" s="35">
        <f t="shared" si="354"/>
        <v>0</v>
      </c>
      <c r="AU569" s="35">
        <f t="shared" si="355"/>
        <v>0</v>
      </c>
      <c r="AV569" s="35">
        <f t="shared" si="356"/>
        <v>4390.6550019114129</v>
      </c>
      <c r="AX569" s="27">
        <v>2027</v>
      </c>
      <c r="AY569" s="35"/>
      <c r="AZ569" s="35"/>
      <c r="BA569" s="35"/>
      <c r="BB569" s="35"/>
      <c r="BC569" s="35"/>
      <c r="BD569" s="35"/>
      <c r="BE569" s="35"/>
      <c r="BF569" s="35"/>
      <c r="BG569" s="35"/>
      <c r="BH569" s="35"/>
      <c r="BI569" s="35"/>
      <c r="BJ569" s="35"/>
      <c r="BL569" s="74" t="s">
        <v>38</v>
      </c>
      <c r="BM569" s="75">
        <f>BD588</f>
        <v>15</v>
      </c>
    </row>
    <row r="570" spans="2:65" x14ac:dyDescent="0.25">
      <c r="B570" s="25">
        <v>2028</v>
      </c>
      <c r="C570" s="26">
        <v>0</v>
      </c>
      <c r="D570" s="26">
        <v>0</v>
      </c>
      <c r="E570" s="26">
        <v>0</v>
      </c>
      <c r="F570" s="26">
        <v>700</v>
      </c>
      <c r="G570" s="26">
        <v>200</v>
      </c>
      <c r="H570" s="26">
        <v>200</v>
      </c>
      <c r="I570" s="26">
        <v>0</v>
      </c>
      <c r="J570" s="26">
        <v>0</v>
      </c>
      <c r="K570" s="26">
        <v>0</v>
      </c>
      <c r="L570" s="26">
        <v>0</v>
      </c>
      <c r="M570" s="26">
        <v>100</v>
      </c>
      <c r="N570" s="26">
        <v>0</v>
      </c>
      <c r="O570" s="26">
        <v>0</v>
      </c>
      <c r="P570" s="26">
        <v>0</v>
      </c>
      <c r="Q570" s="26">
        <v>0</v>
      </c>
      <c r="R570" s="26">
        <v>3275</v>
      </c>
      <c r="S570" s="26">
        <v>0</v>
      </c>
      <c r="T570" s="26">
        <v>0</v>
      </c>
      <c r="U570" s="26">
        <v>0</v>
      </c>
      <c r="V570" s="26">
        <v>0</v>
      </c>
      <c r="W570" s="26">
        <v>27.79000091552734</v>
      </c>
      <c r="X570" s="26">
        <v>125</v>
      </c>
      <c r="Y570" s="26">
        <v>0</v>
      </c>
      <c r="Z570" s="26">
        <v>0</v>
      </c>
      <c r="AA570" s="26">
        <v>0</v>
      </c>
      <c r="AB570" s="26">
        <v>0</v>
      </c>
      <c r="AC570" s="26">
        <v>0</v>
      </c>
      <c r="AD570" s="26">
        <v>0</v>
      </c>
      <c r="AE570" s="26">
        <v>9</v>
      </c>
      <c r="AF570" s="26">
        <v>91.35000216960907</v>
      </c>
      <c r="AG570" s="26">
        <v>293.21105951680204</v>
      </c>
      <c r="AH570" s="26">
        <v>153.20263471007479</v>
      </c>
      <c r="AI570" s="30" t="str">
        <f t="shared" si="357"/>
        <v>P1 No Thermal Before 2030, 2Hr LiIon</v>
      </c>
      <c r="AJ570" s="25">
        <v>2028</v>
      </c>
      <c r="AK570" s="34">
        <f t="shared" si="345"/>
        <v>446.41369422687683</v>
      </c>
      <c r="AL570" s="34">
        <f t="shared" si="346"/>
        <v>3275</v>
      </c>
      <c r="AM570" s="34">
        <f t="shared" si="347"/>
        <v>0</v>
      </c>
      <c r="AN570" s="34">
        <f t="shared" si="348"/>
        <v>91.35000216960907</v>
      </c>
      <c r="AO570" s="34">
        <f t="shared" si="349"/>
        <v>36.790000915527344</v>
      </c>
      <c r="AP570" s="34">
        <f t="shared" si="350"/>
        <v>0</v>
      </c>
      <c r="AQ570" s="34">
        <f t="shared" si="351"/>
        <v>100</v>
      </c>
      <c r="AR570" s="34">
        <f t="shared" si="352"/>
        <v>1100</v>
      </c>
      <c r="AS570" s="34">
        <f t="shared" si="353"/>
        <v>125</v>
      </c>
      <c r="AT570" s="34">
        <f t="shared" si="354"/>
        <v>0</v>
      </c>
      <c r="AU570" s="34">
        <f t="shared" si="355"/>
        <v>0</v>
      </c>
      <c r="AV570" s="34">
        <f t="shared" si="356"/>
        <v>5174.5536973120134</v>
      </c>
      <c r="AX570" s="25">
        <v>2028</v>
      </c>
      <c r="AY570" s="34"/>
      <c r="AZ570" s="34"/>
      <c r="BA570" s="34"/>
      <c r="BB570" s="34"/>
      <c r="BC570" s="34"/>
      <c r="BD570" s="34"/>
      <c r="BE570" s="34"/>
      <c r="BF570" s="34"/>
      <c r="BG570" s="34"/>
      <c r="BH570" s="34"/>
      <c r="BI570" s="34"/>
      <c r="BJ570" s="34"/>
      <c r="BL570" s="74" t="s">
        <v>47</v>
      </c>
      <c r="BM570" s="75">
        <f>BE588</f>
        <v>1695.3499984741211</v>
      </c>
    </row>
    <row r="571" spans="2:65" x14ac:dyDescent="0.25">
      <c r="B571" s="27">
        <v>2029</v>
      </c>
      <c r="C571" s="28">
        <v>0</v>
      </c>
      <c r="D571" s="28">
        <v>0</v>
      </c>
      <c r="E571" s="28">
        <v>0</v>
      </c>
      <c r="F571" s="28">
        <v>1000</v>
      </c>
      <c r="G571" s="28">
        <v>200</v>
      </c>
      <c r="H571" s="28">
        <v>200</v>
      </c>
      <c r="I571" s="28">
        <v>0</v>
      </c>
      <c r="J571" s="28">
        <v>0</v>
      </c>
      <c r="K571" s="28">
        <v>0</v>
      </c>
      <c r="L571" s="28">
        <v>0</v>
      </c>
      <c r="M571" s="28">
        <v>299.94999694824219</v>
      </c>
      <c r="N571" s="28">
        <v>0</v>
      </c>
      <c r="O571" s="28">
        <v>0</v>
      </c>
      <c r="P571" s="28">
        <v>0</v>
      </c>
      <c r="Q571" s="28">
        <v>0</v>
      </c>
      <c r="R571" s="28">
        <v>3700</v>
      </c>
      <c r="S571" s="28">
        <v>0</v>
      </c>
      <c r="T571" s="28">
        <v>0</v>
      </c>
      <c r="U571" s="28">
        <v>0</v>
      </c>
      <c r="V571" s="28">
        <v>0</v>
      </c>
      <c r="W571" s="28">
        <v>30.489999771118161</v>
      </c>
      <c r="X571" s="28">
        <v>125</v>
      </c>
      <c r="Y571" s="28">
        <v>0</v>
      </c>
      <c r="Z571" s="28">
        <v>0</v>
      </c>
      <c r="AA571" s="28">
        <v>0</v>
      </c>
      <c r="AB571" s="28">
        <v>0</v>
      </c>
      <c r="AC571" s="28">
        <v>0</v>
      </c>
      <c r="AD571" s="28">
        <v>0</v>
      </c>
      <c r="AE571" s="28">
        <v>11</v>
      </c>
      <c r="AF571" s="28">
        <v>115.62000122666359</v>
      </c>
      <c r="AG571" s="28">
        <v>340.67515374979138</v>
      </c>
      <c r="AH571" s="28">
        <v>171.01173674933818</v>
      </c>
      <c r="AI571" s="30" t="str">
        <f t="shared" si="357"/>
        <v>P1 No Thermal Before 2030, 2Hr LiIon</v>
      </c>
      <c r="AJ571" s="27">
        <v>2029</v>
      </c>
      <c r="AK571" s="35">
        <f t="shared" si="345"/>
        <v>511.68689049912956</v>
      </c>
      <c r="AL571" s="35">
        <f t="shared" si="346"/>
        <v>3700</v>
      </c>
      <c r="AM571" s="35">
        <f t="shared" si="347"/>
        <v>0</v>
      </c>
      <c r="AN571" s="35">
        <f t="shared" si="348"/>
        <v>115.62000122666359</v>
      </c>
      <c r="AO571" s="35">
        <f t="shared" si="349"/>
        <v>41.489999771118164</v>
      </c>
      <c r="AP571" s="35">
        <f t="shared" si="350"/>
        <v>0</v>
      </c>
      <c r="AQ571" s="35">
        <f t="shared" si="351"/>
        <v>299.94999694824219</v>
      </c>
      <c r="AR571" s="35">
        <f t="shared" si="352"/>
        <v>1400</v>
      </c>
      <c r="AS571" s="35">
        <f t="shared" si="353"/>
        <v>125</v>
      </c>
      <c r="AT571" s="35">
        <f t="shared" si="354"/>
        <v>0</v>
      </c>
      <c r="AU571" s="35">
        <f t="shared" si="355"/>
        <v>0</v>
      </c>
      <c r="AV571" s="35">
        <f t="shared" si="356"/>
        <v>6193.7468884451537</v>
      </c>
      <c r="AX571" s="27">
        <v>2029</v>
      </c>
      <c r="AY571" s="35"/>
      <c r="AZ571" s="35"/>
      <c r="BA571" s="35"/>
      <c r="BB571" s="35"/>
      <c r="BC571" s="35"/>
      <c r="BD571" s="35"/>
      <c r="BE571" s="35"/>
      <c r="BF571" s="35"/>
      <c r="BG571" s="35"/>
      <c r="BH571" s="35"/>
      <c r="BI571" s="35"/>
      <c r="BJ571" s="35"/>
      <c r="BL571" s="74" t="s">
        <v>53</v>
      </c>
      <c r="BM571" s="75">
        <f>BF588</f>
        <v>3550</v>
      </c>
    </row>
    <row r="572" spans="2:65" x14ac:dyDescent="0.25">
      <c r="B572" s="25">
        <v>2030</v>
      </c>
      <c r="C572" s="26">
        <v>0</v>
      </c>
      <c r="D572" s="26">
        <v>237</v>
      </c>
      <c r="E572" s="26">
        <v>0</v>
      </c>
      <c r="F572" s="26">
        <v>1300</v>
      </c>
      <c r="G572" s="26">
        <v>200</v>
      </c>
      <c r="H572" s="26">
        <v>200</v>
      </c>
      <c r="I572" s="26">
        <v>0</v>
      </c>
      <c r="J572" s="26">
        <v>0</v>
      </c>
      <c r="K572" s="26">
        <v>0</v>
      </c>
      <c r="L572" s="26">
        <v>0</v>
      </c>
      <c r="M572" s="26">
        <v>299.79999542236328</v>
      </c>
      <c r="N572" s="26"/>
      <c r="O572" s="26">
        <v>0</v>
      </c>
      <c r="P572" s="26">
        <v>0</v>
      </c>
      <c r="Q572" s="26">
        <v>0</v>
      </c>
      <c r="R572" s="26">
        <v>3700</v>
      </c>
      <c r="S572" s="26">
        <v>0</v>
      </c>
      <c r="T572" s="26">
        <v>0</v>
      </c>
      <c r="U572" s="26">
        <v>0</v>
      </c>
      <c r="V572" s="26">
        <v>0</v>
      </c>
      <c r="W572" s="26">
        <v>34.689998626708977</v>
      </c>
      <c r="X572" s="26">
        <v>125</v>
      </c>
      <c r="Y572" s="26">
        <v>0</v>
      </c>
      <c r="Z572" s="26">
        <v>0</v>
      </c>
      <c r="AA572" s="26">
        <v>0</v>
      </c>
      <c r="AB572" s="26">
        <v>0</v>
      </c>
      <c r="AC572" s="26">
        <v>0</v>
      </c>
      <c r="AD572" s="26">
        <v>0</v>
      </c>
      <c r="AE572" s="26">
        <v>11</v>
      </c>
      <c r="AF572" s="26">
        <v>131.00999829173088</v>
      </c>
      <c r="AG572" s="26">
        <v>390.5953750733263</v>
      </c>
      <c r="AH572" s="26">
        <v>181.88492737120654</v>
      </c>
      <c r="AI572" s="30" t="str">
        <f t="shared" si="357"/>
        <v>P1 No Thermal Before 2030, 2Hr LiIon</v>
      </c>
      <c r="AJ572" s="25">
        <v>2030</v>
      </c>
      <c r="AK572" s="34">
        <f t="shared" si="345"/>
        <v>572.48030244453287</v>
      </c>
      <c r="AL572" s="34">
        <f t="shared" si="346"/>
        <v>3700</v>
      </c>
      <c r="AM572" s="34">
        <f t="shared" si="347"/>
        <v>0</v>
      </c>
      <c r="AN572" s="34">
        <f t="shared" si="348"/>
        <v>131.00999829173088</v>
      </c>
      <c r="AO572" s="34">
        <f t="shared" si="349"/>
        <v>45.689998626708977</v>
      </c>
      <c r="AP572" s="34">
        <f t="shared" si="350"/>
        <v>0</v>
      </c>
      <c r="AQ572" s="34">
        <f t="shared" si="351"/>
        <v>299.79999542236328</v>
      </c>
      <c r="AR572" s="34">
        <f t="shared" si="352"/>
        <v>1700</v>
      </c>
      <c r="AS572" s="34">
        <f t="shared" si="353"/>
        <v>125</v>
      </c>
      <c r="AT572" s="34">
        <f t="shared" si="354"/>
        <v>0</v>
      </c>
      <c r="AU572" s="34">
        <f t="shared" si="355"/>
        <v>237</v>
      </c>
      <c r="AV572" s="34">
        <f t="shared" si="356"/>
        <v>6810.9802947853359</v>
      </c>
      <c r="AX572" s="25">
        <v>2030</v>
      </c>
      <c r="AY572" s="34">
        <f t="shared" ref="AY572:BJ572" si="359">AK572-AY567</f>
        <v>322.13929692141915</v>
      </c>
      <c r="AZ572" s="34">
        <f t="shared" si="359"/>
        <v>3700</v>
      </c>
      <c r="BA572" s="34">
        <f t="shared" si="359"/>
        <v>0</v>
      </c>
      <c r="BB572" s="34">
        <f t="shared" si="359"/>
        <v>112.00999887287617</v>
      </c>
      <c r="BC572" s="34">
        <f t="shared" si="359"/>
        <v>23.599998474121087</v>
      </c>
      <c r="BD572" s="34">
        <f t="shared" si="359"/>
        <v>0</v>
      </c>
      <c r="BE572" s="34">
        <f t="shared" si="359"/>
        <v>299.79999542236328</v>
      </c>
      <c r="BF572" s="34">
        <f t="shared" si="359"/>
        <v>1000</v>
      </c>
      <c r="BG572" s="34">
        <f t="shared" si="359"/>
        <v>125</v>
      </c>
      <c r="BH572" s="34">
        <f t="shared" si="359"/>
        <v>0</v>
      </c>
      <c r="BI572" s="34">
        <f t="shared" si="359"/>
        <v>237</v>
      </c>
      <c r="BJ572" s="34">
        <f t="shared" si="359"/>
        <v>5819.5492896907799</v>
      </c>
      <c r="BL572" s="74" t="s">
        <v>63</v>
      </c>
      <c r="BM572" s="75">
        <f>BG588</f>
        <v>125</v>
      </c>
    </row>
    <row r="573" spans="2:65" x14ac:dyDescent="0.25">
      <c r="B573" s="27">
        <v>2031</v>
      </c>
      <c r="C573" s="28">
        <v>0</v>
      </c>
      <c r="D573" s="28">
        <v>237</v>
      </c>
      <c r="E573" s="28">
        <v>0</v>
      </c>
      <c r="F573" s="28">
        <v>1300</v>
      </c>
      <c r="G573" s="28">
        <v>200</v>
      </c>
      <c r="H573" s="28">
        <v>200</v>
      </c>
      <c r="I573" s="28">
        <v>0</v>
      </c>
      <c r="J573" s="28">
        <v>0</v>
      </c>
      <c r="K573" s="28">
        <v>0</v>
      </c>
      <c r="L573" s="28">
        <v>0</v>
      </c>
      <c r="M573" s="28">
        <v>299.65000152587891</v>
      </c>
      <c r="N573" s="28">
        <v>0</v>
      </c>
      <c r="O573" s="28">
        <v>0</v>
      </c>
      <c r="P573" s="28">
        <v>0</v>
      </c>
      <c r="Q573" s="28">
        <v>0</v>
      </c>
      <c r="R573" s="28">
        <v>3700</v>
      </c>
      <c r="S573" s="28">
        <v>0</v>
      </c>
      <c r="T573" s="28">
        <v>0</v>
      </c>
      <c r="U573" s="28">
        <v>0</v>
      </c>
      <c r="V573" s="28">
        <v>0</v>
      </c>
      <c r="W573" s="28">
        <v>38.060001373291023</v>
      </c>
      <c r="X573" s="28">
        <v>125</v>
      </c>
      <c r="Y573" s="28">
        <v>0</v>
      </c>
      <c r="Z573" s="28">
        <v>0</v>
      </c>
      <c r="AA573" s="28">
        <v>0</v>
      </c>
      <c r="AB573" s="28">
        <v>0</v>
      </c>
      <c r="AC573" s="28">
        <v>0</v>
      </c>
      <c r="AD573" s="28">
        <v>0</v>
      </c>
      <c r="AE573" s="28">
        <v>12.069999694824221</v>
      </c>
      <c r="AF573" s="28">
        <v>136.34999805688858</v>
      </c>
      <c r="AG573" s="28">
        <v>441.82832898184557</v>
      </c>
      <c r="AH573" s="28">
        <v>195.61529208824882</v>
      </c>
      <c r="AI573" s="30" t="str">
        <f t="shared" si="357"/>
        <v>P1 No Thermal Before 2030, 2Hr LiIon</v>
      </c>
      <c r="AJ573" s="27">
        <v>2031</v>
      </c>
      <c r="AK573" s="35">
        <f t="shared" si="345"/>
        <v>637.44362107009442</v>
      </c>
      <c r="AL573" s="35">
        <f t="shared" si="346"/>
        <v>3700</v>
      </c>
      <c r="AM573" s="35">
        <f t="shared" si="347"/>
        <v>0</v>
      </c>
      <c r="AN573" s="35">
        <f t="shared" si="348"/>
        <v>136.34999805688858</v>
      </c>
      <c r="AO573" s="35">
        <f t="shared" si="349"/>
        <v>50.130001068115241</v>
      </c>
      <c r="AP573" s="35">
        <f t="shared" si="350"/>
        <v>0</v>
      </c>
      <c r="AQ573" s="35">
        <f t="shared" si="351"/>
        <v>299.65000152587891</v>
      </c>
      <c r="AR573" s="35">
        <f t="shared" si="352"/>
        <v>1700</v>
      </c>
      <c r="AS573" s="35">
        <f t="shared" si="353"/>
        <v>125</v>
      </c>
      <c r="AT573" s="35">
        <f t="shared" si="354"/>
        <v>0</v>
      </c>
      <c r="AU573" s="35">
        <f t="shared" si="355"/>
        <v>237</v>
      </c>
      <c r="AV573" s="35">
        <f t="shared" si="356"/>
        <v>6885.5736217209769</v>
      </c>
      <c r="AX573" s="27">
        <v>2031</v>
      </c>
      <c r="AY573" s="35"/>
      <c r="AZ573" s="35"/>
      <c r="BA573" s="35"/>
      <c r="BB573" s="35"/>
      <c r="BC573" s="35"/>
      <c r="BD573" s="35"/>
      <c r="BE573" s="35"/>
      <c r="BF573" s="35"/>
      <c r="BG573" s="35"/>
      <c r="BH573" s="35"/>
      <c r="BI573" s="35"/>
      <c r="BJ573" s="35"/>
      <c r="BL573" s="74" t="s">
        <v>64</v>
      </c>
      <c r="BM573" s="75">
        <f>BH588</f>
        <v>0</v>
      </c>
    </row>
    <row r="574" spans="2:65" x14ac:dyDescent="0.25">
      <c r="B574" s="25">
        <v>2032</v>
      </c>
      <c r="C574" s="26">
        <v>0</v>
      </c>
      <c r="D574" s="26">
        <v>237</v>
      </c>
      <c r="E574" s="26">
        <v>0</v>
      </c>
      <c r="F574" s="26">
        <v>1500</v>
      </c>
      <c r="G574" s="26">
        <v>200</v>
      </c>
      <c r="H574" s="26">
        <v>200</v>
      </c>
      <c r="I574" s="26">
        <v>0</v>
      </c>
      <c r="J574" s="26">
        <v>0</v>
      </c>
      <c r="K574" s="26">
        <v>0</v>
      </c>
      <c r="L574" s="26">
        <v>0</v>
      </c>
      <c r="M574" s="26">
        <v>299.5</v>
      </c>
      <c r="N574" s="26">
        <v>0</v>
      </c>
      <c r="O574" s="26">
        <v>0</v>
      </c>
      <c r="P574" s="26">
        <v>0</v>
      </c>
      <c r="Q574" s="26">
        <v>0</v>
      </c>
      <c r="R574" s="26">
        <v>3700</v>
      </c>
      <c r="S574" s="26">
        <v>0</v>
      </c>
      <c r="T574" s="26">
        <v>0</v>
      </c>
      <c r="U574" s="26">
        <v>0</v>
      </c>
      <c r="V574" s="26">
        <v>0</v>
      </c>
      <c r="W574" s="26">
        <v>41.630001068115227</v>
      </c>
      <c r="X574" s="26">
        <v>125</v>
      </c>
      <c r="Y574" s="26">
        <v>0</v>
      </c>
      <c r="Z574" s="26">
        <v>0</v>
      </c>
      <c r="AA574" s="26">
        <v>0</v>
      </c>
      <c r="AB574" s="26">
        <v>0</v>
      </c>
      <c r="AC574" s="26">
        <v>0</v>
      </c>
      <c r="AD574" s="26">
        <v>0</v>
      </c>
      <c r="AE574" s="26">
        <v>13.19999980926514</v>
      </c>
      <c r="AF574" s="26">
        <v>141.66999924182892</v>
      </c>
      <c r="AG574" s="26">
        <v>463.32155534034177</v>
      </c>
      <c r="AH574" s="26">
        <v>216.67182357825993</v>
      </c>
      <c r="AI574" s="30" t="str">
        <f t="shared" si="357"/>
        <v>P1 No Thermal Before 2030, 2Hr LiIon</v>
      </c>
      <c r="AJ574" s="25">
        <v>2032</v>
      </c>
      <c r="AK574" s="34">
        <f t="shared" si="345"/>
        <v>679.99337891860171</v>
      </c>
      <c r="AL574" s="34">
        <f t="shared" si="346"/>
        <v>3700</v>
      </c>
      <c r="AM574" s="34">
        <f t="shared" si="347"/>
        <v>0</v>
      </c>
      <c r="AN574" s="34">
        <f t="shared" si="348"/>
        <v>141.66999924182892</v>
      </c>
      <c r="AO574" s="34">
        <f t="shared" si="349"/>
        <v>54.830000877380371</v>
      </c>
      <c r="AP574" s="34">
        <f t="shared" si="350"/>
        <v>0</v>
      </c>
      <c r="AQ574" s="34">
        <f t="shared" si="351"/>
        <v>299.5</v>
      </c>
      <c r="AR574" s="34">
        <f t="shared" si="352"/>
        <v>1900</v>
      </c>
      <c r="AS574" s="34">
        <f t="shared" si="353"/>
        <v>125</v>
      </c>
      <c r="AT574" s="34">
        <f t="shared" si="354"/>
        <v>0</v>
      </c>
      <c r="AU574" s="34">
        <f t="shared" si="355"/>
        <v>237</v>
      </c>
      <c r="AV574" s="34">
        <f t="shared" si="356"/>
        <v>7137.9933790378109</v>
      </c>
      <c r="AX574" s="25">
        <v>2032</v>
      </c>
      <c r="AY574" s="34"/>
      <c r="AZ574" s="34"/>
      <c r="BA574" s="34"/>
      <c r="BB574" s="34"/>
      <c r="BC574" s="34"/>
      <c r="BD574" s="34"/>
      <c r="BE574" s="34"/>
      <c r="BF574" s="34"/>
      <c r="BG574" s="34"/>
      <c r="BH574" s="34"/>
      <c r="BI574" s="34"/>
      <c r="BJ574" s="34"/>
      <c r="BL574" s="74" t="s">
        <v>50</v>
      </c>
      <c r="BM574" s="75">
        <f>BI588</f>
        <v>474</v>
      </c>
    </row>
    <row r="575" spans="2:65" x14ac:dyDescent="0.25">
      <c r="B575" s="27">
        <v>2033</v>
      </c>
      <c r="C575" s="28">
        <v>0</v>
      </c>
      <c r="D575" s="28">
        <v>237</v>
      </c>
      <c r="E575" s="28">
        <v>0</v>
      </c>
      <c r="F575" s="28">
        <v>1600</v>
      </c>
      <c r="G575" s="28">
        <v>200</v>
      </c>
      <c r="H575" s="28">
        <v>200</v>
      </c>
      <c r="I575" s="28">
        <v>0</v>
      </c>
      <c r="J575" s="28">
        <v>0</v>
      </c>
      <c r="K575" s="28">
        <v>0</v>
      </c>
      <c r="L575" s="28">
        <v>0</v>
      </c>
      <c r="M575" s="28">
        <v>299.35000610351563</v>
      </c>
      <c r="N575" s="28">
        <v>0</v>
      </c>
      <c r="O575" s="28">
        <v>0</v>
      </c>
      <c r="P575" s="28">
        <v>0</v>
      </c>
      <c r="Q575" s="28">
        <v>0</v>
      </c>
      <c r="R575" s="28">
        <v>3700</v>
      </c>
      <c r="S575" s="28">
        <v>0</v>
      </c>
      <c r="T575" s="28">
        <v>0</v>
      </c>
      <c r="U575" s="28">
        <v>0</v>
      </c>
      <c r="V575" s="28">
        <v>0</v>
      </c>
      <c r="W575" s="28">
        <v>44.919998168945313</v>
      </c>
      <c r="X575" s="28">
        <v>125</v>
      </c>
      <c r="Y575" s="28">
        <v>0</v>
      </c>
      <c r="Z575" s="28">
        <v>0</v>
      </c>
      <c r="AA575" s="28">
        <v>0</v>
      </c>
      <c r="AB575" s="28">
        <v>0</v>
      </c>
      <c r="AC575" s="28">
        <v>0</v>
      </c>
      <c r="AD575" s="28">
        <v>0</v>
      </c>
      <c r="AE575" s="28">
        <v>14.25</v>
      </c>
      <c r="AF575" s="28">
        <v>146.98000210523605</v>
      </c>
      <c r="AG575" s="28">
        <v>484.58169035356889</v>
      </c>
      <c r="AH575" s="28">
        <v>245.58423121177603</v>
      </c>
      <c r="AI575" s="30" t="str">
        <f t="shared" si="357"/>
        <v>P1 No Thermal Before 2030, 2Hr LiIon</v>
      </c>
      <c r="AJ575" s="27">
        <v>2033</v>
      </c>
      <c r="AK575" s="35">
        <f t="shared" si="345"/>
        <v>730.16592156534489</v>
      </c>
      <c r="AL575" s="35">
        <f t="shared" si="346"/>
        <v>3700</v>
      </c>
      <c r="AM575" s="35">
        <f t="shared" si="347"/>
        <v>0</v>
      </c>
      <c r="AN575" s="35">
        <f t="shared" si="348"/>
        <v>146.98000210523605</v>
      </c>
      <c r="AO575" s="35">
        <f t="shared" si="349"/>
        <v>59.169998168945313</v>
      </c>
      <c r="AP575" s="35">
        <f t="shared" si="350"/>
        <v>0</v>
      </c>
      <c r="AQ575" s="35">
        <f t="shared" si="351"/>
        <v>299.35000610351563</v>
      </c>
      <c r="AR575" s="35">
        <f t="shared" si="352"/>
        <v>2000</v>
      </c>
      <c r="AS575" s="35">
        <f t="shared" si="353"/>
        <v>125</v>
      </c>
      <c r="AT575" s="35">
        <f t="shared" si="354"/>
        <v>0</v>
      </c>
      <c r="AU575" s="35">
        <f t="shared" si="355"/>
        <v>237</v>
      </c>
      <c r="AV575" s="35">
        <f t="shared" si="356"/>
        <v>7297.6659279430423</v>
      </c>
      <c r="AX575" s="27">
        <v>2033</v>
      </c>
      <c r="AY575" s="35"/>
      <c r="AZ575" s="35"/>
      <c r="BA575" s="35"/>
      <c r="BB575" s="35"/>
      <c r="BC575" s="35"/>
      <c r="BD575" s="35"/>
      <c r="BE575" s="35"/>
      <c r="BF575" s="35"/>
      <c r="BG575" s="35"/>
      <c r="BH575" s="35"/>
      <c r="BI575" s="35"/>
      <c r="BJ575" s="35"/>
    </row>
    <row r="576" spans="2:65" x14ac:dyDescent="0.25">
      <c r="B576" s="25">
        <v>2034</v>
      </c>
      <c r="C576" s="26">
        <v>0</v>
      </c>
      <c r="D576" s="26">
        <v>237</v>
      </c>
      <c r="E576" s="26">
        <v>0</v>
      </c>
      <c r="F576" s="26">
        <v>1700</v>
      </c>
      <c r="G576" s="26">
        <v>200</v>
      </c>
      <c r="H576" s="26">
        <v>200</v>
      </c>
      <c r="I576" s="26">
        <v>0</v>
      </c>
      <c r="J576" s="26">
        <v>0</v>
      </c>
      <c r="K576" s="26">
        <v>0</v>
      </c>
      <c r="L576" s="26">
        <v>0</v>
      </c>
      <c r="M576" s="26">
        <v>299.19999694824219</v>
      </c>
      <c r="N576" s="26">
        <v>0</v>
      </c>
      <c r="O576" s="26">
        <v>0</v>
      </c>
      <c r="P576" s="26">
        <v>0</v>
      </c>
      <c r="Q576" s="26">
        <v>0</v>
      </c>
      <c r="R576" s="26">
        <v>3700</v>
      </c>
      <c r="S576" s="26">
        <v>0</v>
      </c>
      <c r="T576" s="26">
        <v>0</v>
      </c>
      <c r="U576" s="26">
        <v>0</v>
      </c>
      <c r="V576" s="26">
        <v>0</v>
      </c>
      <c r="W576" s="26">
        <v>48.389999389648438</v>
      </c>
      <c r="X576" s="26">
        <v>125</v>
      </c>
      <c r="Y576" s="26">
        <v>0</v>
      </c>
      <c r="Z576" s="26">
        <v>0</v>
      </c>
      <c r="AA576" s="26">
        <v>0</v>
      </c>
      <c r="AB576" s="26">
        <v>0</v>
      </c>
      <c r="AC576" s="26">
        <v>0</v>
      </c>
      <c r="AD576" s="26">
        <v>0</v>
      </c>
      <c r="AE576" s="26">
        <v>15.340000152587891</v>
      </c>
      <c r="AF576" s="26">
        <v>152.41000366210938</v>
      </c>
      <c r="AG576" s="26">
        <v>508.0323776217254</v>
      </c>
      <c r="AH576" s="26">
        <v>280.84440061793555</v>
      </c>
      <c r="AI576" s="30" t="str">
        <f t="shared" si="357"/>
        <v>P1 No Thermal Before 2030, 2Hr LiIon</v>
      </c>
      <c r="AJ576" s="25">
        <v>2034</v>
      </c>
      <c r="AK576" s="34">
        <f t="shared" si="345"/>
        <v>788.87677823966101</v>
      </c>
      <c r="AL576" s="34">
        <f t="shared" si="346"/>
        <v>3700</v>
      </c>
      <c r="AM576" s="34">
        <f t="shared" si="347"/>
        <v>0</v>
      </c>
      <c r="AN576" s="34">
        <f t="shared" si="348"/>
        <v>152.41000366210938</v>
      </c>
      <c r="AO576" s="34">
        <f t="shared" si="349"/>
        <v>63.729999542236328</v>
      </c>
      <c r="AP576" s="34">
        <f t="shared" si="350"/>
        <v>0</v>
      </c>
      <c r="AQ576" s="34">
        <f t="shared" si="351"/>
        <v>299.19999694824219</v>
      </c>
      <c r="AR576" s="34">
        <f t="shared" si="352"/>
        <v>2100</v>
      </c>
      <c r="AS576" s="34">
        <f t="shared" si="353"/>
        <v>125</v>
      </c>
      <c r="AT576" s="34">
        <f t="shared" si="354"/>
        <v>0</v>
      </c>
      <c r="AU576" s="34">
        <f t="shared" si="355"/>
        <v>237</v>
      </c>
      <c r="AV576" s="34">
        <f t="shared" si="356"/>
        <v>7466.2167783922487</v>
      </c>
      <c r="AX576" s="25">
        <v>2034</v>
      </c>
      <c r="AY576" s="34"/>
      <c r="AZ576" s="34"/>
      <c r="BA576" s="34"/>
      <c r="BB576" s="34"/>
      <c r="BC576" s="34"/>
      <c r="BD576" s="34"/>
      <c r="BE576" s="34"/>
      <c r="BF576" s="34"/>
      <c r="BG576" s="34"/>
      <c r="BH576" s="34"/>
      <c r="BI576" s="34"/>
      <c r="BJ576" s="34"/>
    </row>
    <row r="577" spans="2:65" x14ac:dyDescent="0.25">
      <c r="B577" s="27">
        <v>2035</v>
      </c>
      <c r="C577" s="28">
        <v>0</v>
      </c>
      <c r="D577" s="28">
        <v>237</v>
      </c>
      <c r="E577" s="28">
        <v>0</v>
      </c>
      <c r="F577" s="28">
        <v>1900</v>
      </c>
      <c r="G577" s="28">
        <v>200</v>
      </c>
      <c r="H577" s="28">
        <v>200</v>
      </c>
      <c r="I577" s="28">
        <v>0</v>
      </c>
      <c r="J577" s="28">
        <v>0</v>
      </c>
      <c r="K577" s="28">
        <v>0</v>
      </c>
      <c r="L577" s="28">
        <v>0</v>
      </c>
      <c r="M577" s="28">
        <v>299.04999542236328</v>
      </c>
      <c r="N577" s="28">
        <v>0</v>
      </c>
      <c r="O577" s="28">
        <v>0</v>
      </c>
      <c r="P577" s="28">
        <v>0</v>
      </c>
      <c r="Q577" s="28">
        <v>0</v>
      </c>
      <c r="R577" s="28">
        <v>3700</v>
      </c>
      <c r="S577" s="28">
        <v>0</v>
      </c>
      <c r="T577" s="28">
        <v>0</v>
      </c>
      <c r="U577" s="28">
        <v>0</v>
      </c>
      <c r="V577" s="28">
        <v>0</v>
      </c>
      <c r="W577" s="28">
        <v>51.919998168945313</v>
      </c>
      <c r="X577" s="28">
        <v>125</v>
      </c>
      <c r="Y577" s="28">
        <v>0</v>
      </c>
      <c r="Z577" s="28">
        <v>0</v>
      </c>
      <c r="AA577" s="28">
        <v>0</v>
      </c>
      <c r="AB577" s="28">
        <v>0</v>
      </c>
      <c r="AC577" s="28">
        <v>0</v>
      </c>
      <c r="AD577" s="28">
        <v>0</v>
      </c>
      <c r="AE577" s="28">
        <v>16.469999313354489</v>
      </c>
      <c r="AF577" s="28">
        <v>158.11000210046768</v>
      </c>
      <c r="AG577" s="28">
        <v>528.7208101444337</v>
      </c>
      <c r="AH577" s="28">
        <v>309.19430249073082</v>
      </c>
      <c r="AI577" s="30" t="str">
        <f t="shared" si="357"/>
        <v>P1 No Thermal Before 2030, 2Hr LiIon</v>
      </c>
      <c r="AJ577" s="27">
        <v>2035</v>
      </c>
      <c r="AK577" s="35">
        <f t="shared" si="345"/>
        <v>837.91511263516452</v>
      </c>
      <c r="AL577" s="35">
        <f t="shared" si="346"/>
        <v>3700</v>
      </c>
      <c r="AM577" s="35">
        <f t="shared" si="347"/>
        <v>0</v>
      </c>
      <c r="AN577" s="35">
        <f t="shared" si="348"/>
        <v>158.11000210046768</v>
      </c>
      <c r="AO577" s="35">
        <f t="shared" si="349"/>
        <v>68.389997482299805</v>
      </c>
      <c r="AP577" s="35">
        <f t="shared" si="350"/>
        <v>0</v>
      </c>
      <c r="AQ577" s="35">
        <f t="shared" si="351"/>
        <v>299.04999542236328</v>
      </c>
      <c r="AR577" s="35">
        <f t="shared" si="352"/>
        <v>2300</v>
      </c>
      <c r="AS577" s="35">
        <f t="shared" si="353"/>
        <v>125</v>
      </c>
      <c r="AT577" s="35">
        <f t="shared" si="354"/>
        <v>0</v>
      </c>
      <c r="AU577" s="35">
        <f t="shared" si="355"/>
        <v>237</v>
      </c>
      <c r="AV577" s="35">
        <f t="shared" si="356"/>
        <v>7725.4651076402952</v>
      </c>
      <c r="AX577" s="27">
        <v>2035</v>
      </c>
      <c r="AY577" s="35"/>
      <c r="AZ577" s="35"/>
      <c r="BA577" s="35"/>
      <c r="BB577" s="35"/>
      <c r="BC577" s="35"/>
      <c r="BD577" s="35"/>
      <c r="BE577" s="35"/>
      <c r="BF577" s="35"/>
      <c r="BG577" s="35"/>
      <c r="BH577" s="35"/>
      <c r="BI577" s="35"/>
      <c r="BJ577" s="35"/>
    </row>
    <row r="578" spans="2:65" x14ac:dyDescent="0.25">
      <c r="B578" s="25">
        <v>2036</v>
      </c>
      <c r="C578" s="26">
        <v>0</v>
      </c>
      <c r="D578" s="26">
        <v>237</v>
      </c>
      <c r="E578" s="26">
        <v>0</v>
      </c>
      <c r="F578" s="26">
        <v>2000</v>
      </c>
      <c r="G578" s="26">
        <v>200</v>
      </c>
      <c r="H578" s="26">
        <v>200</v>
      </c>
      <c r="I578" s="26">
        <v>0</v>
      </c>
      <c r="J578" s="26">
        <v>0</v>
      </c>
      <c r="K578" s="26">
        <v>0</v>
      </c>
      <c r="L578" s="26">
        <v>0</v>
      </c>
      <c r="M578" s="26">
        <v>498.90000152587891</v>
      </c>
      <c r="N578" s="26">
        <v>0</v>
      </c>
      <c r="O578" s="26">
        <v>0</v>
      </c>
      <c r="P578" s="26">
        <v>0</v>
      </c>
      <c r="Q578" s="26">
        <v>0</v>
      </c>
      <c r="R578" s="26">
        <v>3700</v>
      </c>
      <c r="S578" s="26">
        <v>0</v>
      </c>
      <c r="T578" s="26">
        <v>0</v>
      </c>
      <c r="U578" s="26">
        <v>0</v>
      </c>
      <c r="V578" s="26">
        <v>0</v>
      </c>
      <c r="W578" s="26">
        <v>55.459999084472663</v>
      </c>
      <c r="X578" s="26">
        <v>125</v>
      </c>
      <c r="Y578" s="26">
        <v>0</v>
      </c>
      <c r="Z578" s="26">
        <v>0</v>
      </c>
      <c r="AA578" s="26">
        <v>0</v>
      </c>
      <c r="AB578" s="26">
        <v>0</v>
      </c>
      <c r="AC578" s="26">
        <v>0</v>
      </c>
      <c r="AD578" s="26">
        <v>0</v>
      </c>
      <c r="AE578" s="26">
        <v>17.590000152587891</v>
      </c>
      <c r="AF578" s="26">
        <v>161.28000050783157</v>
      </c>
      <c r="AG578" s="26">
        <v>550.01926980847111</v>
      </c>
      <c r="AH578" s="26">
        <v>312.4177018948738</v>
      </c>
      <c r="AI578" s="30" t="str">
        <f t="shared" si="357"/>
        <v>P1 No Thermal Before 2030, 2Hr LiIon</v>
      </c>
      <c r="AJ578" s="25">
        <v>2036</v>
      </c>
      <c r="AK578" s="34">
        <f t="shared" si="345"/>
        <v>862.43697170334485</v>
      </c>
      <c r="AL578" s="34">
        <f t="shared" si="346"/>
        <v>3700</v>
      </c>
      <c r="AM578" s="34">
        <f t="shared" si="347"/>
        <v>0</v>
      </c>
      <c r="AN578" s="34">
        <f t="shared" si="348"/>
        <v>161.28000050783157</v>
      </c>
      <c r="AO578" s="34">
        <f t="shared" si="349"/>
        <v>73.049999237060547</v>
      </c>
      <c r="AP578" s="34">
        <f t="shared" si="350"/>
        <v>0</v>
      </c>
      <c r="AQ578" s="34">
        <f t="shared" si="351"/>
        <v>498.90000152587891</v>
      </c>
      <c r="AR578" s="34">
        <f t="shared" si="352"/>
        <v>2400</v>
      </c>
      <c r="AS578" s="34">
        <f t="shared" si="353"/>
        <v>125</v>
      </c>
      <c r="AT578" s="34">
        <f t="shared" si="354"/>
        <v>0</v>
      </c>
      <c r="AU578" s="34">
        <f t="shared" si="355"/>
        <v>237</v>
      </c>
      <c r="AV578" s="34">
        <f t="shared" si="356"/>
        <v>8057.6669729741161</v>
      </c>
      <c r="AX578" s="25">
        <v>2036</v>
      </c>
      <c r="AY578" s="34"/>
      <c r="AZ578" s="34"/>
      <c r="BA578" s="34"/>
      <c r="BB578" s="34"/>
      <c r="BC578" s="34"/>
      <c r="BD578" s="34"/>
      <c r="BE578" s="34"/>
      <c r="BF578" s="34"/>
      <c r="BG578" s="34"/>
      <c r="BH578" s="34"/>
      <c r="BI578" s="34"/>
      <c r="BJ578" s="34"/>
    </row>
    <row r="579" spans="2:65" x14ac:dyDescent="0.25">
      <c r="B579" s="27">
        <v>2037</v>
      </c>
      <c r="C579" s="28">
        <v>0</v>
      </c>
      <c r="D579" s="28">
        <v>237</v>
      </c>
      <c r="E579" s="28">
        <v>0</v>
      </c>
      <c r="F579" s="28">
        <v>2100</v>
      </c>
      <c r="G579" s="28">
        <v>200</v>
      </c>
      <c r="H579" s="28">
        <v>200</v>
      </c>
      <c r="I579" s="28">
        <v>0</v>
      </c>
      <c r="J579" s="28">
        <v>0</v>
      </c>
      <c r="K579" s="28">
        <v>0</v>
      </c>
      <c r="L579" s="28">
        <v>0</v>
      </c>
      <c r="M579" s="28">
        <v>598.64999389648438</v>
      </c>
      <c r="N579" s="28">
        <v>0</v>
      </c>
      <c r="O579" s="28">
        <v>0</v>
      </c>
      <c r="P579" s="28">
        <v>0</v>
      </c>
      <c r="Q579" s="28">
        <v>0</v>
      </c>
      <c r="R579" s="28">
        <v>3700</v>
      </c>
      <c r="S579" s="28">
        <v>0</v>
      </c>
      <c r="T579" s="28">
        <v>0</v>
      </c>
      <c r="U579" s="28">
        <v>0</v>
      </c>
      <c r="V579" s="28">
        <v>0</v>
      </c>
      <c r="W579" s="28">
        <v>58.759998321533203</v>
      </c>
      <c r="X579" s="28">
        <v>125</v>
      </c>
      <c r="Y579" s="28">
        <v>0</v>
      </c>
      <c r="Z579" s="28">
        <v>0</v>
      </c>
      <c r="AA579" s="28">
        <v>0</v>
      </c>
      <c r="AB579" s="28">
        <v>0</v>
      </c>
      <c r="AC579" s="28">
        <v>0</v>
      </c>
      <c r="AD579" s="28">
        <v>0</v>
      </c>
      <c r="AE579" s="28">
        <v>18.629999160766602</v>
      </c>
      <c r="AF579" s="28">
        <v>163.24000030755997</v>
      </c>
      <c r="AG579" s="28">
        <v>570.12512207919008</v>
      </c>
      <c r="AH579" s="28">
        <v>341.97115193805143</v>
      </c>
      <c r="AI579" s="30" t="str">
        <f t="shared" si="357"/>
        <v>P1 No Thermal Before 2030, 2Hr LiIon</v>
      </c>
      <c r="AJ579" s="27">
        <v>2037</v>
      </c>
      <c r="AK579" s="35">
        <f t="shared" si="345"/>
        <v>912.09627401724151</v>
      </c>
      <c r="AL579" s="35">
        <f t="shared" si="346"/>
        <v>3700</v>
      </c>
      <c r="AM579" s="35">
        <f t="shared" si="347"/>
        <v>0</v>
      </c>
      <c r="AN579" s="35">
        <f t="shared" si="348"/>
        <v>163.24000030755997</v>
      </c>
      <c r="AO579" s="35">
        <f t="shared" si="349"/>
        <v>77.389997482299805</v>
      </c>
      <c r="AP579" s="35">
        <f t="shared" si="350"/>
        <v>0</v>
      </c>
      <c r="AQ579" s="35">
        <f t="shared" si="351"/>
        <v>598.64999389648438</v>
      </c>
      <c r="AR579" s="35">
        <f t="shared" si="352"/>
        <v>2500</v>
      </c>
      <c r="AS579" s="35">
        <f t="shared" si="353"/>
        <v>125</v>
      </c>
      <c r="AT579" s="35">
        <f t="shared" si="354"/>
        <v>0</v>
      </c>
      <c r="AU579" s="35">
        <f t="shared" si="355"/>
        <v>237</v>
      </c>
      <c r="AV579" s="35">
        <f t="shared" si="356"/>
        <v>8313.3762657035859</v>
      </c>
      <c r="AX579" s="27">
        <v>2037</v>
      </c>
      <c r="AY579" s="35"/>
      <c r="AZ579" s="35"/>
      <c r="BA579" s="35"/>
      <c r="BB579" s="35"/>
      <c r="BC579" s="35"/>
      <c r="BD579" s="35"/>
      <c r="BE579" s="35"/>
      <c r="BF579" s="35"/>
      <c r="BG579" s="35"/>
      <c r="BH579" s="35"/>
      <c r="BI579" s="35"/>
      <c r="BJ579" s="35"/>
    </row>
    <row r="580" spans="2:65" x14ac:dyDescent="0.25">
      <c r="B580" s="25">
        <v>2038</v>
      </c>
      <c r="C580" s="26">
        <v>0</v>
      </c>
      <c r="D580" s="26">
        <v>237</v>
      </c>
      <c r="E580" s="26">
        <v>0</v>
      </c>
      <c r="F580" s="26">
        <v>2100</v>
      </c>
      <c r="G580" s="26">
        <v>200</v>
      </c>
      <c r="H580" s="26">
        <v>200</v>
      </c>
      <c r="I580" s="26">
        <v>0</v>
      </c>
      <c r="J580" s="26">
        <v>400</v>
      </c>
      <c r="K580" s="26">
        <v>0</v>
      </c>
      <c r="L580" s="26">
        <v>0</v>
      </c>
      <c r="M580" s="26">
        <v>598.35000610351563</v>
      </c>
      <c r="N580" s="26">
        <v>0</v>
      </c>
      <c r="O580" s="26">
        <v>0</v>
      </c>
      <c r="P580" s="26">
        <v>0</v>
      </c>
      <c r="Q580" s="26">
        <v>0</v>
      </c>
      <c r="R580" s="26">
        <v>3700</v>
      </c>
      <c r="S580" s="26">
        <v>0</v>
      </c>
      <c r="T580" s="26">
        <v>0</v>
      </c>
      <c r="U580" s="26">
        <v>0</v>
      </c>
      <c r="V580" s="26">
        <v>0</v>
      </c>
      <c r="W580" s="26">
        <v>62.220001220703118</v>
      </c>
      <c r="X580" s="26">
        <v>125</v>
      </c>
      <c r="Y580" s="26">
        <v>0</v>
      </c>
      <c r="Z580" s="26">
        <v>0</v>
      </c>
      <c r="AA580" s="26">
        <v>0</v>
      </c>
      <c r="AB580" s="26">
        <v>0</v>
      </c>
      <c r="AC580" s="26">
        <v>0</v>
      </c>
      <c r="AD580" s="26">
        <v>0</v>
      </c>
      <c r="AE580" s="26">
        <v>19.729999542236332</v>
      </c>
      <c r="AF580" s="26">
        <v>165.11000019311905</v>
      </c>
      <c r="AG580" s="26">
        <v>588.81707320469332</v>
      </c>
      <c r="AH580" s="26">
        <v>372.95409578863388</v>
      </c>
      <c r="AI580" s="30" t="str">
        <f t="shared" si="357"/>
        <v>P1 No Thermal Before 2030, 2Hr LiIon</v>
      </c>
      <c r="AJ580" s="25">
        <v>2038</v>
      </c>
      <c r="AK580" s="34">
        <f t="shared" si="345"/>
        <v>961.77116899332714</v>
      </c>
      <c r="AL580" s="34">
        <f t="shared" si="346"/>
        <v>3700</v>
      </c>
      <c r="AM580" s="34">
        <f t="shared" si="347"/>
        <v>0</v>
      </c>
      <c r="AN580" s="34">
        <f t="shared" si="348"/>
        <v>165.11000019311905</v>
      </c>
      <c r="AO580" s="34">
        <f t="shared" si="349"/>
        <v>81.950000762939453</v>
      </c>
      <c r="AP580" s="34">
        <f t="shared" si="350"/>
        <v>0</v>
      </c>
      <c r="AQ580" s="34">
        <f t="shared" si="351"/>
        <v>598.35000610351563</v>
      </c>
      <c r="AR580" s="34">
        <f t="shared" si="352"/>
        <v>2900</v>
      </c>
      <c r="AS580" s="34">
        <f t="shared" si="353"/>
        <v>125</v>
      </c>
      <c r="AT580" s="34">
        <f t="shared" si="354"/>
        <v>0</v>
      </c>
      <c r="AU580" s="34">
        <f t="shared" si="355"/>
        <v>237</v>
      </c>
      <c r="AV580" s="34">
        <f t="shared" si="356"/>
        <v>8769.1811760529017</v>
      </c>
      <c r="AX580" s="25">
        <v>2038</v>
      </c>
      <c r="AY580" s="34"/>
      <c r="AZ580" s="34"/>
      <c r="BA580" s="34"/>
      <c r="BB580" s="34"/>
      <c r="BC580" s="34"/>
      <c r="BD580" s="34"/>
      <c r="BE580" s="34"/>
      <c r="BF580" s="34"/>
      <c r="BG580" s="34"/>
      <c r="BH580" s="34"/>
      <c r="BI580" s="34"/>
      <c r="BJ580" s="34"/>
    </row>
    <row r="581" spans="2:65" x14ac:dyDescent="0.25">
      <c r="B581" s="27">
        <v>2039</v>
      </c>
      <c r="C581" s="28">
        <v>0</v>
      </c>
      <c r="D581" s="28">
        <v>237</v>
      </c>
      <c r="E581" s="28">
        <v>0</v>
      </c>
      <c r="F581" s="28">
        <v>2100</v>
      </c>
      <c r="G581" s="28">
        <v>200</v>
      </c>
      <c r="H581" s="28">
        <v>200</v>
      </c>
      <c r="I581" s="28">
        <v>0</v>
      </c>
      <c r="J581" s="28">
        <v>400</v>
      </c>
      <c r="K581" s="28">
        <v>0</v>
      </c>
      <c r="L581" s="28">
        <v>0</v>
      </c>
      <c r="M581" s="28">
        <v>598.04999542236328</v>
      </c>
      <c r="N581" s="28">
        <v>0</v>
      </c>
      <c r="O581" s="28">
        <v>0</v>
      </c>
      <c r="P581" s="28">
        <v>0</v>
      </c>
      <c r="Q581" s="28">
        <v>0</v>
      </c>
      <c r="R581" s="28">
        <v>3700</v>
      </c>
      <c r="S581" s="28">
        <v>0</v>
      </c>
      <c r="T581" s="28">
        <v>0</v>
      </c>
      <c r="U581" s="28">
        <v>0</v>
      </c>
      <c r="V581" s="28">
        <v>0</v>
      </c>
      <c r="W581" s="28">
        <v>65.650001525878906</v>
      </c>
      <c r="X581" s="28">
        <v>125</v>
      </c>
      <c r="Y581" s="28">
        <v>0</v>
      </c>
      <c r="Z581" s="28">
        <v>0</v>
      </c>
      <c r="AA581" s="28">
        <v>0</v>
      </c>
      <c r="AB581" s="28">
        <v>0</v>
      </c>
      <c r="AC581" s="28">
        <v>0</v>
      </c>
      <c r="AD581" s="28">
        <v>0</v>
      </c>
      <c r="AE581" s="28">
        <v>20.819999694824219</v>
      </c>
      <c r="AF581" s="28">
        <v>167.01000243425369</v>
      </c>
      <c r="AG581" s="28">
        <v>607.42578710781015</v>
      </c>
      <c r="AH581" s="28">
        <v>417.70254871129873</v>
      </c>
      <c r="AI581" s="30" t="str">
        <f t="shared" si="357"/>
        <v>P1 No Thermal Before 2030, 2Hr LiIon</v>
      </c>
      <c r="AJ581" s="27">
        <v>2039</v>
      </c>
      <c r="AK581" s="35">
        <f t="shared" si="345"/>
        <v>1025.128335819109</v>
      </c>
      <c r="AL581" s="35">
        <f t="shared" si="346"/>
        <v>3700</v>
      </c>
      <c r="AM581" s="35">
        <f t="shared" si="347"/>
        <v>0</v>
      </c>
      <c r="AN581" s="35">
        <f t="shared" si="348"/>
        <v>167.01000243425369</v>
      </c>
      <c r="AO581" s="35">
        <f t="shared" si="349"/>
        <v>86.470001220703125</v>
      </c>
      <c r="AP581" s="35">
        <f t="shared" si="350"/>
        <v>0</v>
      </c>
      <c r="AQ581" s="35">
        <f t="shared" si="351"/>
        <v>598.04999542236328</v>
      </c>
      <c r="AR581" s="35">
        <f t="shared" si="352"/>
        <v>2900</v>
      </c>
      <c r="AS581" s="35">
        <f t="shared" si="353"/>
        <v>125</v>
      </c>
      <c r="AT581" s="35">
        <f t="shared" si="354"/>
        <v>0</v>
      </c>
      <c r="AU581" s="35">
        <f t="shared" si="355"/>
        <v>237</v>
      </c>
      <c r="AV581" s="35">
        <f t="shared" si="356"/>
        <v>8838.6583348964286</v>
      </c>
      <c r="AX581" s="27">
        <v>2039</v>
      </c>
      <c r="AY581" s="35"/>
      <c r="AZ581" s="35"/>
      <c r="BA581" s="35"/>
      <c r="BB581" s="35"/>
      <c r="BC581" s="35"/>
      <c r="BD581" s="35"/>
      <c r="BE581" s="35"/>
      <c r="BF581" s="35"/>
      <c r="BG581" s="35"/>
      <c r="BH581" s="35"/>
      <c r="BI581" s="35"/>
      <c r="BJ581" s="35"/>
    </row>
    <row r="582" spans="2:65" x14ac:dyDescent="0.25">
      <c r="B582" s="25">
        <v>2040</v>
      </c>
      <c r="C582" s="26">
        <v>0</v>
      </c>
      <c r="D582" s="26">
        <v>237</v>
      </c>
      <c r="E582" s="26">
        <v>0</v>
      </c>
      <c r="F582" s="26">
        <v>2100</v>
      </c>
      <c r="G582" s="26">
        <v>200</v>
      </c>
      <c r="H582" s="26">
        <v>200</v>
      </c>
      <c r="I582" s="26">
        <v>0</v>
      </c>
      <c r="J582" s="26">
        <v>400</v>
      </c>
      <c r="K582" s="26">
        <v>0</v>
      </c>
      <c r="L582" s="26">
        <v>0</v>
      </c>
      <c r="M582" s="26">
        <v>597.75</v>
      </c>
      <c r="N582" s="26">
        <v>0</v>
      </c>
      <c r="O582" s="26">
        <v>0</v>
      </c>
      <c r="P582" s="26">
        <v>0</v>
      </c>
      <c r="Q582" s="26">
        <v>0</v>
      </c>
      <c r="R582" s="26">
        <v>3700</v>
      </c>
      <c r="S582" s="26">
        <v>0</v>
      </c>
      <c r="T582" s="26">
        <v>0</v>
      </c>
      <c r="U582" s="26">
        <v>0</v>
      </c>
      <c r="V582" s="26">
        <v>0</v>
      </c>
      <c r="W582" s="26">
        <v>69.120002746582031</v>
      </c>
      <c r="X582" s="26">
        <v>125</v>
      </c>
      <c r="Y582" s="26">
        <v>0</v>
      </c>
      <c r="Z582" s="26">
        <v>0</v>
      </c>
      <c r="AA582" s="26">
        <v>0</v>
      </c>
      <c r="AB582" s="26">
        <v>0</v>
      </c>
      <c r="AC582" s="26">
        <v>0</v>
      </c>
      <c r="AD582" s="26">
        <v>0</v>
      </c>
      <c r="AE582" s="26">
        <v>21.920000076293949</v>
      </c>
      <c r="AF582" s="26">
        <v>168.8499995470047</v>
      </c>
      <c r="AG582" s="26">
        <v>623.34510461137415</v>
      </c>
      <c r="AH582" s="26">
        <v>466.93941385101141</v>
      </c>
      <c r="AI582" s="30" t="str">
        <f t="shared" si="357"/>
        <v>P1 No Thermal Before 2030, 2Hr LiIon</v>
      </c>
      <c r="AJ582" s="25">
        <v>2040</v>
      </c>
      <c r="AK582" s="34">
        <f t="shared" si="345"/>
        <v>1090.2845184623857</v>
      </c>
      <c r="AL582" s="34">
        <f t="shared" si="346"/>
        <v>3700</v>
      </c>
      <c r="AM582" s="34">
        <f t="shared" si="347"/>
        <v>0</v>
      </c>
      <c r="AN582" s="34">
        <f t="shared" si="348"/>
        <v>168.8499995470047</v>
      </c>
      <c r="AO582" s="34">
        <f t="shared" si="349"/>
        <v>91.040002822875977</v>
      </c>
      <c r="AP582" s="34">
        <f t="shared" si="350"/>
        <v>0</v>
      </c>
      <c r="AQ582" s="34">
        <f t="shared" si="351"/>
        <v>597.75</v>
      </c>
      <c r="AR582" s="34">
        <f t="shared" si="352"/>
        <v>2900</v>
      </c>
      <c r="AS582" s="34">
        <f t="shared" si="353"/>
        <v>125</v>
      </c>
      <c r="AT582" s="34">
        <f t="shared" si="354"/>
        <v>0</v>
      </c>
      <c r="AU582" s="34">
        <f t="shared" si="355"/>
        <v>237</v>
      </c>
      <c r="AV582" s="34">
        <f t="shared" si="356"/>
        <v>8909.9245208322664</v>
      </c>
      <c r="AX582" s="25">
        <v>2040</v>
      </c>
      <c r="AY582" s="34"/>
      <c r="AZ582" s="34"/>
      <c r="BA582" s="34"/>
      <c r="BB582" s="34"/>
      <c r="BC582" s="34"/>
      <c r="BD582" s="34"/>
      <c r="BE582" s="34"/>
      <c r="BF582" s="34"/>
      <c r="BG582" s="34"/>
      <c r="BH582" s="34"/>
      <c r="BI582" s="34"/>
      <c r="BJ582" s="34"/>
    </row>
    <row r="583" spans="2:65" x14ac:dyDescent="0.25">
      <c r="B583" s="27">
        <v>2041</v>
      </c>
      <c r="C583" s="28">
        <v>0</v>
      </c>
      <c r="D583" s="28">
        <v>237</v>
      </c>
      <c r="E583" s="28">
        <v>0</v>
      </c>
      <c r="F583" s="28">
        <v>2200</v>
      </c>
      <c r="G583" s="28">
        <v>200</v>
      </c>
      <c r="H583" s="28">
        <v>200</v>
      </c>
      <c r="I583" s="28">
        <v>0</v>
      </c>
      <c r="J583" s="28">
        <v>400</v>
      </c>
      <c r="K583" s="28">
        <v>0</v>
      </c>
      <c r="L583" s="28">
        <v>0</v>
      </c>
      <c r="M583" s="28">
        <v>597.45000457763672</v>
      </c>
      <c r="N583" s="28">
        <v>0</v>
      </c>
      <c r="O583" s="28">
        <v>0</v>
      </c>
      <c r="P583" s="28">
        <v>0</v>
      </c>
      <c r="Q583" s="28">
        <v>0</v>
      </c>
      <c r="R583" s="28">
        <v>3750</v>
      </c>
      <c r="S583" s="28">
        <v>0</v>
      </c>
      <c r="T583" s="28">
        <v>0</v>
      </c>
      <c r="U583" s="28">
        <v>0</v>
      </c>
      <c r="V583" s="28">
        <v>0</v>
      </c>
      <c r="W583" s="28">
        <v>72.769996643066406</v>
      </c>
      <c r="X583" s="28">
        <v>125</v>
      </c>
      <c r="Y583" s="28">
        <v>0</v>
      </c>
      <c r="Z583" s="28">
        <v>0</v>
      </c>
      <c r="AA583" s="28">
        <v>0</v>
      </c>
      <c r="AB583" s="28">
        <v>0</v>
      </c>
      <c r="AC583" s="28">
        <v>0</v>
      </c>
      <c r="AD583" s="28">
        <v>0</v>
      </c>
      <c r="AE583" s="28">
        <v>23.079999923706051</v>
      </c>
      <c r="AF583" s="28">
        <v>170.76999843120575</v>
      </c>
      <c r="AG583" s="28">
        <v>635.56725558308858</v>
      </c>
      <c r="AH583" s="28">
        <v>490.49237784781337</v>
      </c>
      <c r="AI583" s="30" t="str">
        <f t="shared" si="357"/>
        <v>P1 No Thermal Before 2030, 2Hr LiIon</v>
      </c>
      <c r="AJ583" s="27">
        <v>2041</v>
      </c>
      <c r="AK583" s="35">
        <f t="shared" si="345"/>
        <v>1126.0596334309021</v>
      </c>
      <c r="AL583" s="35">
        <f t="shared" si="346"/>
        <v>3750</v>
      </c>
      <c r="AM583" s="35">
        <f t="shared" si="347"/>
        <v>0</v>
      </c>
      <c r="AN583" s="35">
        <f t="shared" si="348"/>
        <v>170.76999843120575</v>
      </c>
      <c r="AO583" s="35">
        <f t="shared" si="349"/>
        <v>95.849996566772461</v>
      </c>
      <c r="AP583" s="35">
        <f t="shared" si="350"/>
        <v>0</v>
      </c>
      <c r="AQ583" s="35">
        <f t="shared" si="351"/>
        <v>597.45000457763672</v>
      </c>
      <c r="AR583" s="35">
        <f t="shared" si="352"/>
        <v>3000</v>
      </c>
      <c r="AS583" s="35">
        <f t="shared" si="353"/>
        <v>125</v>
      </c>
      <c r="AT583" s="35">
        <f t="shared" si="354"/>
        <v>0</v>
      </c>
      <c r="AU583" s="35">
        <f t="shared" si="355"/>
        <v>237</v>
      </c>
      <c r="AV583" s="35">
        <f t="shared" si="356"/>
        <v>9102.1296330065161</v>
      </c>
      <c r="AX583" s="27">
        <v>2041</v>
      </c>
      <c r="AY583" s="35"/>
      <c r="AZ583" s="35"/>
      <c r="BA583" s="35"/>
      <c r="BB583" s="35"/>
      <c r="BC583" s="35"/>
      <c r="BD583" s="35"/>
      <c r="BE583" s="35"/>
      <c r="BF583" s="35"/>
      <c r="BG583" s="35"/>
      <c r="BH583" s="35"/>
      <c r="BI583" s="35"/>
      <c r="BJ583" s="35"/>
    </row>
    <row r="584" spans="2:65" x14ac:dyDescent="0.25">
      <c r="B584" s="25">
        <v>2042</v>
      </c>
      <c r="C584" s="26">
        <v>0</v>
      </c>
      <c r="D584" s="26">
        <v>237</v>
      </c>
      <c r="E584" s="26">
        <v>0</v>
      </c>
      <c r="F584" s="26">
        <v>2200</v>
      </c>
      <c r="G584" s="26">
        <v>200</v>
      </c>
      <c r="H584" s="26">
        <v>200</v>
      </c>
      <c r="I584" s="26">
        <v>0</v>
      </c>
      <c r="J584" s="26">
        <v>400</v>
      </c>
      <c r="K584" s="26">
        <v>0</v>
      </c>
      <c r="L584" s="26">
        <v>200</v>
      </c>
      <c r="M584" s="26">
        <v>797.14999389648438</v>
      </c>
      <c r="N584" s="26">
        <v>0</v>
      </c>
      <c r="O584" s="26">
        <v>0</v>
      </c>
      <c r="P584" s="26">
        <v>0</v>
      </c>
      <c r="Q584" s="26">
        <v>0</v>
      </c>
      <c r="R584" s="26">
        <v>4000</v>
      </c>
      <c r="S584" s="26">
        <v>0</v>
      </c>
      <c r="T584" s="26">
        <v>0</v>
      </c>
      <c r="U584" s="26">
        <v>0</v>
      </c>
      <c r="V584" s="26">
        <v>0</v>
      </c>
      <c r="W584" s="26">
        <v>76.620002746582031</v>
      </c>
      <c r="X584" s="26">
        <v>125</v>
      </c>
      <c r="Y584" s="26">
        <v>0</v>
      </c>
      <c r="Z584" s="26">
        <v>0</v>
      </c>
      <c r="AA584" s="26">
        <v>0</v>
      </c>
      <c r="AB584" s="26">
        <v>0</v>
      </c>
      <c r="AC584" s="26">
        <v>0</v>
      </c>
      <c r="AD584" s="26">
        <v>0</v>
      </c>
      <c r="AE584" s="26">
        <v>24.29999923706055</v>
      </c>
      <c r="AF584" s="26">
        <v>172.60999929904938</v>
      </c>
      <c r="AG584" s="26">
        <v>647.30737171280589</v>
      </c>
      <c r="AH584" s="26">
        <v>517.74793944462169</v>
      </c>
      <c r="AI584" s="30" t="str">
        <f t="shared" si="357"/>
        <v>P1 No Thermal Before 2030, 2Hr LiIon</v>
      </c>
      <c r="AJ584" s="25">
        <v>2042</v>
      </c>
      <c r="AK584" s="34">
        <f t="shared" si="345"/>
        <v>1165.0553111574277</v>
      </c>
      <c r="AL584" s="34">
        <f t="shared" si="346"/>
        <v>4000</v>
      </c>
      <c r="AM584" s="34">
        <f t="shared" si="347"/>
        <v>0</v>
      </c>
      <c r="AN584" s="34">
        <f t="shared" si="348"/>
        <v>172.60999929904938</v>
      </c>
      <c r="AO584" s="34">
        <f t="shared" si="349"/>
        <v>100.92000198364258</v>
      </c>
      <c r="AP584" s="34">
        <f t="shared" si="350"/>
        <v>0</v>
      </c>
      <c r="AQ584" s="34">
        <f t="shared" si="351"/>
        <v>797.14999389648438</v>
      </c>
      <c r="AR584" s="34">
        <f t="shared" si="352"/>
        <v>3200</v>
      </c>
      <c r="AS584" s="34">
        <f t="shared" si="353"/>
        <v>125</v>
      </c>
      <c r="AT584" s="34">
        <f t="shared" si="354"/>
        <v>0</v>
      </c>
      <c r="AU584" s="34">
        <f t="shared" si="355"/>
        <v>237</v>
      </c>
      <c r="AV584" s="34">
        <f t="shared" si="356"/>
        <v>9797.7353063366045</v>
      </c>
      <c r="AX584" s="25">
        <v>2042</v>
      </c>
      <c r="AY584" s="34"/>
      <c r="AZ584" s="34"/>
      <c r="BA584" s="34"/>
      <c r="BB584" s="34"/>
      <c r="BC584" s="34"/>
      <c r="BD584" s="34"/>
      <c r="BE584" s="34"/>
      <c r="BF584" s="34"/>
      <c r="BG584" s="34"/>
      <c r="BH584" s="34"/>
      <c r="BI584" s="34"/>
      <c r="BJ584" s="34"/>
    </row>
    <row r="585" spans="2:65" x14ac:dyDescent="0.25">
      <c r="B585" s="27">
        <v>2043</v>
      </c>
      <c r="C585" s="28">
        <v>0</v>
      </c>
      <c r="D585" s="28">
        <v>474</v>
      </c>
      <c r="E585" s="28">
        <v>0</v>
      </c>
      <c r="F585" s="28">
        <v>2200</v>
      </c>
      <c r="G585" s="28">
        <v>200</v>
      </c>
      <c r="H585" s="28">
        <v>200</v>
      </c>
      <c r="I585" s="28">
        <v>0</v>
      </c>
      <c r="J585" s="28">
        <v>400</v>
      </c>
      <c r="K585" s="28">
        <v>0</v>
      </c>
      <c r="L585" s="28">
        <v>200</v>
      </c>
      <c r="M585" s="28">
        <v>1296.75</v>
      </c>
      <c r="N585" s="28">
        <v>0</v>
      </c>
      <c r="O585" s="28">
        <v>0</v>
      </c>
      <c r="P585" s="28">
        <v>0</v>
      </c>
      <c r="Q585" s="28">
        <v>0</v>
      </c>
      <c r="R585" s="28">
        <v>4000</v>
      </c>
      <c r="S585" s="28">
        <v>0</v>
      </c>
      <c r="T585" s="28">
        <v>0</v>
      </c>
      <c r="U585" s="28">
        <v>0</v>
      </c>
      <c r="V585" s="28">
        <v>0</v>
      </c>
      <c r="W585" s="28">
        <v>80.669998168945313</v>
      </c>
      <c r="X585" s="28">
        <v>125</v>
      </c>
      <c r="Y585" s="28">
        <v>0</v>
      </c>
      <c r="Z585" s="28">
        <v>0</v>
      </c>
      <c r="AA585" s="28">
        <v>0</v>
      </c>
      <c r="AB585" s="28">
        <v>0</v>
      </c>
      <c r="AC585" s="28">
        <v>0</v>
      </c>
      <c r="AD585" s="28">
        <v>0</v>
      </c>
      <c r="AE585" s="28">
        <v>25.579999923706051</v>
      </c>
      <c r="AF585" s="28">
        <v>174.41999971866608</v>
      </c>
      <c r="AG585" s="28">
        <v>658.38404797688133</v>
      </c>
      <c r="AH585" s="28">
        <v>562.34133320822002</v>
      </c>
      <c r="AI585" s="30" t="str">
        <f t="shared" si="357"/>
        <v>P1 No Thermal Before 2030, 2Hr LiIon</v>
      </c>
      <c r="AJ585" s="27">
        <v>2043</v>
      </c>
      <c r="AK585" s="35">
        <f t="shared" si="345"/>
        <v>1220.7253811851015</v>
      </c>
      <c r="AL585" s="35">
        <f t="shared" si="346"/>
        <v>4000</v>
      </c>
      <c r="AM585" s="35">
        <f t="shared" si="347"/>
        <v>0</v>
      </c>
      <c r="AN585" s="35">
        <f t="shared" si="348"/>
        <v>174.41999971866608</v>
      </c>
      <c r="AO585" s="35">
        <f t="shared" si="349"/>
        <v>106.24999809265137</v>
      </c>
      <c r="AP585" s="35">
        <f t="shared" si="350"/>
        <v>0</v>
      </c>
      <c r="AQ585" s="35">
        <f t="shared" si="351"/>
        <v>1296.75</v>
      </c>
      <c r="AR585" s="35">
        <f t="shared" si="352"/>
        <v>3200</v>
      </c>
      <c r="AS585" s="35">
        <f t="shared" si="353"/>
        <v>125</v>
      </c>
      <c r="AT585" s="35">
        <f t="shared" si="354"/>
        <v>0</v>
      </c>
      <c r="AU585" s="35">
        <f t="shared" si="355"/>
        <v>474</v>
      </c>
      <c r="AV585" s="35">
        <f t="shared" si="356"/>
        <v>10597.145378996418</v>
      </c>
      <c r="AX585" s="27">
        <v>2043</v>
      </c>
      <c r="AY585" s="35"/>
      <c r="AZ585" s="35"/>
      <c r="BA585" s="35"/>
      <c r="BB585" s="35"/>
      <c r="BC585" s="35"/>
      <c r="BD585" s="35"/>
      <c r="BE585" s="35"/>
      <c r="BF585" s="35"/>
      <c r="BG585" s="35"/>
      <c r="BH585" s="35"/>
      <c r="BI585" s="35"/>
      <c r="BJ585" s="35"/>
    </row>
    <row r="586" spans="2:65" x14ac:dyDescent="0.25">
      <c r="B586" s="25">
        <v>2044</v>
      </c>
      <c r="C586" s="26">
        <v>0</v>
      </c>
      <c r="D586" s="26">
        <v>474</v>
      </c>
      <c r="E586" s="26">
        <v>0</v>
      </c>
      <c r="F586" s="26">
        <v>2200</v>
      </c>
      <c r="G586" s="26">
        <v>550</v>
      </c>
      <c r="H586" s="26">
        <v>200</v>
      </c>
      <c r="I586" s="26">
        <v>0</v>
      </c>
      <c r="J586" s="26">
        <v>400</v>
      </c>
      <c r="K586" s="26">
        <v>0</v>
      </c>
      <c r="L586" s="26">
        <v>200</v>
      </c>
      <c r="M586" s="26">
        <v>1496.099983215332</v>
      </c>
      <c r="N586" s="26">
        <v>0</v>
      </c>
      <c r="O586" s="26">
        <v>0</v>
      </c>
      <c r="P586" s="26">
        <v>0</v>
      </c>
      <c r="Q586" s="26">
        <v>0</v>
      </c>
      <c r="R586" s="26">
        <v>4050</v>
      </c>
      <c r="S586" s="26">
        <v>0</v>
      </c>
      <c r="T586" s="26">
        <v>0</v>
      </c>
      <c r="U586" s="26">
        <v>0</v>
      </c>
      <c r="V586" s="26">
        <v>0</v>
      </c>
      <c r="W586" s="26">
        <v>84.930000305175781</v>
      </c>
      <c r="X586" s="26">
        <v>125</v>
      </c>
      <c r="Y586" s="26">
        <v>0</v>
      </c>
      <c r="Z586" s="26">
        <v>0</v>
      </c>
      <c r="AA586" s="26">
        <v>0</v>
      </c>
      <c r="AB586" s="26">
        <v>0</v>
      </c>
      <c r="AC586" s="26">
        <v>0</v>
      </c>
      <c r="AD586" s="26">
        <v>0</v>
      </c>
      <c r="AE586" s="26">
        <v>26.930000305175781</v>
      </c>
      <c r="AF586" s="26">
        <v>176.13999974727631</v>
      </c>
      <c r="AG586" s="26">
        <v>670.82747156300934</v>
      </c>
      <c r="AH586" s="26">
        <v>622.09565656516793</v>
      </c>
      <c r="AI586" s="30" t="str">
        <f t="shared" si="357"/>
        <v>P1 No Thermal Before 2030, 2Hr LiIon</v>
      </c>
      <c r="AJ586" s="25">
        <v>2044</v>
      </c>
      <c r="AK586" s="34">
        <f t="shared" si="345"/>
        <v>1292.9231281281773</v>
      </c>
      <c r="AL586" s="34">
        <f t="shared" si="346"/>
        <v>4050</v>
      </c>
      <c r="AM586" s="34">
        <f t="shared" si="347"/>
        <v>0</v>
      </c>
      <c r="AN586" s="34">
        <f t="shared" si="348"/>
        <v>176.13999974727631</v>
      </c>
      <c r="AO586" s="34">
        <f t="shared" si="349"/>
        <v>111.86000061035156</v>
      </c>
      <c r="AP586" s="34">
        <f t="shared" si="350"/>
        <v>0</v>
      </c>
      <c r="AQ586" s="34">
        <f t="shared" si="351"/>
        <v>1496.099983215332</v>
      </c>
      <c r="AR586" s="34">
        <f t="shared" si="352"/>
        <v>3550</v>
      </c>
      <c r="AS586" s="34">
        <f t="shared" si="353"/>
        <v>125</v>
      </c>
      <c r="AT586" s="34">
        <f t="shared" si="354"/>
        <v>0</v>
      </c>
      <c r="AU586" s="34">
        <f t="shared" si="355"/>
        <v>474</v>
      </c>
      <c r="AV586" s="34">
        <f t="shared" si="356"/>
        <v>11276.023111701137</v>
      </c>
      <c r="AX586" s="25">
        <v>2044</v>
      </c>
      <c r="AY586" s="34"/>
      <c r="AZ586" s="34"/>
      <c r="BA586" s="34"/>
      <c r="BB586" s="34"/>
      <c r="BC586" s="34"/>
      <c r="BD586" s="34"/>
      <c r="BE586" s="34"/>
      <c r="BF586" s="34"/>
      <c r="BG586" s="34"/>
      <c r="BH586" s="34"/>
      <c r="BI586" s="34"/>
      <c r="BJ586" s="34"/>
    </row>
    <row r="587" spans="2:65" x14ac:dyDescent="0.25">
      <c r="B587" s="27">
        <v>2045</v>
      </c>
      <c r="C587" s="28">
        <v>0</v>
      </c>
      <c r="D587" s="28">
        <v>474</v>
      </c>
      <c r="E587" s="28">
        <v>0</v>
      </c>
      <c r="F587" s="28">
        <v>2200</v>
      </c>
      <c r="G587" s="28">
        <v>550</v>
      </c>
      <c r="H587" s="28">
        <v>200</v>
      </c>
      <c r="I587" s="28">
        <v>0</v>
      </c>
      <c r="J587" s="28">
        <v>400</v>
      </c>
      <c r="K587" s="28">
        <v>0</v>
      </c>
      <c r="L587" s="28">
        <v>200</v>
      </c>
      <c r="M587" s="28">
        <v>1695.3499984741211</v>
      </c>
      <c r="N587" s="28">
        <v>0</v>
      </c>
      <c r="O587" s="28">
        <v>0</v>
      </c>
      <c r="P587" s="28">
        <v>0</v>
      </c>
      <c r="Q587" s="28">
        <v>0</v>
      </c>
      <c r="R587" s="28">
        <v>4275</v>
      </c>
      <c r="S587" s="28">
        <v>25</v>
      </c>
      <c r="T587" s="28">
        <v>0</v>
      </c>
      <c r="U587" s="28">
        <v>0</v>
      </c>
      <c r="V587" s="28">
        <v>0</v>
      </c>
      <c r="W587" s="28">
        <v>89.410003662109375</v>
      </c>
      <c r="X587" s="28">
        <v>125</v>
      </c>
      <c r="Y587" s="28">
        <v>0</v>
      </c>
      <c r="Z587" s="28">
        <v>0</v>
      </c>
      <c r="AA587" s="28">
        <v>15</v>
      </c>
      <c r="AB587" s="28">
        <v>0</v>
      </c>
      <c r="AC587" s="28">
        <v>0</v>
      </c>
      <c r="AD587" s="28">
        <v>0</v>
      </c>
      <c r="AE587" s="28">
        <v>28.360000610351559</v>
      </c>
      <c r="AF587" s="28">
        <v>177.92000305652618</v>
      </c>
      <c r="AG587" s="28">
        <v>681.86047119128307</v>
      </c>
      <c r="AH587" s="28">
        <v>689.82409491570616</v>
      </c>
      <c r="AI587" s="30" t="str">
        <f t="shared" si="357"/>
        <v>P1 No Thermal Before 2030, 2Hr LiIon</v>
      </c>
      <c r="AJ587" s="27">
        <v>2045</v>
      </c>
      <c r="AK587" s="35">
        <f t="shared" si="345"/>
        <v>1371.6845661069892</v>
      </c>
      <c r="AL587" s="35">
        <f t="shared" si="346"/>
        <v>4300</v>
      </c>
      <c r="AM587" s="35">
        <f t="shared" si="347"/>
        <v>0</v>
      </c>
      <c r="AN587" s="35">
        <f t="shared" si="348"/>
        <v>177.92000305652618</v>
      </c>
      <c r="AO587" s="35">
        <f t="shared" si="349"/>
        <v>117.77000427246094</v>
      </c>
      <c r="AP587" s="35">
        <f t="shared" si="350"/>
        <v>15</v>
      </c>
      <c r="AQ587" s="35">
        <f t="shared" si="351"/>
        <v>1695.3499984741211</v>
      </c>
      <c r="AR587" s="35">
        <f t="shared" si="352"/>
        <v>3550</v>
      </c>
      <c r="AS587" s="35">
        <f t="shared" si="353"/>
        <v>125</v>
      </c>
      <c r="AT587" s="35">
        <f t="shared" si="354"/>
        <v>0</v>
      </c>
      <c r="AU587" s="35">
        <f t="shared" si="355"/>
        <v>474</v>
      </c>
      <c r="AV587" s="35">
        <f t="shared" si="356"/>
        <v>11826.724571910097</v>
      </c>
      <c r="AX587" s="27">
        <v>2045</v>
      </c>
      <c r="AY587" s="35">
        <f t="shared" ref="AY587:BJ587" si="360">AK587-AK572</f>
        <v>799.20426366245636</v>
      </c>
      <c r="AZ587" s="35">
        <f t="shared" si="360"/>
        <v>600</v>
      </c>
      <c r="BA587" s="35">
        <f t="shared" si="360"/>
        <v>0</v>
      </c>
      <c r="BB587" s="35">
        <f t="shared" si="360"/>
        <v>46.910004764795303</v>
      </c>
      <c r="BC587" s="35">
        <f t="shared" si="360"/>
        <v>72.080005645751953</v>
      </c>
      <c r="BD587" s="35">
        <f t="shared" si="360"/>
        <v>15</v>
      </c>
      <c r="BE587" s="35">
        <f t="shared" si="360"/>
        <v>1395.5500030517578</v>
      </c>
      <c r="BF587" s="35">
        <f t="shared" si="360"/>
        <v>1850</v>
      </c>
      <c r="BG587" s="35">
        <f t="shared" si="360"/>
        <v>0</v>
      </c>
      <c r="BH587" s="35">
        <f t="shared" si="360"/>
        <v>0</v>
      </c>
      <c r="BI587" s="35">
        <f t="shared" si="360"/>
        <v>237</v>
      </c>
      <c r="BJ587" s="35">
        <f t="shared" si="360"/>
        <v>5015.7442771247615</v>
      </c>
    </row>
    <row r="588" spans="2:65" x14ac:dyDescent="0.25">
      <c r="AX588" s="27" t="s">
        <v>45</v>
      </c>
      <c r="AY588" s="35">
        <f>SUM(AY587,AY572,AY567)</f>
        <v>1371.684566106989</v>
      </c>
      <c r="AZ588" s="35">
        <f t="shared" ref="AZ588:BJ588" si="361">SUM(AZ587,AZ572,AZ567)</f>
        <v>4300</v>
      </c>
      <c r="BA588" s="35">
        <f t="shared" si="361"/>
        <v>0</v>
      </c>
      <c r="BB588" s="35">
        <f t="shared" si="361"/>
        <v>177.92000305652618</v>
      </c>
      <c r="BC588" s="35">
        <f t="shared" si="361"/>
        <v>117.77000427246094</v>
      </c>
      <c r="BD588" s="35">
        <f t="shared" si="361"/>
        <v>15</v>
      </c>
      <c r="BE588" s="35">
        <f t="shared" si="361"/>
        <v>1695.3499984741211</v>
      </c>
      <c r="BF588" s="35">
        <f t="shared" si="361"/>
        <v>3550</v>
      </c>
      <c r="BG588" s="35">
        <f t="shared" si="361"/>
        <v>125</v>
      </c>
      <c r="BH588" s="35">
        <f t="shared" si="361"/>
        <v>0</v>
      </c>
      <c r="BI588" s="35">
        <f t="shared" si="361"/>
        <v>474</v>
      </c>
      <c r="BJ588" s="35">
        <f t="shared" si="361"/>
        <v>11826.724571910097</v>
      </c>
    </row>
    <row r="590" spans="2:65" x14ac:dyDescent="0.25">
      <c r="B590" s="1" t="str">
        <f>'RAW DATA INPUTS &gt;&gt;&gt;'!D24</f>
        <v>P2 No Thermal Before 2030, PHES</v>
      </c>
    </row>
    <row r="591" spans="2:65" ht="75" x14ac:dyDescent="0.25">
      <c r="B591" s="16" t="s">
        <v>13</v>
      </c>
      <c r="C591" s="17" t="s">
        <v>14</v>
      </c>
      <c r="D591" s="17" t="s">
        <v>15</v>
      </c>
      <c r="E591" s="17" t="s">
        <v>16</v>
      </c>
      <c r="F591" s="18" t="s">
        <v>17</v>
      </c>
      <c r="G591" s="18" t="s">
        <v>18</v>
      </c>
      <c r="H591" s="18" t="s">
        <v>19</v>
      </c>
      <c r="I591" s="18" t="s">
        <v>20</v>
      </c>
      <c r="J591" s="18" t="s">
        <v>21</v>
      </c>
      <c r="K591" s="18" t="s">
        <v>22</v>
      </c>
      <c r="L591" s="18" t="s">
        <v>23</v>
      </c>
      <c r="M591" s="19" t="s">
        <v>24</v>
      </c>
      <c r="N591" s="19" t="s">
        <v>25</v>
      </c>
      <c r="O591" s="19" t="s">
        <v>26</v>
      </c>
      <c r="P591" s="19" t="s">
        <v>27</v>
      </c>
      <c r="Q591" s="19" t="s">
        <v>28</v>
      </c>
      <c r="R591" s="20" t="s">
        <v>29</v>
      </c>
      <c r="S591" s="20" t="s">
        <v>30</v>
      </c>
      <c r="T591" s="20" t="s">
        <v>31</v>
      </c>
      <c r="U591" s="20" t="s">
        <v>32</v>
      </c>
      <c r="V591" s="20" t="s">
        <v>33</v>
      </c>
      <c r="W591" s="20" t="s">
        <v>34</v>
      </c>
      <c r="X591" s="21" t="s">
        <v>35</v>
      </c>
      <c r="Y591" s="21" t="s">
        <v>36</v>
      </c>
      <c r="Z591" s="21" t="s">
        <v>37</v>
      </c>
      <c r="AA591" s="16" t="s">
        <v>38</v>
      </c>
      <c r="AB591" s="16" t="s">
        <v>39</v>
      </c>
      <c r="AC591" s="16" t="s">
        <v>52</v>
      </c>
      <c r="AD591" s="16" t="s">
        <v>41</v>
      </c>
      <c r="AE591" s="16" t="s">
        <v>42</v>
      </c>
      <c r="AF591" s="22" t="s">
        <v>1</v>
      </c>
      <c r="AG591" s="22" t="s">
        <v>43</v>
      </c>
      <c r="AH591" s="22" t="s">
        <v>44</v>
      </c>
      <c r="AI591" s="36" t="str">
        <f>B590</f>
        <v>P2 No Thermal Before 2030, PHES</v>
      </c>
      <c r="AJ591" s="23" t="s">
        <v>13</v>
      </c>
      <c r="AK591" s="23" t="s">
        <v>58</v>
      </c>
      <c r="AL591" s="23" t="s">
        <v>59</v>
      </c>
      <c r="AM591" s="23" t="s">
        <v>60</v>
      </c>
      <c r="AN591" s="23" t="s">
        <v>61</v>
      </c>
      <c r="AO591" s="23" t="s">
        <v>62</v>
      </c>
      <c r="AP591" s="24" t="s">
        <v>38</v>
      </c>
      <c r="AQ591" s="24" t="s">
        <v>47</v>
      </c>
      <c r="AR591" s="24" t="s">
        <v>53</v>
      </c>
      <c r="AS591" s="24" t="s">
        <v>63</v>
      </c>
      <c r="AT591" s="24" t="s">
        <v>64</v>
      </c>
      <c r="AU591" s="24" t="s">
        <v>50</v>
      </c>
      <c r="AV591" s="24" t="s">
        <v>45</v>
      </c>
      <c r="AX591" s="23" t="s">
        <v>273</v>
      </c>
      <c r="AY591" s="23" t="s">
        <v>58</v>
      </c>
      <c r="AZ591" s="23" t="s">
        <v>59</v>
      </c>
      <c r="BA591" s="23" t="s">
        <v>60</v>
      </c>
      <c r="BB591" s="23" t="s">
        <v>61</v>
      </c>
      <c r="BC591" s="23" t="s">
        <v>62</v>
      </c>
      <c r="BD591" s="24" t="s">
        <v>38</v>
      </c>
      <c r="BE591" s="24" t="s">
        <v>47</v>
      </c>
      <c r="BF591" s="24" t="s">
        <v>53</v>
      </c>
      <c r="BG591" s="24" t="s">
        <v>63</v>
      </c>
      <c r="BH591" s="24" t="s">
        <v>64</v>
      </c>
      <c r="BI591" s="24" t="s">
        <v>50</v>
      </c>
      <c r="BJ591" s="24" t="s">
        <v>45</v>
      </c>
    </row>
    <row r="592" spans="2:65" x14ac:dyDescent="0.25">
      <c r="B592" s="25">
        <v>2022</v>
      </c>
      <c r="C592" s="26">
        <v>0</v>
      </c>
      <c r="D592" s="26">
        <v>0</v>
      </c>
      <c r="E592" s="26">
        <v>0</v>
      </c>
      <c r="F592" s="26">
        <v>0</v>
      </c>
      <c r="G592" s="26">
        <v>0</v>
      </c>
      <c r="H592" s="26">
        <v>0</v>
      </c>
      <c r="I592" s="26">
        <v>0</v>
      </c>
      <c r="J592" s="26">
        <v>0</v>
      </c>
      <c r="K592" s="26">
        <v>0</v>
      </c>
      <c r="L592" s="26">
        <v>0</v>
      </c>
      <c r="M592" s="26">
        <v>0</v>
      </c>
      <c r="N592" s="26">
        <v>0</v>
      </c>
      <c r="O592" s="26">
        <v>0</v>
      </c>
      <c r="P592" s="26">
        <v>0</v>
      </c>
      <c r="Q592" s="26">
        <v>0</v>
      </c>
      <c r="R592" s="26">
        <v>0</v>
      </c>
      <c r="S592" s="26">
        <v>0</v>
      </c>
      <c r="T592" s="26">
        <v>0</v>
      </c>
      <c r="U592" s="26">
        <v>0</v>
      </c>
      <c r="V592" s="26">
        <v>0</v>
      </c>
      <c r="W592" s="26">
        <v>3.2999999523162842</v>
      </c>
      <c r="X592" s="26">
        <v>0</v>
      </c>
      <c r="Y592" s="26">
        <v>0</v>
      </c>
      <c r="Z592" s="26">
        <v>0</v>
      </c>
      <c r="AA592" s="26">
        <v>0</v>
      </c>
      <c r="AB592" s="26">
        <v>0</v>
      </c>
      <c r="AC592" s="26">
        <v>0</v>
      </c>
      <c r="AD592" s="26">
        <v>0</v>
      </c>
      <c r="AE592" s="26">
        <v>0</v>
      </c>
      <c r="AF592" s="26">
        <v>0</v>
      </c>
      <c r="AG592" s="26">
        <v>32.299930108021961</v>
      </c>
      <c r="AH592" s="26">
        <v>37.1379291002768</v>
      </c>
      <c r="AI592" s="30" t="str">
        <f>AI591</f>
        <v>P2 No Thermal Before 2030, PHES</v>
      </c>
      <c r="AJ592" s="25">
        <v>2022</v>
      </c>
      <c r="AK592" s="34">
        <f>SUM(AG592:AH592)</f>
        <v>69.437859208298761</v>
      </c>
      <c r="AL592" s="34">
        <f t="shared" ref="AL592:AL615" si="362">SUM(R592:U592)</f>
        <v>0</v>
      </c>
      <c r="AM592" s="34">
        <f>SUM(AC592:AD592)</f>
        <v>0</v>
      </c>
      <c r="AN592" s="34">
        <f>AF592</f>
        <v>0</v>
      </c>
      <c r="AO592" s="34">
        <f>W592+AE592</f>
        <v>3.2999999523162842</v>
      </c>
      <c r="AP592" s="34">
        <f>AA592</f>
        <v>0</v>
      </c>
      <c r="AQ592" s="34">
        <f>SUM(M592:Q592)</f>
        <v>0</v>
      </c>
      <c r="AR592" s="34">
        <f t="shared" ref="AR592:AR615" si="363">SUM(F592:L592)</f>
        <v>0</v>
      </c>
      <c r="AS592" s="34">
        <f>SUM(X592:Z592)</f>
        <v>0</v>
      </c>
      <c r="AT592" s="34">
        <f>V592</f>
        <v>0</v>
      </c>
      <c r="AU592" s="34">
        <f t="shared" ref="AU592:AU615" si="364">SUM(C592:E592)</f>
        <v>0</v>
      </c>
      <c r="AV592" s="34">
        <f t="shared" ref="AV592:AV615" si="365">SUM(AK592:AU592)</f>
        <v>72.737859160615045</v>
      </c>
      <c r="AX592" s="25">
        <v>2022</v>
      </c>
      <c r="AY592" s="34"/>
      <c r="AZ592" s="34"/>
      <c r="BA592" s="34"/>
      <c r="BB592" s="34"/>
      <c r="BC592" s="34"/>
      <c r="BD592" s="34"/>
      <c r="BE592" s="34"/>
      <c r="BF592" s="34"/>
      <c r="BG592" s="34"/>
      <c r="BH592" s="34"/>
      <c r="BI592" s="34"/>
      <c r="BJ592" s="34"/>
      <c r="BL592" s="74" t="s">
        <v>58</v>
      </c>
      <c r="BM592" s="75">
        <f>AY616</f>
        <v>1303.6279335499225</v>
      </c>
    </row>
    <row r="593" spans="2:65" x14ac:dyDescent="0.25">
      <c r="B593" s="27">
        <v>2023</v>
      </c>
      <c r="C593" s="28">
        <v>0</v>
      </c>
      <c r="D593" s="28">
        <v>0</v>
      </c>
      <c r="E593" s="28">
        <v>0</v>
      </c>
      <c r="F593" s="28">
        <v>0</v>
      </c>
      <c r="G593" s="28">
        <v>0</v>
      </c>
      <c r="H593" s="28">
        <v>0</v>
      </c>
      <c r="I593" s="28">
        <v>0</v>
      </c>
      <c r="J593" s="28">
        <v>0</v>
      </c>
      <c r="K593" s="28">
        <v>0</v>
      </c>
      <c r="L593" s="28">
        <v>0</v>
      </c>
      <c r="M593" s="28">
        <v>0</v>
      </c>
      <c r="N593" s="28">
        <v>0</v>
      </c>
      <c r="O593" s="28">
        <v>0</v>
      </c>
      <c r="P593" s="28">
        <v>0</v>
      </c>
      <c r="Q593" s="28">
        <v>0</v>
      </c>
      <c r="R593" s="28">
        <v>0</v>
      </c>
      <c r="S593" s="28">
        <v>0</v>
      </c>
      <c r="T593" s="28">
        <v>0</v>
      </c>
      <c r="U593" s="28">
        <v>0</v>
      </c>
      <c r="V593" s="28">
        <v>0</v>
      </c>
      <c r="W593" s="28">
        <v>6.25</v>
      </c>
      <c r="X593" s="28">
        <v>0</v>
      </c>
      <c r="Y593" s="28">
        <v>0</v>
      </c>
      <c r="Z593" s="28">
        <v>0</v>
      </c>
      <c r="AA593" s="28">
        <v>0</v>
      </c>
      <c r="AB593" s="28">
        <v>0</v>
      </c>
      <c r="AC593" s="28">
        <v>0</v>
      </c>
      <c r="AD593" s="28">
        <v>0</v>
      </c>
      <c r="AE593" s="28">
        <v>3</v>
      </c>
      <c r="AF593" s="28">
        <v>0.61000002361834049</v>
      </c>
      <c r="AG593" s="28">
        <v>65.635560686927619</v>
      </c>
      <c r="AH593" s="28">
        <v>61.868254649550458</v>
      </c>
      <c r="AI593" s="30" t="str">
        <f t="shared" ref="AI593:AI615" si="366">AI592</f>
        <v>P2 No Thermal Before 2030, PHES</v>
      </c>
      <c r="AJ593" s="27">
        <v>2023</v>
      </c>
      <c r="AK593" s="35">
        <f t="shared" ref="AK593:AK614" si="367">SUM(AG593:AH593)</f>
        <v>127.50381533647808</v>
      </c>
      <c r="AL593" s="35">
        <f t="shared" si="362"/>
        <v>0</v>
      </c>
      <c r="AM593" s="35">
        <f t="shared" ref="AM593:AM615" si="368">SUM(AC593:AD593)</f>
        <v>0</v>
      </c>
      <c r="AN593" s="35">
        <f t="shared" ref="AN593:AN615" si="369">AF593</f>
        <v>0.61000002361834049</v>
      </c>
      <c r="AO593" s="35">
        <f t="shared" ref="AO593:AO615" si="370">W593+AE593</f>
        <v>9.25</v>
      </c>
      <c r="AP593" s="35">
        <f t="shared" ref="AP593:AP615" si="371">AA593</f>
        <v>0</v>
      </c>
      <c r="AQ593" s="35">
        <f t="shared" ref="AQ593:AQ615" si="372">SUM(M593:Q593)</f>
        <v>0</v>
      </c>
      <c r="AR593" s="35">
        <f t="shared" si="363"/>
        <v>0</v>
      </c>
      <c r="AS593" s="35">
        <f t="shared" ref="AS593:AS615" si="373">SUM(X593:Z593)</f>
        <v>0</v>
      </c>
      <c r="AT593" s="35">
        <f t="shared" ref="AT593:AT615" si="374">V593</f>
        <v>0</v>
      </c>
      <c r="AU593" s="35">
        <f t="shared" si="364"/>
        <v>0</v>
      </c>
      <c r="AV593" s="35">
        <f t="shared" si="365"/>
        <v>137.36381536009642</v>
      </c>
      <c r="AX593" s="27">
        <v>2023</v>
      </c>
      <c r="AY593" s="35"/>
      <c r="AZ593" s="35"/>
      <c r="BA593" s="35"/>
      <c r="BB593" s="35"/>
      <c r="BC593" s="35"/>
      <c r="BD593" s="35"/>
      <c r="BE593" s="35"/>
      <c r="BF593" s="35"/>
      <c r="BG593" s="35"/>
      <c r="BH593" s="35"/>
      <c r="BI593" s="35"/>
      <c r="BJ593" s="35"/>
      <c r="BL593" s="74" t="s">
        <v>59</v>
      </c>
      <c r="BM593" s="75">
        <f>AZ616</f>
        <v>1025</v>
      </c>
    </row>
    <row r="594" spans="2:65" x14ac:dyDescent="0.25">
      <c r="B594" s="25">
        <v>2024</v>
      </c>
      <c r="C594" s="26">
        <v>0</v>
      </c>
      <c r="D594" s="26">
        <v>0</v>
      </c>
      <c r="E594" s="26">
        <v>0</v>
      </c>
      <c r="F594" s="26">
        <v>0</v>
      </c>
      <c r="G594" s="26">
        <v>0</v>
      </c>
      <c r="H594" s="26">
        <v>0</v>
      </c>
      <c r="I594" s="26">
        <v>0</v>
      </c>
      <c r="J594" s="26">
        <v>0</v>
      </c>
      <c r="K594" s="26">
        <v>0</v>
      </c>
      <c r="L594" s="26">
        <v>0</v>
      </c>
      <c r="M594" s="26">
        <v>0</v>
      </c>
      <c r="N594" s="26">
        <v>0</v>
      </c>
      <c r="O594" s="26">
        <v>0</v>
      </c>
      <c r="P594" s="26">
        <v>0</v>
      </c>
      <c r="Q594" s="26">
        <v>0</v>
      </c>
      <c r="R594" s="26">
        <v>0</v>
      </c>
      <c r="S594" s="26">
        <v>0</v>
      </c>
      <c r="T594" s="26">
        <v>0</v>
      </c>
      <c r="U594" s="26">
        <v>0</v>
      </c>
      <c r="V594" s="26">
        <v>0</v>
      </c>
      <c r="W594" s="26">
        <v>11.89000034332275</v>
      </c>
      <c r="X594" s="26">
        <v>0</v>
      </c>
      <c r="Y594" s="26">
        <v>0</v>
      </c>
      <c r="Z594" s="26">
        <v>0</v>
      </c>
      <c r="AA594" s="26">
        <v>15</v>
      </c>
      <c r="AB594" s="26">
        <v>0</v>
      </c>
      <c r="AC594" s="26">
        <v>0</v>
      </c>
      <c r="AD594" s="26">
        <v>0</v>
      </c>
      <c r="AE594" s="26">
        <v>6</v>
      </c>
      <c r="AF594" s="26">
        <v>1.8900000136345627</v>
      </c>
      <c r="AG594" s="26">
        <v>100.91233669113406</v>
      </c>
      <c r="AH594" s="26">
        <v>81.077305541015448</v>
      </c>
      <c r="AI594" s="30" t="str">
        <f t="shared" si="366"/>
        <v>P2 No Thermal Before 2030, PHES</v>
      </c>
      <c r="AJ594" s="25">
        <v>2024</v>
      </c>
      <c r="AK594" s="34">
        <f t="shared" si="367"/>
        <v>181.98964223214949</v>
      </c>
      <c r="AL594" s="34">
        <f t="shared" si="362"/>
        <v>0</v>
      </c>
      <c r="AM594" s="34">
        <f t="shared" si="368"/>
        <v>0</v>
      </c>
      <c r="AN594" s="34">
        <f t="shared" si="369"/>
        <v>1.8900000136345627</v>
      </c>
      <c r="AO594" s="34">
        <f t="shared" si="370"/>
        <v>17.89000034332275</v>
      </c>
      <c r="AP594" s="34">
        <f t="shared" si="371"/>
        <v>15</v>
      </c>
      <c r="AQ594" s="34">
        <f t="shared" si="372"/>
        <v>0</v>
      </c>
      <c r="AR594" s="34">
        <f t="shared" si="363"/>
        <v>0</v>
      </c>
      <c r="AS594" s="34">
        <f t="shared" si="373"/>
        <v>0</v>
      </c>
      <c r="AT594" s="34">
        <f t="shared" si="374"/>
        <v>0</v>
      </c>
      <c r="AU594" s="34">
        <f t="shared" si="364"/>
        <v>0</v>
      </c>
      <c r="AV594" s="34">
        <f t="shared" si="365"/>
        <v>216.76964258910681</v>
      </c>
      <c r="AX594" s="25">
        <v>2024</v>
      </c>
      <c r="AY594" s="34"/>
      <c r="AZ594" s="34"/>
      <c r="BA594" s="34"/>
      <c r="BB594" s="34"/>
      <c r="BC594" s="34"/>
      <c r="BD594" s="34"/>
      <c r="BE594" s="34"/>
      <c r="BF594" s="34"/>
      <c r="BG594" s="34"/>
      <c r="BH594" s="34"/>
      <c r="BI594" s="34"/>
      <c r="BJ594" s="34"/>
      <c r="BL594" s="74" t="s">
        <v>60</v>
      </c>
      <c r="BM594" s="75">
        <f>BA616</f>
        <v>0</v>
      </c>
    </row>
    <row r="595" spans="2:65" x14ac:dyDescent="0.25">
      <c r="B595" s="27">
        <v>2025</v>
      </c>
      <c r="C595" s="28">
        <v>0</v>
      </c>
      <c r="D595" s="28">
        <v>0</v>
      </c>
      <c r="E595" s="28">
        <v>0</v>
      </c>
      <c r="F595" s="28">
        <v>1400</v>
      </c>
      <c r="G595" s="28">
        <v>0</v>
      </c>
      <c r="H595" s="28">
        <v>0</v>
      </c>
      <c r="I595" s="28">
        <v>0</v>
      </c>
      <c r="J595" s="28">
        <v>0</v>
      </c>
      <c r="K595" s="28">
        <v>0</v>
      </c>
      <c r="L595" s="28">
        <v>0</v>
      </c>
      <c r="M595" s="28">
        <v>0</v>
      </c>
      <c r="N595" s="28">
        <v>0</v>
      </c>
      <c r="O595" s="28">
        <v>0</v>
      </c>
      <c r="P595" s="28">
        <v>0</v>
      </c>
      <c r="Q595" s="28">
        <v>0</v>
      </c>
      <c r="R595" s="28">
        <v>0</v>
      </c>
      <c r="S595" s="28">
        <v>0</v>
      </c>
      <c r="T595" s="28">
        <v>0</v>
      </c>
      <c r="U595" s="28">
        <v>0</v>
      </c>
      <c r="V595" s="28">
        <v>0</v>
      </c>
      <c r="W595" s="28">
        <v>16.090000152587891</v>
      </c>
      <c r="X595" s="28">
        <v>0</v>
      </c>
      <c r="Y595" s="28">
        <v>0</v>
      </c>
      <c r="Z595" s="28">
        <v>0</v>
      </c>
      <c r="AA595" s="28">
        <v>15</v>
      </c>
      <c r="AB595" s="28">
        <v>0</v>
      </c>
      <c r="AC595" s="28">
        <v>0</v>
      </c>
      <c r="AD595" s="28">
        <v>0</v>
      </c>
      <c r="AE595" s="28">
        <v>6</v>
      </c>
      <c r="AF595" s="28">
        <v>5.179999902844429</v>
      </c>
      <c r="AG595" s="28">
        <v>138.21786936648584</v>
      </c>
      <c r="AH595" s="28">
        <v>93.732976330442341</v>
      </c>
      <c r="AI595" s="30" t="str">
        <f t="shared" si="366"/>
        <v>P2 No Thermal Before 2030, PHES</v>
      </c>
      <c r="AJ595" s="27">
        <v>2025</v>
      </c>
      <c r="AK595" s="35">
        <f t="shared" si="367"/>
        <v>231.95084569692818</v>
      </c>
      <c r="AL595" s="35">
        <f t="shared" si="362"/>
        <v>0</v>
      </c>
      <c r="AM595" s="35">
        <f t="shared" si="368"/>
        <v>0</v>
      </c>
      <c r="AN595" s="35">
        <f t="shared" si="369"/>
        <v>5.179999902844429</v>
      </c>
      <c r="AO595" s="35">
        <f t="shared" si="370"/>
        <v>22.090000152587891</v>
      </c>
      <c r="AP595" s="35">
        <f t="shared" si="371"/>
        <v>15</v>
      </c>
      <c r="AQ595" s="35">
        <f t="shared" si="372"/>
        <v>0</v>
      </c>
      <c r="AR595" s="35">
        <f t="shared" si="363"/>
        <v>1400</v>
      </c>
      <c r="AS595" s="35">
        <f t="shared" si="373"/>
        <v>0</v>
      </c>
      <c r="AT595" s="35">
        <f t="shared" si="374"/>
        <v>0</v>
      </c>
      <c r="AU595" s="35">
        <f t="shared" si="364"/>
        <v>0</v>
      </c>
      <c r="AV595" s="35">
        <f t="shared" si="365"/>
        <v>1674.2208457523604</v>
      </c>
      <c r="AX595" s="27">
        <v>2025</v>
      </c>
      <c r="AY595" s="35">
        <f t="shared" ref="AY595:BJ595" si="375">AK595</f>
        <v>231.95084569692818</v>
      </c>
      <c r="AZ595" s="35">
        <f t="shared" si="375"/>
        <v>0</v>
      </c>
      <c r="BA595" s="35">
        <f t="shared" si="375"/>
        <v>0</v>
      </c>
      <c r="BB595" s="35">
        <f t="shared" si="375"/>
        <v>5.179999902844429</v>
      </c>
      <c r="BC595" s="35">
        <f t="shared" si="375"/>
        <v>22.090000152587891</v>
      </c>
      <c r="BD595" s="35">
        <f t="shared" si="375"/>
        <v>15</v>
      </c>
      <c r="BE595" s="35">
        <f t="shared" si="375"/>
        <v>0</v>
      </c>
      <c r="BF595" s="35">
        <f t="shared" si="375"/>
        <v>1400</v>
      </c>
      <c r="BG595" s="35">
        <f t="shared" si="375"/>
        <v>0</v>
      </c>
      <c r="BH595" s="35">
        <f t="shared" si="375"/>
        <v>0</v>
      </c>
      <c r="BI595" s="35">
        <f t="shared" si="375"/>
        <v>0</v>
      </c>
      <c r="BJ595" s="35">
        <f t="shared" si="375"/>
        <v>1674.2208457523604</v>
      </c>
      <c r="BL595" s="74" t="s">
        <v>61</v>
      </c>
      <c r="BM595" s="75">
        <f>BB616</f>
        <v>122.23999845981598</v>
      </c>
    </row>
    <row r="596" spans="2:65" x14ac:dyDescent="0.25">
      <c r="B596" s="25">
        <v>2026</v>
      </c>
      <c r="C596" s="26">
        <v>0</v>
      </c>
      <c r="D596" s="26">
        <v>0</v>
      </c>
      <c r="E596" s="26">
        <v>0</v>
      </c>
      <c r="F596" s="26">
        <v>1400</v>
      </c>
      <c r="G596" s="26">
        <v>0</v>
      </c>
      <c r="H596" s="26">
        <v>0</v>
      </c>
      <c r="I596" s="26">
        <v>0</v>
      </c>
      <c r="J596" s="26">
        <v>0</v>
      </c>
      <c r="K596" s="26">
        <v>0</v>
      </c>
      <c r="L596" s="26">
        <v>0</v>
      </c>
      <c r="M596" s="26">
        <v>0</v>
      </c>
      <c r="N596" s="26">
        <v>0</v>
      </c>
      <c r="O596" s="26">
        <v>0</v>
      </c>
      <c r="P596" s="26">
        <v>0</v>
      </c>
      <c r="Q596" s="26">
        <v>0</v>
      </c>
      <c r="R596" s="26">
        <v>0</v>
      </c>
      <c r="S596" s="26">
        <v>0</v>
      </c>
      <c r="T596" s="26">
        <v>0</v>
      </c>
      <c r="U596" s="26">
        <v>0</v>
      </c>
      <c r="V596" s="26">
        <v>1300</v>
      </c>
      <c r="W596" s="26">
        <v>19.389999389648441</v>
      </c>
      <c r="X596" s="26">
        <v>0</v>
      </c>
      <c r="Y596" s="26">
        <v>0</v>
      </c>
      <c r="Z596" s="26">
        <v>0</v>
      </c>
      <c r="AA596" s="26">
        <v>15</v>
      </c>
      <c r="AB596" s="26">
        <v>0</v>
      </c>
      <c r="AC596" s="26">
        <v>0</v>
      </c>
      <c r="AD596" s="26">
        <v>0</v>
      </c>
      <c r="AE596" s="26">
        <v>6</v>
      </c>
      <c r="AF596" s="26">
        <v>14.769999891519547</v>
      </c>
      <c r="AG596" s="26">
        <v>176.59415432919087</v>
      </c>
      <c r="AH596" s="26">
        <v>109.79813701644319</v>
      </c>
      <c r="AI596" s="30" t="str">
        <f t="shared" si="366"/>
        <v>P2 No Thermal Before 2030, PHES</v>
      </c>
      <c r="AJ596" s="25">
        <v>2026</v>
      </c>
      <c r="AK596" s="34">
        <f t="shared" si="367"/>
        <v>286.39229134563408</v>
      </c>
      <c r="AL596" s="34">
        <f t="shared" si="362"/>
        <v>0</v>
      </c>
      <c r="AM596" s="34">
        <f t="shared" si="368"/>
        <v>0</v>
      </c>
      <c r="AN596" s="34">
        <f t="shared" si="369"/>
        <v>14.769999891519547</v>
      </c>
      <c r="AO596" s="34">
        <f t="shared" si="370"/>
        <v>25.389999389648441</v>
      </c>
      <c r="AP596" s="34">
        <f t="shared" si="371"/>
        <v>15</v>
      </c>
      <c r="AQ596" s="34">
        <f t="shared" si="372"/>
        <v>0</v>
      </c>
      <c r="AR596" s="34">
        <f t="shared" si="363"/>
        <v>1400</v>
      </c>
      <c r="AS596" s="34">
        <f t="shared" si="373"/>
        <v>0</v>
      </c>
      <c r="AT596" s="34">
        <f t="shared" si="374"/>
        <v>1300</v>
      </c>
      <c r="AU596" s="34">
        <f t="shared" si="364"/>
        <v>0</v>
      </c>
      <c r="AV596" s="34">
        <f t="shared" si="365"/>
        <v>3041.552290626802</v>
      </c>
      <c r="AX596" s="25">
        <v>2026</v>
      </c>
      <c r="AY596" s="34"/>
      <c r="AZ596" s="34"/>
      <c r="BA596" s="34"/>
      <c r="BB596" s="34"/>
      <c r="BC596" s="34"/>
      <c r="BD596" s="34"/>
      <c r="BE596" s="34"/>
      <c r="BF596" s="34"/>
      <c r="BG596" s="34"/>
      <c r="BH596" s="34"/>
      <c r="BI596" s="34"/>
      <c r="BJ596" s="34"/>
      <c r="BL596" s="74" t="s">
        <v>62</v>
      </c>
      <c r="BM596" s="75">
        <f>BC616</f>
        <v>117.77000427246094</v>
      </c>
    </row>
    <row r="597" spans="2:65" x14ac:dyDescent="0.25">
      <c r="B597" s="27">
        <v>2027</v>
      </c>
      <c r="C597" s="28">
        <v>0</v>
      </c>
      <c r="D597" s="28">
        <v>0</v>
      </c>
      <c r="E597" s="28">
        <v>0</v>
      </c>
      <c r="F597" s="28">
        <v>1400</v>
      </c>
      <c r="G597" s="28">
        <v>0</v>
      </c>
      <c r="H597" s="28">
        <v>0</v>
      </c>
      <c r="I597" s="28">
        <v>0</v>
      </c>
      <c r="J597" s="28">
        <v>0</v>
      </c>
      <c r="K597" s="28">
        <v>0</v>
      </c>
      <c r="L597" s="28">
        <v>0</v>
      </c>
      <c r="M597" s="28">
        <v>0</v>
      </c>
      <c r="N597" s="28">
        <v>0</v>
      </c>
      <c r="O597" s="28">
        <v>0</v>
      </c>
      <c r="P597" s="28">
        <v>0</v>
      </c>
      <c r="Q597" s="28">
        <v>0</v>
      </c>
      <c r="R597" s="28">
        <v>0</v>
      </c>
      <c r="S597" s="28">
        <v>0</v>
      </c>
      <c r="T597" s="28">
        <v>0</v>
      </c>
      <c r="U597" s="28">
        <v>0</v>
      </c>
      <c r="V597" s="28">
        <v>2300</v>
      </c>
      <c r="W597" s="28">
        <v>24.79000091552734</v>
      </c>
      <c r="X597" s="28">
        <v>0</v>
      </c>
      <c r="Y597" s="28">
        <v>0</v>
      </c>
      <c r="Z597" s="28">
        <v>0</v>
      </c>
      <c r="AA597" s="28">
        <v>15</v>
      </c>
      <c r="AB597" s="28">
        <v>0</v>
      </c>
      <c r="AC597" s="28">
        <v>0</v>
      </c>
      <c r="AD597" s="28">
        <v>0</v>
      </c>
      <c r="AE597" s="28">
        <v>6</v>
      </c>
      <c r="AF597" s="28">
        <v>25.979999765753746</v>
      </c>
      <c r="AG597" s="28">
        <v>217.00031151062387</v>
      </c>
      <c r="AH597" s="28">
        <v>125.52563835366325</v>
      </c>
      <c r="AI597" s="30" t="str">
        <f t="shared" si="366"/>
        <v>P2 No Thermal Before 2030, PHES</v>
      </c>
      <c r="AJ597" s="27">
        <v>2027</v>
      </c>
      <c r="AK597" s="35">
        <f t="shared" si="367"/>
        <v>342.5259498642871</v>
      </c>
      <c r="AL597" s="35">
        <f t="shared" si="362"/>
        <v>0</v>
      </c>
      <c r="AM597" s="35">
        <f t="shared" si="368"/>
        <v>0</v>
      </c>
      <c r="AN597" s="35">
        <f t="shared" si="369"/>
        <v>25.979999765753746</v>
      </c>
      <c r="AO597" s="35">
        <f t="shared" si="370"/>
        <v>30.79000091552734</v>
      </c>
      <c r="AP597" s="35">
        <f t="shared" si="371"/>
        <v>15</v>
      </c>
      <c r="AQ597" s="35">
        <f t="shared" si="372"/>
        <v>0</v>
      </c>
      <c r="AR597" s="35">
        <f t="shared" si="363"/>
        <v>1400</v>
      </c>
      <c r="AS597" s="35">
        <f t="shared" si="373"/>
        <v>0</v>
      </c>
      <c r="AT597" s="35">
        <f t="shared" si="374"/>
        <v>2300</v>
      </c>
      <c r="AU597" s="35">
        <f t="shared" si="364"/>
        <v>0</v>
      </c>
      <c r="AV597" s="35">
        <f t="shared" si="365"/>
        <v>4114.2959505455683</v>
      </c>
      <c r="AX597" s="27">
        <v>2027</v>
      </c>
      <c r="AY597" s="35"/>
      <c r="AZ597" s="35"/>
      <c r="BA597" s="35"/>
      <c r="BB597" s="35"/>
      <c r="BC597" s="35"/>
      <c r="BD597" s="35"/>
      <c r="BE597" s="35"/>
      <c r="BF597" s="35"/>
      <c r="BG597" s="35"/>
      <c r="BH597" s="35"/>
      <c r="BI597" s="35"/>
      <c r="BJ597" s="35"/>
      <c r="BL597" s="74" t="s">
        <v>38</v>
      </c>
      <c r="BM597" s="75">
        <f>BD616</f>
        <v>15</v>
      </c>
    </row>
    <row r="598" spans="2:65" x14ac:dyDescent="0.25">
      <c r="B598" s="25">
        <v>2028</v>
      </c>
      <c r="C598" s="26">
        <v>0</v>
      </c>
      <c r="D598" s="26">
        <v>0</v>
      </c>
      <c r="E598" s="26">
        <v>0</v>
      </c>
      <c r="F598" s="26">
        <v>1400</v>
      </c>
      <c r="G598" s="26">
        <v>200</v>
      </c>
      <c r="H598" s="26">
        <v>200</v>
      </c>
      <c r="I598" s="26">
        <v>0</v>
      </c>
      <c r="J598" s="26">
        <v>0</v>
      </c>
      <c r="K598" s="26">
        <v>0</v>
      </c>
      <c r="L598" s="26">
        <v>0</v>
      </c>
      <c r="M598" s="26">
        <v>0</v>
      </c>
      <c r="N598" s="26">
        <v>0</v>
      </c>
      <c r="O598" s="26">
        <v>0</v>
      </c>
      <c r="P598" s="26">
        <v>0</v>
      </c>
      <c r="Q598" s="26">
        <v>0</v>
      </c>
      <c r="R598" s="26">
        <v>0</v>
      </c>
      <c r="S598" s="26">
        <v>0</v>
      </c>
      <c r="T598" s="26">
        <v>0</v>
      </c>
      <c r="U598" s="26">
        <v>0</v>
      </c>
      <c r="V598" s="26">
        <v>2700</v>
      </c>
      <c r="W598" s="26">
        <v>27.79000091552734</v>
      </c>
      <c r="X598" s="26">
        <v>0</v>
      </c>
      <c r="Y598" s="26">
        <v>0</v>
      </c>
      <c r="Z598" s="26">
        <v>0</v>
      </c>
      <c r="AA598" s="26">
        <v>15</v>
      </c>
      <c r="AB598" s="26">
        <v>0</v>
      </c>
      <c r="AC598" s="26">
        <v>0</v>
      </c>
      <c r="AD598" s="26">
        <v>0</v>
      </c>
      <c r="AE598" s="26">
        <v>9</v>
      </c>
      <c r="AF598" s="26">
        <v>43.880000472068794</v>
      </c>
      <c r="AG598" s="26">
        <v>259.17374896942499</v>
      </c>
      <c r="AH598" s="26">
        <v>153.20263471007479</v>
      </c>
      <c r="AI598" s="30" t="str">
        <f t="shared" si="366"/>
        <v>P2 No Thermal Before 2030, PHES</v>
      </c>
      <c r="AJ598" s="25">
        <v>2028</v>
      </c>
      <c r="AK598" s="34">
        <f t="shared" si="367"/>
        <v>412.37638367949978</v>
      </c>
      <c r="AL598" s="34">
        <f t="shared" si="362"/>
        <v>0</v>
      </c>
      <c r="AM598" s="34">
        <f t="shared" si="368"/>
        <v>0</v>
      </c>
      <c r="AN598" s="34">
        <f t="shared" si="369"/>
        <v>43.880000472068794</v>
      </c>
      <c r="AO598" s="34">
        <f t="shared" si="370"/>
        <v>36.790000915527344</v>
      </c>
      <c r="AP598" s="34">
        <f t="shared" si="371"/>
        <v>15</v>
      </c>
      <c r="AQ598" s="34">
        <f t="shared" si="372"/>
        <v>0</v>
      </c>
      <c r="AR598" s="34">
        <f t="shared" si="363"/>
        <v>1800</v>
      </c>
      <c r="AS598" s="34">
        <f t="shared" si="373"/>
        <v>0</v>
      </c>
      <c r="AT598" s="34">
        <f t="shared" si="374"/>
        <v>2700</v>
      </c>
      <c r="AU598" s="34">
        <f t="shared" si="364"/>
        <v>0</v>
      </c>
      <c r="AV598" s="34">
        <f t="shared" si="365"/>
        <v>5008.0463850670958</v>
      </c>
      <c r="AX598" s="25">
        <v>2028</v>
      </c>
      <c r="AY598" s="34"/>
      <c r="AZ598" s="34"/>
      <c r="BA598" s="34"/>
      <c r="BB598" s="34"/>
      <c r="BC598" s="34"/>
      <c r="BD598" s="34"/>
      <c r="BE598" s="34"/>
      <c r="BF598" s="34"/>
      <c r="BG598" s="34"/>
      <c r="BH598" s="34"/>
      <c r="BI598" s="34"/>
      <c r="BJ598" s="34"/>
      <c r="BL598" s="74" t="s">
        <v>47</v>
      </c>
      <c r="BM598" s="75">
        <f>BE616</f>
        <v>2293.75</v>
      </c>
    </row>
    <row r="599" spans="2:65" x14ac:dyDescent="0.25">
      <c r="B599" s="27">
        <v>2029</v>
      </c>
      <c r="C599" s="28">
        <v>0</v>
      </c>
      <c r="D599" s="28">
        <v>0</v>
      </c>
      <c r="E599" s="28">
        <v>0</v>
      </c>
      <c r="F599" s="28">
        <v>2100</v>
      </c>
      <c r="G599" s="28">
        <v>200</v>
      </c>
      <c r="H599" s="28">
        <v>200</v>
      </c>
      <c r="I599" s="28">
        <v>0</v>
      </c>
      <c r="J599" s="28">
        <v>0</v>
      </c>
      <c r="K599" s="28">
        <v>0</v>
      </c>
      <c r="L599" s="28">
        <v>0</v>
      </c>
      <c r="M599" s="28">
        <v>0</v>
      </c>
      <c r="N599" s="28">
        <v>0</v>
      </c>
      <c r="O599" s="28">
        <v>0</v>
      </c>
      <c r="P599" s="28">
        <v>0</v>
      </c>
      <c r="Q599" s="28">
        <v>0</v>
      </c>
      <c r="R599" s="28">
        <v>0</v>
      </c>
      <c r="S599" s="28">
        <v>0</v>
      </c>
      <c r="T599" s="28">
        <v>0</v>
      </c>
      <c r="U599" s="28">
        <v>0</v>
      </c>
      <c r="V599" s="28">
        <v>2700</v>
      </c>
      <c r="W599" s="28">
        <v>30.489999771118161</v>
      </c>
      <c r="X599" s="28">
        <v>0</v>
      </c>
      <c r="Y599" s="28">
        <v>0</v>
      </c>
      <c r="Z599" s="28">
        <v>0</v>
      </c>
      <c r="AA599" s="28">
        <v>15</v>
      </c>
      <c r="AB599" s="28">
        <v>0</v>
      </c>
      <c r="AC599" s="28">
        <v>0</v>
      </c>
      <c r="AD599" s="28">
        <v>0</v>
      </c>
      <c r="AE599" s="28">
        <v>11</v>
      </c>
      <c r="AF599" s="28">
        <v>58.090000063180923</v>
      </c>
      <c r="AG599" s="28">
        <v>301.36933514239854</v>
      </c>
      <c r="AH599" s="28">
        <v>171.01173674933818</v>
      </c>
      <c r="AI599" s="30" t="str">
        <f t="shared" si="366"/>
        <v>P2 No Thermal Before 2030, PHES</v>
      </c>
      <c r="AJ599" s="27">
        <v>2029</v>
      </c>
      <c r="AK599" s="35">
        <f t="shared" si="367"/>
        <v>472.38107189173672</v>
      </c>
      <c r="AL599" s="35">
        <f t="shared" si="362"/>
        <v>0</v>
      </c>
      <c r="AM599" s="35">
        <f t="shared" si="368"/>
        <v>0</v>
      </c>
      <c r="AN599" s="35">
        <f t="shared" si="369"/>
        <v>58.090000063180923</v>
      </c>
      <c r="AO599" s="35">
        <f t="shared" si="370"/>
        <v>41.489999771118164</v>
      </c>
      <c r="AP599" s="35">
        <f t="shared" si="371"/>
        <v>15</v>
      </c>
      <c r="AQ599" s="35">
        <f t="shared" si="372"/>
        <v>0</v>
      </c>
      <c r="AR599" s="35">
        <f t="shared" si="363"/>
        <v>2500</v>
      </c>
      <c r="AS599" s="35">
        <f t="shared" si="373"/>
        <v>0</v>
      </c>
      <c r="AT599" s="35">
        <f t="shared" si="374"/>
        <v>2700</v>
      </c>
      <c r="AU599" s="35">
        <f t="shared" si="364"/>
        <v>0</v>
      </c>
      <c r="AV599" s="35">
        <f t="shared" si="365"/>
        <v>5786.9610717260357</v>
      </c>
      <c r="AX599" s="27">
        <v>2029</v>
      </c>
      <c r="AY599" s="35"/>
      <c r="AZ599" s="35"/>
      <c r="BA599" s="35"/>
      <c r="BB599" s="35"/>
      <c r="BC599" s="35"/>
      <c r="BD599" s="35"/>
      <c r="BE599" s="35"/>
      <c r="BF599" s="35"/>
      <c r="BG599" s="35"/>
      <c r="BH599" s="35"/>
      <c r="BI599" s="35"/>
      <c r="BJ599" s="35"/>
      <c r="BL599" s="74" t="s">
        <v>53</v>
      </c>
      <c r="BM599" s="75">
        <f>BF616</f>
        <v>3550</v>
      </c>
    </row>
    <row r="600" spans="2:65" x14ac:dyDescent="0.25">
      <c r="B600" s="25">
        <v>2030</v>
      </c>
      <c r="C600" s="26">
        <v>0</v>
      </c>
      <c r="D600" s="26">
        <v>0</v>
      </c>
      <c r="E600" s="26">
        <v>0</v>
      </c>
      <c r="F600" s="26">
        <v>2100</v>
      </c>
      <c r="G600" s="26">
        <v>200</v>
      </c>
      <c r="H600" s="26">
        <v>200</v>
      </c>
      <c r="I600" s="26">
        <v>0</v>
      </c>
      <c r="J600" s="26">
        <v>0</v>
      </c>
      <c r="K600" s="26">
        <v>0</v>
      </c>
      <c r="L600" s="26">
        <v>0</v>
      </c>
      <c r="M600" s="26">
        <v>0</v>
      </c>
      <c r="N600" s="26"/>
      <c r="O600" s="26">
        <v>0</v>
      </c>
      <c r="P600" s="26">
        <v>0</v>
      </c>
      <c r="Q600" s="26">
        <v>0</v>
      </c>
      <c r="R600" s="26">
        <v>625</v>
      </c>
      <c r="S600" s="26">
        <v>0</v>
      </c>
      <c r="T600" s="26">
        <v>0</v>
      </c>
      <c r="U600" s="26">
        <v>0</v>
      </c>
      <c r="V600" s="26">
        <v>2700</v>
      </c>
      <c r="W600" s="26">
        <v>34.689998626708977</v>
      </c>
      <c r="X600" s="26">
        <v>0</v>
      </c>
      <c r="Y600" s="26">
        <v>0</v>
      </c>
      <c r="Z600" s="26">
        <v>0</v>
      </c>
      <c r="AA600" s="26">
        <v>15</v>
      </c>
      <c r="AB600" s="26">
        <v>0</v>
      </c>
      <c r="AC600" s="26">
        <v>0</v>
      </c>
      <c r="AD600" s="26">
        <v>0</v>
      </c>
      <c r="AE600" s="26">
        <v>11</v>
      </c>
      <c r="AF600" s="26">
        <v>72.660000294446945</v>
      </c>
      <c r="AG600" s="26">
        <v>345.92563162322921</v>
      </c>
      <c r="AH600" s="26">
        <v>181.88492737120654</v>
      </c>
      <c r="AI600" s="30" t="str">
        <f t="shared" si="366"/>
        <v>P2 No Thermal Before 2030, PHES</v>
      </c>
      <c r="AJ600" s="25">
        <v>2030</v>
      </c>
      <c r="AK600" s="34">
        <f t="shared" si="367"/>
        <v>527.81055899443572</v>
      </c>
      <c r="AL600" s="34">
        <f t="shared" si="362"/>
        <v>625</v>
      </c>
      <c r="AM600" s="34">
        <f t="shared" si="368"/>
        <v>0</v>
      </c>
      <c r="AN600" s="34">
        <f t="shared" si="369"/>
        <v>72.660000294446945</v>
      </c>
      <c r="AO600" s="34">
        <f t="shared" si="370"/>
        <v>45.689998626708977</v>
      </c>
      <c r="AP600" s="34">
        <f t="shared" si="371"/>
        <v>15</v>
      </c>
      <c r="AQ600" s="34">
        <f t="shared" si="372"/>
        <v>0</v>
      </c>
      <c r="AR600" s="34">
        <f t="shared" si="363"/>
        <v>2500</v>
      </c>
      <c r="AS600" s="34">
        <f t="shared" si="373"/>
        <v>0</v>
      </c>
      <c r="AT600" s="34">
        <f t="shared" si="374"/>
        <v>2700</v>
      </c>
      <c r="AU600" s="34">
        <f t="shared" si="364"/>
        <v>0</v>
      </c>
      <c r="AV600" s="34">
        <f t="shared" si="365"/>
        <v>6486.1605579155912</v>
      </c>
      <c r="AX600" s="25">
        <v>2030</v>
      </c>
      <c r="AY600" s="34">
        <f t="shared" ref="AY600:BJ600" si="376">AK600-AY595</f>
        <v>295.85971329750754</v>
      </c>
      <c r="AZ600" s="34">
        <f t="shared" si="376"/>
        <v>625</v>
      </c>
      <c r="BA600" s="34">
        <f t="shared" si="376"/>
        <v>0</v>
      </c>
      <c r="BB600" s="34">
        <f t="shared" si="376"/>
        <v>67.480000391602516</v>
      </c>
      <c r="BC600" s="34">
        <f t="shared" si="376"/>
        <v>23.599998474121087</v>
      </c>
      <c r="BD600" s="34">
        <f t="shared" si="376"/>
        <v>0</v>
      </c>
      <c r="BE600" s="34">
        <f t="shared" si="376"/>
        <v>0</v>
      </c>
      <c r="BF600" s="34">
        <f t="shared" si="376"/>
        <v>1100</v>
      </c>
      <c r="BG600" s="34">
        <f t="shared" si="376"/>
        <v>0</v>
      </c>
      <c r="BH600" s="34">
        <f t="shared" si="376"/>
        <v>2700</v>
      </c>
      <c r="BI600" s="34">
        <f t="shared" si="376"/>
        <v>0</v>
      </c>
      <c r="BJ600" s="34">
        <f t="shared" si="376"/>
        <v>4811.939712163231</v>
      </c>
      <c r="BL600" s="74" t="s">
        <v>63</v>
      </c>
      <c r="BM600" s="75">
        <f>BG616</f>
        <v>0</v>
      </c>
    </row>
    <row r="601" spans="2:65" x14ac:dyDescent="0.25">
      <c r="B601" s="27">
        <v>2031</v>
      </c>
      <c r="C601" s="28">
        <v>0</v>
      </c>
      <c r="D601" s="28">
        <v>0</v>
      </c>
      <c r="E601" s="28">
        <v>0</v>
      </c>
      <c r="F601" s="28">
        <v>2100</v>
      </c>
      <c r="G601" s="28">
        <v>200</v>
      </c>
      <c r="H601" s="28">
        <v>200</v>
      </c>
      <c r="I601" s="28">
        <v>0</v>
      </c>
      <c r="J601" s="28">
        <v>0</v>
      </c>
      <c r="K601" s="28">
        <v>0</v>
      </c>
      <c r="L601" s="28">
        <v>0</v>
      </c>
      <c r="M601" s="28">
        <v>0</v>
      </c>
      <c r="N601" s="28">
        <v>0</v>
      </c>
      <c r="O601" s="28">
        <v>0</v>
      </c>
      <c r="P601" s="28">
        <v>0</v>
      </c>
      <c r="Q601" s="28">
        <v>0</v>
      </c>
      <c r="R601" s="28">
        <v>625</v>
      </c>
      <c r="S601" s="28">
        <v>0</v>
      </c>
      <c r="T601" s="28">
        <v>0</v>
      </c>
      <c r="U601" s="28">
        <v>0</v>
      </c>
      <c r="V601" s="28">
        <v>2700</v>
      </c>
      <c r="W601" s="28">
        <v>38.060001373291023</v>
      </c>
      <c r="X601" s="28">
        <v>0</v>
      </c>
      <c r="Y601" s="28">
        <v>0</v>
      </c>
      <c r="Z601" s="28">
        <v>0</v>
      </c>
      <c r="AA601" s="28">
        <v>15</v>
      </c>
      <c r="AB601" s="28">
        <v>0</v>
      </c>
      <c r="AC601" s="28">
        <v>0</v>
      </c>
      <c r="AD601" s="28">
        <v>0</v>
      </c>
      <c r="AE601" s="28">
        <v>12.069999694824221</v>
      </c>
      <c r="AF601" s="28">
        <v>87.599997580051422</v>
      </c>
      <c r="AG601" s="28">
        <v>391.74596057253763</v>
      </c>
      <c r="AH601" s="28">
        <v>195.61529208824882</v>
      </c>
      <c r="AI601" s="30" t="str">
        <f t="shared" si="366"/>
        <v>P2 No Thermal Before 2030, PHES</v>
      </c>
      <c r="AJ601" s="27">
        <v>2031</v>
      </c>
      <c r="AK601" s="35">
        <f t="shared" si="367"/>
        <v>587.36125266078648</v>
      </c>
      <c r="AL601" s="35">
        <f t="shared" si="362"/>
        <v>625</v>
      </c>
      <c r="AM601" s="35">
        <f t="shared" si="368"/>
        <v>0</v>
      </c>
      <c r="AN601" s="35">
        <f t="shared" si="369"/>
        <v>87.599997580051422</v>
      </c>
      <c r="AO601" s="35">
        <f t="shared" si="370"/>
        <v>50.130001068115241</v>
      </c>
      <c r="AP601" s="35">
        <f t="shared" si="371"/>
        <v>15</v>
      </c>
      <c r="AQ601" s="35">
        <f t="shared" si="372"/>
        <v>0</v>
      </c>
      <c r="AR601" s="35">
        <f t="shared" si="363"/>
        <v>2500</v>
      </c>
      <c r="AS601" s="35">
        <f t="shared" si="373"/>
        <v>0</v>
      </c>
      <c r="AT601" s="35">
        <f t="shared" si="374"/>
        <v>2700</v>
      </c>
      <c r="AU601" s="35">
        <f t="shared" si="364"/>
        <v>0</v>
      </c>
      <c r="AV601" s="35">
        <f t="shared" si="365"/>
        <v>6565.0912513089534</v>
      </c>
      <c r="AX601" s="27">
        <v>2031</v>
      </c>
      <c r="AY601" s="35"/>
      <c r="AZ601" s="35"/>
      <c r="BA601" s="35"/>
      <c r="BB601" s="35"/>
      <c r="BC601" s="35"/>
      <c r="BD601" s="35"/>
      <c r="BE601" s="35"/>
      <c r="BF601" s="35"/>
      <c r="BG601" s="35"/>
      <c r="BH601" s="35"/>
      <c r="BI601" s="35"/>
      <c r="BJ601" s="35"/>
      <c r="BL601" s="74" t="s">
        <v>64</v>
      </c>
      <c r="BM601" s="75">
        <f>BH616</f>
        <v>2700</v>
      </c>
    </row>
    <row r="602" spans="2:65" x14ac:dyDescent="0.25">
      <c r="B602" s="25">
        <v>2032</v>
      </c>
      <c r="C602" s="26">
        <v>0</v>
      </c>
      <c r="D602" s="26">
        <v>0</v>
      </c>
      <c r="E602" s="26">
        <v>0</v>
      </c>
      <c r="F602" s="26">
        <v>2100</v>
      </c>
      <c r="G602" s="26">
        <v>200</v>
      </c>
      <c r="H602" s="26">
        <v>200</v>
      </c>
      <c r="I602" s="26">
        <v>0</v>
      </c>
      <c r="J602" s="26">
        <v>0</v>
      </c>
      <c r="K602" s="26">
        <v>0</v>
      </c>
      <c r="L602" s="26">
        <v>0</v>
      </c>
      <c r="M602" s="26">
        <v>0</v>
      </c>
      <c r="N602" s="26">
        <v>0</v>
      </c>
      <c r="O602" s="26">
        <v>0</v>
      </c>
      <c r="P602" s="26">
        <v>0</v>
      </c>
      <c r="Q602" s="26">
        <v>0</v>
      </c>
      <c r="R602" s="26">
        <v>625</v>
      </c>
      <c r="S602" s="26">
        <v>0</v>
      </c>
      <c r="T602" s="26">
        <v>0</v>
      </c>
      <c r="U602" s="26">
        <v>0</v>
      </c>
      <c r="V602" s="26">
        <v>2700</v>
      </c>
      <c r="W602" s="26">
        <v>41.630001068115227</v>
      </c>
      <c r="X602" s="26">
        <v>0</v>
      </c>
      <c r="Y602" s="26">
        <v>0</v>
      </c>
      <c r="Z602" s="26">
        <v>0</v>
      </c>
      <c r="AA602" s="26">
        <v>15</v>
      </c>
      <c r="AB602" s="26">
        <v>0</v>
      </c>
      <c r="AC602" s="26">
        <v>0</v>
      </c>
      <c r="AD602" s="26">
        <v>0</v>
      </c>
      <c r="AE602" s="26">
        <v>13.19999980926514</v>
      </c>
      <c r="AF602" s="26">
        <v>92.499997735023499</v>
      </c>
      <c r="AG602" s="26">
        <v>410.86891136438931</v>
      </c>
      <c r="AH602" s="26">
        <v>216.67182357825993</v>
      </c>
      <c r="AI602" s="30" t="str">
        <f t="shared" si="366"/>
        <v>P2 No Thermal Before 2030, PHES</v>
      </c>
      <c r="AJ602" s="25">
        <v>2032</v>
      </c>
      <c r="AK602" s="34">
        <f t="shared" si="367"/>
        <v>627.54073494264924</v>
      </c>
      <c r="AL602" s="34">
        <f t="shared" si="362"/>
        <v>625</v>
      </c>
      <c r="AM602" s="34">
        <f t="shared" si="368"/>
        <v>0</v>
      </c>
      <c r="AN602" s="34">
        <f t="shared" si="369"/>
        <v>92.499997735023499</v>
      </c>
      <c r="AO602" s="34">
        <f t="shared" si="370"/>
        <v>54.830000877380371</v>
      </c>
      <c r="AP602" s="34">
        <f t="shared" si="371"/>
        <v>15</v>
      </c>
      <c r="AQ602" s="34">
        <f t="shared" si="372"/>
        <v>0</v>
      </c>
      <c r="AR602" s="34">
        <f t="shared" si="363"/>
        <v>2500</v>
      </c>
      <c r="AS602" s="34">
        <f t="shared" si="373"/>
        <v>0</v>
      </c>
      <c r="AT602" s="34">
        <f t="shared" si="374"/>
        <v>2700</v>
      </c>
      <c r="AU602" s="34">
        <f t="shared" si="364"/>
        <v>0</v>
      </c>
      <c r="AV602" s="34">
        <f t="shared" si="365"/>
        <v>6614.8707335550534</v>
      </c>
      <c r="AX602" s="25">
        <v>2032</v>
      </c>
      <c r="AY602" s="34"/>
      <c r="AZ602" s="34"/>
      <c r="BA602" s="34"/>
      <c r="BB602" s="34"/>
      <c r="BC602" s="34"/>
      <c r="BD602" s="34"/>
      <c r="BE602" s="34"/>
      <c r="BF602" s="34"/>
      <c r="BG602" s="34"/>
      <c r="BH602" s="34"/>
      <c r="BI602" s="34"/>
      <c r="BJ602" s="34"/>
      <c r="BL602" s="74" t="s">
        <v>50</v>
      </c>
      <c r="BM602" s="75">
        <f>BI616</f>
        <v>18.20000076293945</v>
      </c>
    </row>
    <row r="603" spans="2:65" x14ac:dyDescent="0.25">
      <c r="B603" s="27">
        <v>2033</v>
      </c>
      <c r="C603" s="28">
        <v>0</v>
      </c>
      <c r="D603" s="28">
        <v>0</v>
      </c>
      <c r="E603" s="28">
        <v>0</v>
      </c>
      <c r="F603" s="28">
        <v>2100</v>
      </c>
      <c r="G603" s="28">
        <v>200</v>
      </c>
      <c r="H603" s="28">
        <v>200</v>
      </c>
      <c r="I603" s="28">
        <v>0</v>
      </c>
      <c r="J603" s="28">
        <v>0</v>
      </c>
      <c r="K603" s="28">
        <v>0</v>
      </c>
      <c r="L603" s="28">
        <v>0</v>
      </c>
      <c r="M603" s="28">
        <v>0</v>
      </c>
      <c r="N603" s="28">
        <v>0</v>
      </c>
      <c r="O603" s="28">
        <v>0</v>
      </c>
      <c r="P603" s="28">
        <v>0</v>
      </c>
      <c r="Q603" s="28">
        <v>0</v>
      </c>
      <c r="R603" s="28">
        <v>625</v>
      </c>
      <c r="S603" s="28">
        <v>0</v>
      </c>
      <c r="T603" s="28">
        <v>0</v>
      </c>
      <c r="U603" s="28">
        <v>0</v>
      </c>
      <c r="V603" s="28">
        <v>2700</v>
      </c>
      <c r="W603" s="28">
        <v>44.919998168945313</v>
      </c>
      <c r="X603" s="28">
        <v>0</v>
      </c>
      <c r="Y603" s="28">
        <v>0</v>
      </c>
      <c r="Z603" s="28">
        <v>0</v>
      </c>
      <c r="AA603" s="28">
        <v>15</v>
      </c>
      <c r="AB603" s="28">
        <v>0</v>
      </c>
      <c r="AC603" s="28">
        <v>0</v>
      </c>
      <c r="AD603" s="28">
        <v>0</v>
      </c>
      <c r="AE603" s="28">
        <v>14.25</v>
      </c>
      <c r="AF603" s="28">
        <v>97.380001246929169</v>
      </c>
      <c r="AG603" s="28">
        <v>429.7952954922269</v>
      </c>
      <c r="AH603" s="28">
        <v>245.58423121177603</v>
      </c>
      <c r="AI603" s="30" t="str">
        <f t="shared" si="366"/>
        <v>P2 No Thermal Before 2030, PHES</v>
      </c>
      <c r="AJ603" s="27">
        <v>2033</v>
      </c>
      <c r="AK603" s="35">
        <f t="shared" si="367"/>
        <v>675.37952670400296</v>
      </c>
      <c r="AL603" s="35">
        <f t="shared" si="362"/>
        <v>625</v>
      </c>
      <c r="AM603" s="35">
        <f t="shared" si="368"/>
        <v>0</v>
      </c>
      <c r="AN603" s="35">
        <f t="shared" si="369"/>
        <v>97.380001246929169</v>
      </c>
      <c r="AO603" s="35">
        <f t="shared" si="370"/>
        <v>59.169998168945313</v>
      </c>
      <c r="AP603" s="35">
        <f t="shared" si="371"/>
        <v>15</v>
      </c>
      <c r="AQ603" s="35">
        <f t="shared" si="372"/>
        <v>0</v>
      </c>
      <c r="AR603" s="35">
        <f t="shared" si="363"/>
        <v>2500</v>
      </c>
      <c r="AS603" s="35">
        <f t="shared" si="373"/>
        <v>0</v>
      </c>
      <c r="AT603" s="35">
        <f t="shared" si="374"/>
        <v>2700</v>
      </c>
      <c r="AU603" s="35">
        <f t="shared" si="364"/>
        <v>0</v>
      </c>
      <c r="AV603" s="35">
        <f t="shared" si="365"/>
        <v>6671.9295261198777</v>
      </c>
      <c r="AX603" s="27">
        <v>2033</v>
      </c>
      <c r="AY603" s="35"/>
      <c r="AZ603" s="35"/>
      <c r="BA603" s="35"/>
      <c r="BB603" s="35"/>
      <c r="BC603" s="35"/>
      <c r="BD603" s="35"/>
      <c r="BE603" s="35"/>
      <c r="BF603" s="35"/>
      <c r="BG603" s="35"/>
      <c r="BH603" s="35"/>
      <c r="BI603" s="35"/>
      <c r="BJ603" s="35"/>
    </row>
    <row r="604" spans="2:65" x14ac:dyDescent="0.25">
      <c r="B604" s="25">
        <v>2034</v>
      </c>
      <c r="C604" s="26">
        <v>0</v>
      </c>
      <c r="D604" s="26">
        <v>0</v>
      </c>
      <c r="E604" s="26">
        <v>0</v>
      </c>
      <c r="F604" s="26">
        <v>2100</v>
      </c>
      <c r="G604" s="26">
        <v>200</v>
      </c>
      <c r="H604" s="26">
        <v>200</v>
      </c>
      <c r="I604" s="26">
        <v>0</v>
      </c>
      <c r="J604" s="26">
        <v>0</v>
      </c>
      <c r="K604" s="26">
        <v>0</v>
      </c>
      <c r="L604" s="26">
        <v>0</v>
      </c>
      <c r="M604" s="26">
        <v>100</v>
      </c>
      <c r="N604" s="26">
        <v>0</v>
      </c>
      <c r="O604" s="26">
        <v>0</v>
      </c>
      <c r="P604" s="26">
        <v>0</v>
      </c>
      <c r="Q604" s="26">
        <v>0</v>
      </c>
      <c r="R604" s="26">
        <v>625</v>
      </c>
      <c r="S604" s="26">
        <v>0</v>
      </c>
      <c r="T604" s="26">
        <v>0</v>
      </c>
      <c r="U604" s="26">
        <v>0</v>
      </c>
      <c r="V604" s="26">
        <v>2700</v>
      </c>
      <c r="W604" s="26">
        <v>48.389999389648438</v>
      </c>
      <c r="X604" s="26">
        <v>0</v>
      </c>
      <c r="Y604" s="26">
        <v>0</v>
      </c>
      <c r="Z604" s="26">
        <v>0</v>
      </c>
      <c r="AA604" s="26">
        <v>15</v>
      </c>
      <c r="AB604" s="26">
        <v>0</v>
      </c>
      <c r="AC604" s="26">
        <v>0</v>
      </c>
      <c r="AD604" s="26">
        <v>0</v>
      </c>
      <c r="AE604" s="26">
        <v>15.340000152587891</v>
      </c>
      <c r="AF604" s="26">
        <v>102.25000047683716</v>
      </c>
      <c r="AG604" s="26">
        <v>450.83335128140573</v>
      </c>
      <c r="AH604" s="26">
        <v>280.84440061793555</v>
      </c>
      <c r="AI604" s="30" t="str">
        <f t="shared" si="366"/>
        <v>P2 No Thermal Before 2030, PHES</v>
      </c>
      <c r="AJ604" s="25">
        <v>2034</v>
      </c>
      <c r="AK604" s="34">
        <f t="shared" si="367"/>
        <v>731.67775189934127</v>
      </c>
      <c r="AL604" s="34">
        <f t="shared" si="362"/>
        <v>625</v>
      </c>
      <c r="AM604" s="34">
        <f t="shared" si="368"/>
        <v>0</v>
      </c>
      <c r="AN604" s="34">
        <f t="shared" si="369"/>
        <v>102.25000047683716</v>
      </c>
      <c r="AO604" s="34">
        <f t="shared" si="370"/>
        <v>63.729999542236328</v>
      </c>
      <c r="AP604" s="34">
        <f t="shared" si="371"/>
        <v>15</v>
      </c>
      <c r="AQ604" s="34">
        <f t="shared" si="372"/>
        <v>100</v>
      </c>
      <c r="AR604" s="34">
        <f t="shared" si="363"/>
        <v>2500</v>
      </c>
      <c r="AS604" s="34">
        <f t="shared" si="373"/>
        <v>0</v>
      </c>
      <c r="AT604" s="34">
        <f t="shared" si="374"/>
        <v>2700</v>
      </c>
      <c r="AU604" s="34">
        <f t="shared" si="364"/>
        <v>0</v>
      </c>
      <c r="AV604" s="34">
        <f t="shared" si="365"/>
        <v>6837.6577519184148</v>
      </c>
      <c r="AX604" s="25">
        <v>2034</v>
      </c>
      <c r="AY604" s="34"/>
      <c r="AZ604" s="34"/>
      <c r="BA604" s="34"/>
      <c r="BB604" s="34"/>
      <c r="BC604" s="34"/>
      <c r="BD604" s="34"/>
      <c r="BE604" s="34"/>
      <c r="BF604" s="34"/>
      <c r="BG604" s="34"/>
      <c r="BH604" s="34"/>
      <c r="BI604" s="34"/>
      <c r="BJ604" s="34"/>
    </row>
    <row r="605" spans="2:65" x14ac:dyDescent="0.25">
      <c r="B605" s="27">
        <v>2035</v>
      </c>
      <c r="C605" s="28">
        <v>0</v>
      </c>
      <c r="D605" s="28">
        <v>0</v>
      </c>
      <c r="E605" s="28">
        <v>0</v>
      </c>
      <c r="F605" s="28">
        <v>2100</v>
      </c>
      <c r="G605" s="28">
        <v>200</v>
      </c>
      <c r="H605" s="28">
        <v>200</v>
      </c>
      <c r="I605" s="28">
        <v>0</v>
      </c>
      <c r="J605" s="28">
        <v>0</v>
      </c>
      <c r="K605" s="28">
        <v>0</v>
      </c>
      <c r="L605" s="28">
        <v>0</v>
      </c>
      <c r="M605" s="28">
        <v>299.94999694824219</v>
      </c>
      <c r="N605" s="28">
        <v>0</v>
      </c>
      <c r="O605" s="28">
        <v>0</v>
      </c>
      <c r="P605" s="28">
        <v>0</v>
      </c>
      <c r="Q605" s="28">
        <v>0</v>
      </c>
      <c r="R605" s="28">
        <v>650</v>
      </c>
      <c r="S605" s="28">
        <v>0</v>
      </c>
      <c r="T605" s="28">
        <v>0</v>
      </c>
      <c r="U605" s="28">
        <v>0</v>
      </c>
      <c r="V605" s="28">
        <v>2700</v>
      </c>
      <c r="W605" s="28">
        <v>51.919998168945313</v>
      </c>
      <c r="X605" s="28">
        <v>0</v>
      </c>
      <c r="Y605" s="28">
        <v>0</v>
      </c>
      <c r="Z605" s="28">
        <v>0</v>
      </c>
      <c r="AA605" s="28">
        <v>15</v>
      </c>
      <c r="AB605" s="28">
        <v>0</v>
      </c>
      <c r="AC605" s="28">
        <v>0</v>
      </c>
      <c r="AD605" s="28">
        <v>0</v>
      </c>
      <c r="AE605" s="28">
        <v>16.469999313354489</v>
      </c>
      <c r="AF605" s="28">
        <v>107.23000246286392</v>
      </c>
      <c r="AG605" s="28">
        <v>469.14278534088515</v>
      </c>
      <c r="AH605" s="28">
        <v>309.19430249073082</v>
      </c>
      <c r="AI605" s="30" t="str">
        <f t="shared" si="366"/>
        <v>P2 No Thermal Before 2030, PHES</v>
      </c>
      <c r="AJ605" s="27">
        <v>2035</v>
      </c>
      <c r="AK605" s="35">
        <f t="shared" si="367"/>
        <v>778.33708783161592</v>
      </c>
      <c r="AL605" s="35">
        <f t="shared" si="362"/>
        <v>650</v>
      </c>
      <c r="AM605" s="35">
        <f t="shared" si="368"/>
        <v>0</v>
      </c>
      <c r="AN605" s="35">
        <f t="shared" si="369"/>
        <v>107.23000246286392</v>
      </c>
      <c r="AO605" s="35">
        <f t="shared" si="370"/>
        <v>68.389997482299805</v>
      </c>
      <c r="AP605" s="35">
        <f t="shared" si="371"/>
        <v>15</v>
      </c>
      <c r="AQ605" s="35">
        <f t="shared" si="372"/>
        <v>299.94999694824219</v>
      </c>
      <c r="AR605" s="35">
        <f t="shared" si="363"/>
        <v>2500</v>
      </c>
      <c r="AS605" s="35">
        <f t="shared" si="373"/>
        <v>0</v>
      </c>
      <c r="AT605" s="35">
        <f t="shared" si="374"/>
        <v>2700</v>
      </c>
      <c r="AU605" s="35">
        <f t="shared" si="364"/>
        <v>0</v>
      </c>
      <c r="AV605" s="35">
        <f t="shared" si="365"/>
        <v>7118.9070847250223</v>
      </c>
      <c r="AX605" s="27">
        <v>2035</v>
      </c>
      <c r="AY605" s="35"/>
      <c r="AZ605" s="35"/>
      <c r="BA605" s="35"/>
      <c r="BB605" s="35"/>
      <c r="BC605" s="35"/>
      <c r="BD605" s="35"/>
      <c r="BE605" s="35"/>
      <c r="BF605" s="35"/>
      <c r="BG605" s="35"/>
      <c r="BH605" s="35"/>
      <c r="BI605" s="35"/>
      <c r="BJ605" s="35"/>
    </row>
    <row r="606" spans="2:65" x14ac:dyDescent="0.25">
      <c r="B606" s="25">
        <v>2036</v>
      </c>
      <c r="C606" s="26">
        <v>0</v>
      </c>
      <c r="D606" s="26">
        <v>0</v>
      </c>
      <c r="E606" s="26">
        <v>0</v>
      </c>
      <c r="F606" s="26">
        <v>2300</v>
      </c>
      <c r="G606" s="26">
        <v>200</v>
      </c>
      <c r="H606" s="26">
        <v>200</v>
      </c>
      <c r="I606" s="26">
        <v>0</v>
      </c>
      <c r="J606" s="26">
        <v>0</v>
      </c>
      <c r="K606" s="26">
        <v>0</v>
      </c>
      <c r="L606" s="26">
        <v>0</v>
      </c>
      <c r="M606" s="26">
        <v>399.79999542236328</v>
      </c>
      <c r="N606" s="26">
        <v>0</v>
      </c>
      <c r="O606" s="26">
        <v>0</v>
      </c>
      <c r="P606" s="26">
        <v>0</v>
      </c>
      <c r="Q606" s="26">
        <v>0</v>
      </c>
      <c r="R606" s="26">
        <v>650</v>
      </c>
      <c r="S606" s="26">
        <v>0</v>
      </c>
      <c r="T606" s="26">
        <v>0</v>
      </c>
      <c r="U606" s="26">
        <v>0</v>
      </c>
      <c r="V606" s="26">
        <v>2700</v>
      </c>
      <c r="W606" s="26">
        <v>55.459999084472663</v>
      </c>
      <c r="X606" s="26">
        <v>0</v>
      </c>
      <c r="Y606" s="26">
        <v>0</v>
      </c>
      <c r="Z606" s="26">
        <v>0</v>
      </c>
      <c r="AA606" s="26">
        <v>15</v>
      </c>
      <c r="AB606" s="26">
        <v>0</v>
      </c>
      <c r="AC606" s="26">
        <v>0</v>
      </c>
      <c r="AD606" s="26">
        <v>0</v>
      </c>
      <c r="AE606" s="26">
        <v>17.590000152587891</v>
      </c>
      <c r="AF606" s="26">
        <v>109.95000106096268</v>
      </c>
      <c r="AG606" s="26">
        <v>488.02270389330516</v>
      </c>
      <c r="AH606" s="26">
        <v>312.4177018948738</v>
      </c>
      <c r="AI606" s="30" t="str">
        <f t="shared" si="366"/>
        <v>P2 No Thermal Before 2030, PHES</v>
      </c>
      <c r="AJ606" s="25">
        <v>2036</v>
      </c>
      <c r="AK606" s="34">
        <f t="shared" si="367"/>
        <v>800.44040578817896</v>
      </c>
      <c r="AL606" s="34">
        <f t="shared" si="362"/>
        <v>650</v>
      </c>
      <c r="AM606" s="34">
        <f t="shared" si="368"/>
        <v>0</v>
      </c>
      <c r="AN606" s="34">
        <f t="shared" si="369"/>
        <v>109.95000106096268</v>
      </c>
      <c r="AO606" s="34">
        <f t="shared" si="370"/>
        <v>73.049999237060547</v>
      </c>
      <c r="AP606" s="34">
        <f t="shared" si="371"/>
        <v>15</v>
      </c>
      <c r="AQ606" s="34">
        <f t="shared" si="372"/>
        <v>399.79999542236328</v>
      </c>
      <c r="AR606" s="34">
        <f t="shared" si="363"/>
        <v>2700</v>
      </c>
      <c r="AS606" s="34">
        <f t="shared" si="373"/>
        <v>0</v>
      </c>
      <c r="AT606" s="34">
        <f t="shared" si="374"/>
        <v>2700</v>
      </c>
      <c r="AU606" s="34">
        <f t="shared" si="364"/>
        <v>0</v>
      </c>
      <c r="AV606" s="34">
        <f t="shared" si="365"/>
        <v>7448.2404015085649</v>
      </c>
      <c r="AX606" s="25">
        <v>2036</v>
      </c>
      <c r="AY606" s="34"/>
      <c r="AZ606" s="34"/>
      <c r="BA606" s="34"/>
      <c r="BB606" s="34"/>
      <c r="BC606" s="34"/>
      <c r="BD606" s="34"/>
      <c r="BE606" s="34"/>
      <c r="BF606" s="34"/>
      <c r="BG606" s="34"/>
      <c r="BH606" s="34"/>
      <c r="BI606" s="34"/>
      <c r="BJ606" s="34"/>
    </row>
    <row r="607" spans="2:65" x14ac:dyDescent="0.25">
      <c r="B607" s="27">
        <v>2037</v>
      </c>
      <c r="C607" s="28">
        <v>0</v>
      </c>
      <c r="D607" s="28">
        <v>0</v>
      </c>
      <c r="E607" s="28">
        <v>0</v>
      </c>
      <c r="F607" s="28">
        <v>2300</v>
      </c>
      <c r="G607" s="28">
        <v>200</v>
      </c>
      <c r="H607" s="28">
        <v>200</v>
      </c>
      <c r="I607" s="28">
        <v>0</v>
      </c>
      <c r="J607" s="28">
        <v>0</v>
      </c>
      <c r="K607" s="28">
        <v>0</v>
      </c>
      <c r="L607" s="28">
        <v>0</v>
      </c>
      <c r="M607" s="28">
        <v>599.59999847412109</v>
      </c>
      <c r="N607" s="28">
        <v>0</v>
      </c>
      <c r="O607" s="28">
        <v>0</v>
      </c>
      <c r="P607" s="28">
        <v>0</v>
      </c>
      <c r="Q607" s="28">
        <v>0</v>
      </c>
      <c r="R607" s="28">
        <v>650</v>
      </c>
      <c r="S607" s="28">
        <v>0</v>
      </c>
      <c r="T607" s="28">
        <v>0</v>
      </c>
      <c r="U607" s="28">
        <v>0</v>
      </c>
      <c r="V607" s="28">
        <v>2700</v>
      </c>
      <c r="W607" s="28">
        <v>58.759998321533203</v>
      </c>
      <c r="X607" s="28">
        <v>0</v>
      </c>
      <c r="Y607" s="28">
        <v>0</v>
      </c>
      <c r="Z607" s="28">
        <v>0</v>
      </c>
      <c r="AA607" s="28">
        <v>15</v>
      </c>
      <c r="AB607" s="28">
        <v>0</v>
      </c>
      <c r="AC607" s="28">
        <v>0</v>
      </c>
      <c r="AD607" s="28">
        <v>0</v>
      </c>
      <c r="AE607" s="28">
        <v>18.629999160766602</v>
      </c>
      <c r="AF607" s="28">
        <v>111.35000044107437</v>
      </c>
      <c r="AG607" s="28">
        <v>506.04839519337185</v>
      </c>
      <c r="AH607" s="28">
        <v>341.97115193805143</v>
      </c>
      <c r="AI607" s="30" t="str">
        <f t="shared" si="366"/>
        <v>P2 No Thermal Before 2030, PHES</v>
      </c>
      <c r="AJ607" s="27">
        <v>2037</v>
      </c>
      <c r="AK607" s="35">
        <f t="shared" si="367"/>
        <v>848.01954713142322</v>
      </c>
      <c r="AL607" s="35">
        <f t="shared" si="362"/>
        <v>650</v>
      </c>
      <c r="AM607" s="35">
        <f t="shared" si="368"/>
        <v>0</v>
      </c>
      <c r="AN607" s="35">
        <f t="shared" si="369"/>
        <v>111.35000044107437</v>
      </c>
      <c r="AO607" s="35">
        <f t="shared" si="370"/>
        <v>77.389997482299805</v>
      </c>
      <c r="AP607" s="35">
        <f t="shared" si="371"/>
        <v>15</v>
      </c>
      <c r="AQ607" s="35">
        <f t="shared" si="372"/>
        <v>599.59999847412109</v>
      </c>
      <c r="AR607" s="35">
        <f t="shared" si="363"/>
        <v>2700</v>
      </c>
      <c r="AS607" s="35">
        <f t="shared" si="373"/>
        <v>0</v>
      </c>
      <c r="AT607" s="35">
        <f t="shared" si="374"/>
        <v>2700</v>
      </c>
      <c r="AU607" s="35">
        <f t="shared" si="364"/>
        <v>0</v>
      </c>
      <c r="AV607" s="35">
        <f t="shared" si="365"/>
        <v>7701.3595435289189</v>
      </c>
      <c r="AX607" s="27">
        <v>2037</v>
      </c>
      <c r="AY607" s="35"/>
      <c r="AZ607" s="35"/>
      <c r="BA607" s="35"/>
      <c r="BB607" s="35"/>
      <c r="BC607" s="35"/>
      <c r="BD607" s="35"/>
      <c r="BE607" s="35"/>
      <c r="BF607" s="35"/>
      <c r="BG607" s="35"/>
      <c r="BH607" s="35"/>
      <c r="BI607" s="35"/>
      <c r="BJ607" s="35"/>
    </row>
    <row r="608" spans="2:65" x14ac:dyDescent="0.25">
      <c r="B608" s="25">
        <v>2038</v>
      </c>
      <c r="C608" s="26">
        <v>0</v>
      </c>
      <c r="D608" s="26">
        <v>0</v>
      </c>
      <c r="E608" s="26">
        <v>0</v>
      </c>
      <c r="F608" s="26">
        <v>2300</v>
      </c>
      <c r="G608" s="26">
        <v>200</v>
      </c>
      <c r="H608" s="26">
        <v>200</v>
      </c>
      <c r="I608" s="26">
        <v>0</v>
      </c>
      <c r="J608" s="26">
        <v>0</v>
      </c>
      <c r="K608" s="26">
        <v>0</v>
      </c>
      <c r="L608" s="26">
        <v>0</v>
      </c>
      <c r="M608" s="26">
        <v>899.29999542236328</v>
      </c>
      <c r="N608" s="26">
        <v>0</v>
      </c>
      <c r="O608" s="26">
        <v>0</v>
      </c>
      <c r="P608" s="26">
        <v>0</v>
      </c>
      <c r="Q608" s="26">
        <v>0</v>
      </c>
      <c r="R608" s="26">
        <v>725</v>
      </c>
      <c r="S608" s="26">
        <v>0</v>
      </c>
      <c r="T608" s="26">
        <v>0</v>
      </c>
      <c r="U608" s="26">
        <v>0</v>
      </c>
      <c r="V608" s="26">
        <v>2700</v>
      </c>
      <c r="W608" s="26">
        <v>62.220001220703118</v>
      </c>
      <c r="X608" s="26">
        <v>0</v>
      </c>
      <c r="Y608" s="26">
        <v>0</v>
      </c>
      <c r="Z608" s="26">
        <v>0</v>
      </c>
      <c r="AA608" s="26">
        <v>15</v>
      </c>
      <c r="AB608" s="26">
        <v>0</v>
      </c>
      <c r="AC608" s="26">
        <v>0</v>
      </c>
      <c r="AD608" s="26">
        <v>0</v>
      </c>
      <c r="AE608" s="26">
        <v>19.729999542236332</v>
      </c>
      <c r="AF608" s="26">
        <v>112.78000074625015</v>
      </c>
      <c r="AG608" s="26">
        <v>524.03369558838995</v>
      </c>
      <c r="AH608" s="26">
        <v>372.95409578863388</v>
      </c>
      <c r="AI608" s="30" t="str">
        <f t="shared" si="366"/>
        <v>P2 No Thermal Before 2030, PHES</v>
      </c>
      <c r="AJ608" s="25">
        <v>2038</v>
      </c>
      <c r="AK608" s="34">
        <f t="shared" si="367"/>
        <v>896.98779137702377</v>
      </c>
      <c r="AL608" s="34">
        <f t="shared" si="362"/>
        <v>725</v>
      </c>
      <c r="AM608" s="34">
        <f t="shared" si="368"/>
        <v>0</v>
      </c>
      <c r="AN608" s="34">
        <f t="shared" si="369"/>
        <v>112.78000074625015</v>
      </c>
      <c r="AO608" s="34">
        <f t="shared" si="370"/>
        <v>81.950000762939453</v>
      </c>
      <c r="AP608" s="34">
        <f t="shared" si="371"/>
        <v>15</v>
      </c>
      <c r="AQ608" s="34">
        <f t="shared" si="372"/>
        <v>899.29999542236328</v>
      </c>
      <c r="AR608" s="34">
        <f t="shared" si="363"/>
        <v>2700</v>
      </c>
      <c r="AS608" s="34">
        <f t="shared" si="373"/>
        <v>0</v>
      </c>
      <c r="AT608" s="34">
        <f t="shared" si="374"/>
        <v>2700</v>
      </c>
      <c r="AU608" s="34">
        <f t="shared" si="364"/>
        <v>0</v>
      </c>
      <c r="AV608" s="34">
        <f t="shared" si="365"/>
        <v>8131.0177883085762</v>
      </c>
      <c r="AX608" s="25">
        <v>2038</v>
      </c>
      <c r="AY608" s="34"/>
      <c r="AZ608" s="34"/>
      <c r="BA608" s="34"/>
      <c r="BB608" s="34"/>
      <c r="BC608" s="34"/>
      <c r="BD608" s="34"/>
      <c r="BE608" s="34"/>
      <c r="BF608" s="34"/>
      <c r="BG608" s="34"/>
      <c r="BH608" s="34"/>
      <c r="BI608" s="34"/>
      <c r="BJ608" s="34"/>
    </row>
    <row r="609" spans="2:65" x14ac:dyDescent="0.25">
      <c r="B609" s="27">
        <v>2039</v>
      </c>
      <c r="C609" s="28">
        <v>0</v>
      </c>
      <c r="D609" s="28">
        <v>0</v>
      </c>
      <c r="E609" s="28">
        <v>0</v>
      </c>
      <c r="F609" s="28">
        <v>2300</v>
      </c>
      <c r="G609" s="28">
        <v>200</v>
      </c>
      <c r="H609" s="28">
        <v>200</v>
      </c>
      <c r="I609" s="28">
        <v>0</v>
      </c>
      <c r="J609" s="28">
        <v>0</v>
      </c>
      <c r="K609" s="28">
        <v>0</v>
      </c>
      <c r="L609" s="28">
        <v>0</v>
      </c>
      <c r="M609" s="28">
        <v>1098.8499984741211</v>
      </c>
      <c r="N609" s="28">
        <v>0</v>
      </c>
      <c r="O609" s="28">
        <v>0</v>
      </c>
      <c r="P609" s="28">
        <v>0</v>
      </c>
      <c r="Q609" s="28">
        <v>0</v>
      </c>
      <c r="R609" s="28">
        <v>775</v>
      </c>
      <c r="S609" s="28">
        <v>0</v>
      </c>
      <c r="T609" s="28">
        <v>0</v>
      </c>
      <c r="U609" s="28">
        <v>0</v>
      </c>
      <c r="V609" s="28">
        <v>2700</v>
      </c>
      <c r="W609" s="28">
        <v>65.650001525878906</v>
      </c>
      <c r="X609" s="28">
        <v>0</v>
      </c>
      <c r="Y609" s="28">
        <v>0</v>
      </c>
      <c r="Z609" s="28">
        <v>0</v>
      </c>
      <c r="AA609" s="28">
        <v>15</v>
      </c>
      <c r="AB609" s="28">
        <v>0</v>
      </c>
      <c r="AC609" s="28">
        <v>0</v>
      </c>
      <c r="AD609" s="28">
        <v>0</v>
      </c>
      <c r="AE609" s="28">
        <v>20.819999694824219</v>
      </c>
      <c r="AF609" s="28">
        <v>114.15999966859818</v>
      </c>
      <c r="AG609" s="28">
        <v>541.95807168093154</v>
      </c>
      <c r="AH609" s="28">
        <v>417.70254871129873</v>
      </c>
      <c r="AI609" s="30" t="str">
        <f t="shared" si="366"/>
        <v>P2 No Thermal Before 2030, PHES</v>
      </c>
      <c r="AJ609" s="27">
        <v>2039</v>
      </c>
      <c r="AK609" s="35">
        <f t="shared" si="367"/>
        <v>959.66062039223027</v>
      </c>
      <c r="AL609" s="35">
        <f t="shared" si="362"/>
        <v>775</v>
      </c>
      <c r="AM609" s="35">
        <f t="shared" si="368"/>
        <v>0</v>
      </c>
      <c r="AN609" s="35">
        <f t="shared" si="369"/>
        <v>114.15999966859818</v>
      </c>
      <c r="AO609" s="35">
        <f t="shared" si="370"/>
        <v>86.470001220703125</v>
      </c>
      <c r="AP609" s="35">
        <f t="shared" si="371"/>
        <v>15</v>
      </c>
      <c r="AQ609" s="35">
        <f t="shared" si="372"/>
        <v>1098.8499984741211</v>
      </c>
      <c r="AR609" s="35">
        <f t="shared" si="363"/>
        <v>2700</v>
      </c>
      <c r="AS609" s="35">
        <f t="shared" si="373"/>
        <v>0</v>
      </c>
      <c r="AT609" s="35">
        <f t="shared" si="374"/>
        <v>2700</v>
      </c>
      <c r="AU609" s="35">
        <f t="shared" si="364"/>
        <v>0</v>
      </c>
      <c r="AV609" s="35">
        <f t="shared" si="365"/>
        <v>8449.1406197556535</v>
      </c>
      <c r="AX609" s="27">
        <v>2039</v>
      </c>
      <c r="AY609" s="35"/>
      <c r="AZ609" s="35"/>
      <c r="BA609" s="35"/>
      <c r="BB609" s="35"/>
      <c r="BC609" s="35"/>
      <c r="BD609" s="35"/>
      <c r="BE609" s="35"/>
      <c r="BF609" s="35"/>
      <c r="BG609" s="35"/>
      <c r="BH609" s="35"/>
      <c r="BI609" s="35"/>
      <c r="BJ609" s="35"/>
    </row>
    <row r="610" spans="2:65" x14ac:dyDescent="0.25">
      <c r="B610" s="25">
        <v>2040</v>
      </c>
      <c r="C610" s="26">
        <v>0</v>
      </c>
      <c r="D610" s="26">
        <v>0</v>
      </c>
      <c r="E610" s="26">
        <v>0</v>
      </c>
      <c r="F610" s="26">
        <v>2400</v>
      </c>
      <c r="G610" s="26">
        <v>200</v>
      </c>
      <c r="H610" s="26">
        <v>200</v>
      </c>
      <c r="I610" s="26">
        <v>0</v>
      </c>
      <c r="J610" s="26">
        <v>0</v>
      </c>
      <c r="K610" s="26">
        <v>0</v>
      </c>
      <c r="L610" s="26">
        <v>0</v>
      </c>
      <c r="M610" s="26">
        <v>1198.2999954223633</v>
      </c>
      <c r="N610" s="26">
        <v>0</v>
      </c>
      <c r="O610" s="26">
        <v>0</v>
      </c>
      <c r="P610" s="26">
        <v>0</v>
      </c>
      <c r="Q610" s="26">
        <v>0</v>
      </c>
      <c r="R610" s="26">
        <v>800</v>
      </c>
      <c r="S610" s="26">
        <v>0</v>
      </c>
      <c r="T610" s="26">
        <v>0</v>
      </c>
      <c r="U610" s="26">
        <v>0</v>
      </c>
      <c r="V610" s="26">
        <v>2700</v>
      </c>
      <c r="W610" s="26">
        <v>69.120002746582031</v>
      </c>
      <c r="X610" s="26">
        <v>0</v>
      </c>
      <c r="Y610" s="26">
        <v>0</v>
      </c>
      <c r="Z610" s="26">
        <v>0</v>
      </c>
      <c r="AA610" s="26">
        <v>15</v>
      </c>
      <c r="AB610" s="26">
        <v>0</v>
      </c>
      <c r="AC610" s="26">
        <v>0</v>
      </c>
      <c r="AD610" s="26">
        <v>0</v>
      </c>
      <c r="AE610" s="26">
        <v>21.920000076293949</v>
      </c>
      <c r="AF610" s="26">
        <v>115.55000078678131</v>
      </c>
      <c r="AG610" s="26">
        <v>557.24493054192203</v>
      </c>
      <c r="AH610" s="26">
        <v>466.93941385101141</v>
      </c>
      <c r="AI610" s="30" t="str">
        <f t="shared" si="366"/>
        <v>P2 No Thermal Before 2030, PHES</v>
      </c>
      <c r="AJ610" s="25">
        <v>2040</v>
      </c>
      <c r="AK610" s="34">
        <f t="shared" si="367"/>
        <v>1024.1843443929333</v>
      </c>
      <c r="AL610" s="34">
        <f t="shared" si="362"/>
        <v>800</v>
      </c>
      <c r="AM610" s="34">
        <f t="shared" si="368"/>
        <v>0</v>
      </c>
      <c r="AN610" s="34">
        <f t="shared" si="369"/>
        <v>115.55000078678131</v>
      </c>
      <c r="AO610" s="34">
        <f t="shared" si="370"/>
        <v>91.040002822875977</v>
      </c>
      <c r="AP610" s="34">
        <f t="shared" si="371"/>
        <v>15</v>
      </c>
      <c r="AQ610" s="34">
        <f t="shared" si="372"/>
        <v>1198.2999954223633</v>
      </c>
      <c r="AR610" s="34">
        <f t="shared" si="363"/>
        <v>2800</v>
      </c>
      <c r="AS610" s="34">
        <f t="shared" si="373"/>
        <v>0</v>
      </c>
      <c r="AT610" s="34">
        <f t="shared" si="374"/>
        <v>2700</v>
      </c>
      <c r="AU610" s="34">
        <f t="shared" si="364"/>
        <v>0</v>
      </c>
      <c r="AV610" s="34">
        <f t="shared" si="365"/>
        <v>8744.0743434249543</v>
      </c>
      <c r="AX610" s="25">
        <v>2040</v>
      </c>
      <c r="AY610" s="34"/>
      <c r="AZ610" s="34"/>
      <c r="BA610" s="34"/>
      <c r="BB610" s="34"/>
      <c r="BC610" s="34"/>
      <c r="BD610" s="34"/>
      <c r="BE610" s="34"/>
      <c r="BF610" s="34"/>
      <c r="BG610" s="34"/>
      <c r="BH610" s="34"/>
      <c r="BI610" s="34"/>
      <c r="BJ610" s="34"/>
    </row>
    <row r="611" spans="2:65" x14ac:dyDescent="0.25">
      <c r="B611" s="27">
        <v>2041</v>
      </c>
      <c r="C611" s="28">
        <v>0</v>
      </c>
      <c r="D611" s="28">
        <v>0</v>
      </c>
      <c r="E611" s="28">
        <v>0</v>
      </c>
      <c r="F611" s="28">
        <v>2400</v>
      </c>
      <c r="G611" s="28">
        <v>200</v>
      </c>
      <c r="H611" s="28">
        <v>200</v>
      </c>
      <c r="I611" s="28">
        <v>0</v>
      </c>
      <c r="J611" s="28">
        <v>0</v>
      </c>
      <c r="K611" s="28">
        <v>0</v>
      </c>
      <c r="L611" s="28">
        <v>0</v>
      </c>
      <c r="M611" s="28">
        <v>1497.6999969482422</v>
      </c>
      <c r="N611" s="28">
        <v>0</v>
      </c>
      <c r="O611" s="28">
        <v>0</v>
      </c>
      <c r="P611" s="28">
        <v>0</v>
      </c>
      <c r="Q611" s="28">
        <v>0</v>
      </c>
      <c r="R611" s="28">
        <v>800</v>
      </c>
      <c r="S611" s="28">
        <v>0</v>
      </c>
      <c r="T611" s="28">
        <v>0</v>
      </c>
      <c r="U611" s="28">
        <v>0</v>
      </c>
      <c r="V611" s="28">
        <v>2700</v>
      </c>
      <c r="W611" s="28">
        <v>72.769996643066406</v>
      </c>
      <c r="X611" s="28">
        <v>0</v>
      </c>
      <c r="Y611" s="28">
        <v>0</v>
      </c>
      <c r="Z611" s="28">
        <v>0</v>
      </c>
      <c r="AA611" s="28">
        <v>15</v>
      </c>
      <c r="AB611" s="28">
        <v>0</v>
      </c>
      <c r="AC611" s="28">
        <v>0</v>
      </c>
      <c r="AD611" s="28">
        <v>0</v>
      </c>
      <c r="AE611" s="28">
        <v>23.079999923706051</v>
      </c>
      <c r="AF611" s="28">
        <v>116.89999711513519</v>
      </c>
      <c r="AG611" s="28">
        <v>569.08839280180803</v>
      </c>
      <c r="AH611" s="28">
        <v>490.49237784781337</v>
      </c>
      <c r="AI611" s="30" t="str">
        <f t="shared" si="366"/>
        <v>P2 No Thermal Before 2030, PHES</v>
      </c>
      <c r="AJ611" s="27">
        <v>2041</v>
      </c>
      <c r="AK611" s="35">
        <f t="shared" si="367"/>
        <v>1059.5807706496214</v>
      </c>
      <c r="AL611" s="35">
        <f t="shared" si="362"/>
        <v>800</v>
      </c>
      <c r="AM611" s="35">
        <f t="shared" si="368"/>
        <v>0</v>
      </c>
      <c r="AN611" s="35">
        <f t="shared" si="369"/>
        <v>116.89999711513519</v>
      </c>
      <c r="AO611" s="35">
        <f t="shared" si="370"/>
        <v>95.849996566772461</v>
      </c>
      <c r="AP611" s="35">
        <f t="shared" si="371"/>
        <v>15</v>
      </c>
      <c r="AQ611" s="35">
        <f t="shared" si="372"/>
        <v>1497.6999969482422</v>
      </c>
      <c r="AR611" s="35">
        <f t="shared" si="363"/>
        <v>2800</v>
      </c>
      <c r="AS611" s="35">
        <f t="shared" si="373"/>
        <v>0</v>
      </c>
      <c r="AT611" s="35">
        <f t="shared" si="374"/>
        <v>2700</v>
      </c>
      <c r="AU611" s="35">
        <f t="shared" si="364"/>
        <v>0</v>
      </c>
      <c r="AV611" s="35">
        <f t="shared" si="365"/>
        <v>9085.0307612797715</v>
      </c>
      <c r="AX611" s="27">
        <v>2041</v>
      </c>
      <c r="AY611" s="35"/>
      <c r="AZ611" s="35"/>
      <c r="BA611" s="35"/>
      <c r="BB611" s="35"/>
      <c r="BC611" s="35"/>
      <c r="BD611" s="35"/>
      <c r="BE611" s="35"/>
      <c r="BF611" s="35"/>
      <c r="BG611" s="35"/>
      <c r="BH611" s="35"/>
      <c r="BI611" s="35"/>
      <c r="BJ611" s="35"/>
    </row>
    <row r="612" spans="2:65" x14ac:dyDescent="0.25">
      <c r="B612" s="25">
        <v>2042</v>
      </c>
      <c r="C612" s="26">
        <v>0</v>
      </c>
      <c r="D612" s="26">
        <v>0</v>
      </c>
      <c r="E612" s="26">
        <v>0</v>
      </c>
      <c r="F612" s="26">
        <v>2400</v>
      </c>
      <c r="G612" s="26">
        <v>200</v>
      </c>
      <c r="H612" s="26">
        <v>200</v>
      </c>
      <c r="I612" s="26">
        <v>0</v>
      </c>
      <c r="J612" s="26">
        <v>0</v>
      </c>
      <c r="K612" s="26">
        <v>0</v>
      </c>
      <c r="L612" s="26">
        <v>0</v>
      </c>
      <c r="M612" s="26">
        <v>1896.9499969482422</v>
      </c>
      <c r="N612" s="26">
        <v>0</v>
      </c>
      <c r="O612" s="26">
        <v>0</v>
      </c>
      <c r="P612" s="26">
        <v>0</v>
      </c>
      <c r="Q612" s="26">
        <v>0</v>
      </c>
      <c r="R612" s="26">
        <v>800</v>
      </c>
      <c r="S612" s="26">
        <v>0</v>
      </c>
      <c r="T612" s="26">
        <v>0</v>
      </c>
      <c r="U612" s="26">
        <v>0</v>
      </c>
      <c r="V612" s="26">
        <v>2700</v>
      </c>
      <c r="W612" s="26">
        <v>76.620002746582031</v>
      </c>
      <c r="X612" s="26">
        <v>0</v>
      </c>
      <c r="Y612" s="26">
        <v>0</v>
      </c>
      <c r="Z612" s="26">
        <v>0</v>
      </c>
      <c r="AA612" s="26">
        <v>15</v>
      </c>
      <c r="AB612" s="26">
        <v>0</v>
      </c>
      <c r="AC612" s="26">
        <v>0</v>
      </c>
      <c r="AD612" s="26">
        <v>0</v>
      </c>
      <c r="AE612" s="26">
        <v>24.29999923706055</v>
      </c>
      <c r="AF612" s="26">
        <v>118.32999908924103</v>
      </c>
      <c r="AG612" s="26">
        <v>580.46743940323006</v>
      </c>
      <c r="AH612" s="26">
        <v>517.74793944462169</v>
      </c>
      <c r="AI612" s="30" t="str">
        <f t="shared" si="366"/>
        <v>P2 No Thermal Before 2030, PHES</v>
      </c>
      <c r="AJ612" s="25">
        <v>2042</v>
      </c>
      <c r="AK612" s="34">
        <f t="shared" si="367"/>
        <v>1098.2153788478518</v>
      </c>
      <c r="AL612" s="34">
        <f t="shared" si="362"/>
        <v>800</v>
      </c>
      <c r="AM612" s="34">
        <f t="shared" si="368"/>
        <v>0</v>
      </c>
      <c r="AN612" s="34">
        <f t="shared" si="369"/>
        <v>118.32999908924103</v>
      </c>
      <c r="AO612" s="34">
        <f t="shared" si="370"/>
        <v>100.92000198364258</v>
      </c>
      <c r="AP612" s="34">
        <f t="shared" si="371"/>
        <v>15</v>
      </c>
      <c r="AQ612" s="34">
        <f t="shared" si="372"/>
        <v>1896.9499969482422</v>
      </c>
      <c r="AR612" s="34">
        <f t="shared" si="363"/>
        <v>2800</v>
      </c>
      <c r="AS612" s="34">
        <f t="shared" si="373"/>
        <v>0</v>
      </c>
      <c r="AT612" s="34">
        <f t="shared" si="374"/>
        <v>2700</v>
      </c>
      <c r="AU612" s="34">
        <f t="shared" si="364"/>
        <v>0</v>
      </c>
      <c r="AV612" s="34">
        <f t="shared" si="365"/>
        <v>9529.4153768689775</v>
      </c>
      <c r="AX612" s="25">
        <v>2042</v>
      </c>
      <c r="AY612" s="34"/>
      <c r="AZ612" s="34"/>
      <c r="BA612" s="34"/>
      <c r="BB612" s="34"/>
      <c r="BC612" s="34"/>
      <c r="BD612" s="34"/>
      <c r="BE612" s="34"/>
      <c r="BF612" s="34"/>
      <c r="BG612" s="34"/>
      <c r="BH612" s="34"/>
      <c r="BI612" s="34"/>
      <c r="BJ612" s="34"/>
    </row>
    <row r="613" spans="2:65" x14ac:dyDescent="0.25">
      <c r="B613" s="27">
        <v>2043</v>
      </c>
      <c r="C613" s="28">
        <v>0</v>
      </c>
      <c r="D613" s="28">
        <v>0</v>
      </c>
      <c r="E613" s="28">
        <v>0</v>
      </c>
      <c r="F613" s="28">
        <v>2500</v>
      </c>
      <c r="G613" s="28">
        <v>200</v>
      </c>
      <c r="H613" s="28">
        <v>200</v>
      </c>
      <c r="I613" s="28">
        <v>0</v>
      </c>
      <c r="J613" s="28">
        <v>0</v>
      </c>
      <c r="K613" s="28">
        <v>0</v>
      </c>
      <c r="L613" s="28">
        <v>0</v>
      </c>
      <c r="M613" s="28">
        <v>2195.9999923706055</v>
      </c>
      <c r="N613" s="28">
        <v>0</v>
      </c>
      <c r="O613" s="28">
        <v>0</v>
      </c>
      <c r="P613" s="28">
        <v>0</v>
      </c>
      <c r="Q613" s="28">
        <v>0</v>
      </c>
      <c r="R613" s="28">
        <v>925</v>
      </c>
      <c r="S613" s="28">
        <v>0</v>
      </c>
      <c r="T613" s="28">
        <v>0</v>
      </c>
      <c r="U613" s="28">
        <v>0</v>
      </c>
      <c r="V613" s="28">
        <v>2700</v>
      </c>
      <c r="W613" s="28">
        <v>80.669998168945313</v>
      </c>
      <c r="X613" s="28">
        <v>0</v>
      </c>
      <c r="Y613" s="28">
        <v>0</v>
      </c>
      <c r="Z613" s="28">
        <v>0</v>
      </c>
      <c r="AA613" s="28">
        <v>15</v>
      </c>
      <c r="AB613" s="28">
        <v>0</v>
      </c>
      <c r="AC613" s="28">
        <v>0</v>
      </c>
      <c r="AD613" s="28">
        <v>0</v>
      </c>
      <c r="AE613" s="28">
        <v>25.579999923706051</v>
      </c>
      <c r="AF613" s="28">
        <v>119.66999924182892</v>
      </c>
      <c r="AG613" s="28">
        <v>591.17126982366256</v>
      </c>
      <c r="AH613" s="28">
        <v>562.34133320822002</v>
      </c>
      <c r="AI613" s="30" t="str">
        <f t="shared" si="366"/>
        <v>P2 No Thermal Before 2030, PHES</v>
      </c>
      <c r="AJ613" s="27">
        <v>2043</v>
      </c>
      <c r="AK613" s="35">
        <f t="shared" si="367"/>
        <v>1153.5126030318825</v>
      </c>
      <c r="AL613" s="35">
        <f t="shared" si="362"/>
        <v>925</v>
      </c>
      <c r="AM613" s="35">
        <f t="shared" si="368"/>
        <v>0</v>
      </c>
      <c r="AN613" s="35">
        <f t="shared" si="369"/>
        <v>119.66999924182892</v>
      </c>
      <c r="AO613" s="35">
        <f t="shared" si="370"/>
        <v>106.24999809265137</v>
      </c>
      <c r="AP613" s="35">
        <f t="shared" si="371"/>
        <v>15</v>
      </c>
      <c r="AQ613" s="35">
        <f t="shared" si="372"/>
        <v>2195.9999923706055</v>
      </c>
      <c r="AR613" s="35">
        <f t="shared" si="363"/>
        <v>2900</v>
      </c>
      <c r="AS613" s="35">
        <f t="shared" si="373"/>
        <v>0</v>
      </c>
      <c r="AT613" s="35">
        <f t="shared" si="374"/>
        <v>2700</v>
      </c>
      <c r="AU613" s="35">
        <f t="shared" si="364"/>
        <v>0</v>
      </c>
      <c r="AV613" s="35">
        <f t="shared" si="365"/>
        <v>10115.432592736968</v>
      </c>
      <c r="AX613" s="27">
        <v>2043</v>
      </c>
      <c r="AY613" s="35"/>
      <c r="AZ613" s="35"/>
      <c r="BA613" s="35"/>
      <c r="BB613" s="35"/>
      <c r="BC613" s="35"/>
      <c r="BD613" s="35"/>
      <c r="BE613" s="35"/>
      <c r="BF613" s="35"/>
      <c r="BG613" s="35"/>
      <c r="BH613" s="35"/>
      <c r="BI613" s="35"/>
      <c r="BJ613" s="35"/>
    </row>
    <row r="614" spans="2:65" x14ac:dyDescent="0.25">
      <c r="B614" s="25">
        <v>2044</v>
      </c>
      <c r="C614" s="26">
        <v>0</v>
      </c>
      <c r="D614" s="26">
        <v>0</v>
      </c>
      <c r="E614" s="26">
        <v>18.20000076293945</v>
      </c>
      <c r="F614" s="26">
        <v>2600</v>
      </c>
      <c r="G614" s="26">
        <v>550</v>
      </c>
      <c r="H614" s="26">
        <v>200</v>
      </c>
      <c r="I614" s="26">
        <v>0</v>
      </c>
      <c r="J614" s="26">
        <v>0</v>
      </c>
      <c r="K614" s="26">
        <v>0</v>
      </c>
      <c r="L614" s="26">
        <v>0</v>
      </c>
      <c r="M614" s="26">
        <v>2294.8999938964844</v>
      </c>
      <c r="N614" s="26">
        <v>0</v>
      </c>
      <c r="O614" s="26">
        <v>0</v>
      </c>
      <c r="P614" s="26">
        <v>0</v>
      </c>
      <c r="Q614" s="26">
        <v>0</v>
      </c>
      <c r="R614" s="26">
        <v>1025</v>
      </c>
      <c r="S614" s="26">
        <v>0</v>
      </c>
      <c r="T614" s="26">
        <v>0</v>
      </c>
      <c r="U614" s="26">
        <v>0</v>
      </c>
      <c r="V614" s="26">
        <v>2700</v>
      </c>
      <c r="W614" s="26">
        <v>84.930000305175781</v>
      </c>
      <c r="X614" s="26">
        <v>0</v>
      </c>
      <c r="Y614" s="26">
        <v>0</v>
      </c>
      <c r="Z614" s="26">
        <v>0</v>
      </c>
      <c r="AA614" s="26">
        <v>15</v>
      </c>
      <c r="AB614" s="26">
        <v>0</v>
      </c>
      <c r="AC614" s="26">
        <v>0</v>
      </c>
      <c r="AD614" s="26">
        <v>0</v>
      </c>
      <c r="AE614" s="26">
        <v>26.930000305175781</v>
      </c>
      <c r="AF614" s="26">
        <v>121.01000106334686</v>
      </c>
      <c r="AG614" s="26">
        <v>603.15225999148856</v>
      </c>
      <c r="AH614" s="26">
        <v>622.09565656516793</v>
      </c>
      <c r="AI614" s="30" t="str">
        <f t="shared" si="366"/>
        <v>P2 No Thermal Before 2030, PHES</v>
      </c>
      <c r="AJ614" s="25">
        <v>2044</v>
      </c>
      <c r="AK614" s="34">
        <f t="shared" si="367"/>
        <v>1225.2479165566565</v>
      </c>
      <c r="AL614" s="34">
        <f t="shared" si="362"/>
        <v>1025</v>
      </c>
      <c r="AM614" s="34">
        <f t="shared" si="368"/>
        <v>0</v>
      </c>
      <c r="AN614" s="34">
        <f t="shared" si="369"/>
        <v>121.01000106334686</v>
      </c>
      <c r="AO614" s="34">
        <f t="shared" si="370"/>
        <v>111.86000061035156</v>
      </c>
      <c r="AP614" s="34">
        <f t="shared" si="371"/>
        <v>15</v>
      </c>
      <c r="AQ614" s="34">
        <f t="shared" si="372"/>
        <v>2294.8999938964844</v>
      </c>
      <c r="AR614" s="34">
        <f t="shared" si="363"/>
        <v>3350</v>
      </c>
      <c r="AS614" s="34">
        <f t="shared" si="373"/>
        <v>0</v>
      </c>
      <c r="AT614" s="34">
        <f t="shared" si="374"/>
        <v>2700</v>
      </c>
      <c r="AU614" s="34">
        <f t="shared" si="364"/>
        <v>18.20000076293945</v>
      </c>
      <c r="AV614" s="34">
        <f t="shared" si="365"/>
        <v>10861.217912889779</v>
      </c>
      <c r="AX614" s="25">
        <v>2044</v>
      </c>
      <c r="AY614" s="34"/>
      <c r="AZ614" s="34"/>
      <c r="BA614" s="34"/>
      <c r="BB614" s="34"/>
      <c r="BC614" s="34"/>
      <c r="BD614" s="34"/>
      <c r="BE614" s="34"/>
      <c r="BF614" s="34"/>
      <c r="BG614" s="34"/>
      <c r="BH614" s="34"/>
      <c r="BI614" s="34"/>
      <c r="BJ614" s="34"/>
    </row>
    <row r="615" spans="2:65" x14ac:dyDescent="0.25">
      <c r="B615" s="27">
        <v>2045</v>
      </c>
      <c r="C615" s="28">
        <v>0</v>
      </c>
      <c r="D615" s="28">
        <v>0</v>
      </c>
      <c r="E615" s="28">
        <v>18.20000076293945</v>
      </c>
      <c r="F615" s="28">
        <v>2700</v>
      </c>
      <c r="G615" s="28">
        <v>550</v>
      </c>
      <c r="H615" s="28">
        <v>200</v>
      </c>
      <c r="I615" s="28">
        <v>0</v>
      </c>
      <c r="J615" s="28">
        <v>0</v>
      </c>
      <c r="K615" s="28">
        <v>0</v>
      </c>
      <c r="L615" s="28">
        <v>100</v>
      </c>
      <c r="M615" s="28">
        <v>2293.75</v>
      </c>
      <c r="N615" s="28">
        <v>0</v>
      </c>
      <c r="O615" s="28">
        <v>0</v>
      </c>
      <c r="P615" s="28">
        <v>0</v>
      </c>
      <c r="Q615" s="28">
        <v>0</v>
      </c>
      <c r="R615" s="28">
        <v>1025</v>
      </c>
      <c r="S615" s="28">
        <v>0</v>
      </c>
      <c r="T615" s="28">
        <v>0</v>
      </c>
      <c r="U615" s="28">
        <v>0</v>
      </c>
      <c r="V615" s="28">
        <v>2700</v>
      </c>
      <c r="W615" s="28">
        <v>89.410003662109375</v>
      </c>
      <c r="X615" s="28">
        <v>0</v>
      </c>
      <c r="Y615" s="28">
        <v>0</v>
      </c>
      <c r="Z615" s="28">
        <v>0</v>
      </c>
      <c r="AA615" s="28">
        <v>15</v>
      </c>
      <c r="AB615" s="28">
        <v>0</v>
      </c>
      <c r="AC615" s="28">
        <v>0</v>
      </c>
      <c r="AD615" s="28">
        <v>0</v>
      </c>
      <c r="AE615" s="28">
        <v>28.360000610351559</v>
      </c>
      <c r="AF615" s="28">
        <v>122.23999845981598</v>
      </c>
      <c r="AG615" s="28">
        <v>613.80383863421639</v>
      </c>
      <c r="AH615" s="28">
        <v>689.82409491570616</v>
      </c>
      <c r="AI615" s="30" t="str">
        <f t="shared" si="366"/>
        <v>P2 No Thermal Before 2030, PHES</v>
      </c>
      <c r="AJ615" s="27">
        <v>2045</v>
      </c>
      <c r="AK615" s="35">
        <f>SUM(AG615:AH615)</f>
        <v>1303.6279335499225</v>
      </c>
      <c r="AL615" s="35">
        <f t="shared" si="362"/>
        <v>1025</v>
      </c>
      <c r="AM615" s="35">
        <f t="shared" si="368"/>
        <v>0</v>
      </c>
      <c r="AN615" s="35">
        <f t="shared" si="369"/>
        <v>122.23999845981598</v>
      </c>
      <c r="AO615" s="35">
        <f t="shared" si="370"/>
        <v>117.77000427246094</v>
      </c>
      <c r="AP615" s="35">
        <f t="shared" si="371"/>
        <v>15</v>
      </c>
      <c r="AQ615" s="35">
        <f t="shared" si="372"/>
        <v>2293.75</v>
      </c>
      <c r="AR615" s="35">
        <f t="shared" si="363"/>
        <v>3550</v>
      </c>
      <c r="AS615" s="35">
        <f t="shared" si="373"/>
        <v>0</v>
      </c>
      <c r="AT615" s="35">
        <f t="shared" si="374"/>
        <v>2700</v>
      </c>
      <c r="AU615" s="35">
        <f t="shared" si="364"/>
        <v>18.20000076293945</v>
      </c>
      <c r="AV615" s="35">
        <f t="shared" si="365"/>
        <v>11145.587937045138</v>
      </c>
      <c r="AX615" s="27">
        <v>2045</v>
      </c>
      <c r="AY615" s="35">
        <f t="shared" ref="AY615:BJ615" si="377">AK615-AK600</f>
        <v>775.81737455548682</v>
      </c>
      <c r="AZ615" s="35">
        <f t="shared" si="377"/>
        <v>400</v>
      </c>
      <c r="BA615" s="35">
        <f t="shared" si="377"/>
        <v>0</v>
      </c>
      <c r="BB615" s="35">
        <f t="shared" si="377"/>
        <v>49.579998165369034</v>
      </c>
      <c r="BC615" s="35">
        <f t="shared" si="377"/>
        <v>72.080005645751953</v>
      </c>
      <c r="BD615" s="35">
        <f t="shared" si="377"/>
        <v>0</v>
      </c>
      <c r="BE615" s="35">
        <f t="shared" si="377"/>
        <v>2293.75</v>
      </c>
      <c r="BF615" s="35">
        <f t="shared" si="377"/>
        <v>1050</v>
      </c>
      <c r="BG615" s="35">
        <f t="shared" si="377"/>
        <v>0</v>
      </c>
      <c r="BH615" s="35">
        <f t="shared" si="377"/>
        <v>0</v>
      </c>
      <c r="BI615" s="35">
        <f t="shared" si="377"/>
        <v>18.20000076293945</v>
      </c>
      <c r="BJ615" s="35">
        <f t="shared" si="377"/>
        <v>4659.4273791295473</v>
      </c>
    </row>
    <row r="616" spans="2:65" x14ac:dyDescent="0.25">
      <c r="AX616" s="27" t="s">
        <v>45</v>
      </c>
      <c r="AY616" s="35">
        <f>SUM(AY615,AY600,AY595)</f>
        <v>1303.6279335499225</v>
      </c>
      <c r="AZ616" s="35">
        <f t="shared" ref="AZ616:BJ616" si="378">SUM(AZ615,AZ600,AZ595)</f>
        <v>1025</v>
      </c>
      <c r="BA616" s="35">
        <f t="shared" si="378"/>
        <v>0</v>
      </c>
      <c r="BB616" s="35">
        <f t="shared" si="378"/>
        <v>122.23999845981598</v>
      </c>
      <c r="BC616" s="35">
        <f t="shared" si="378"/>
        <v>117.77000427246094</v>
      </c>
      <c r="BD616" s="35">
        <f t="shared" si="378"/>
        <v>15</v>
      </c>
      <c r="BE616" s="35">
        <f t="shared" si="378"/>
        <v>2293.75</v>
      </c>
      <c r="BF616" s="35">
        <f t="shared" si="378"/>
        <v>3550</v>
      </c>
      <c r="BG616" s="35">
        <f t="shared" si="378"/>
        <v>0</v>
      </c>
      <c r="BH616" s="35">
        <f t="shared" si="378"/>
        <v>2700</v>
      </c>
      <c r="BI616" s="35">
        <f t="shared" si="378"/>
        <v>18.20000076293945</v>
      </c>
      <c r="BJ616" s="35">
        <f t="shared" si="378"/>
        <v>11145.587937045138</v>
      </c>
    </row>
    <row r="618" spans="2:65" x14ac:dyDescent="0.25">
      <c r="B618" s="1" t="str">
        <f>'RAW DATA INPUTS &gt;&gt;&gt;'!D25</f>
        <v>P3 No Thermal Before 2030, 4Hr LiIon</v>
      </c>
    </row>
    <row r="619" spans="2:65" ht="75" x14ac:dyDescent="0.25">
      <c r="B619" s="16" t="s">
        <v>13</v>
      </c>
      <c r="C619" s="17" t="s">
        <v>14</v>
      </c>
      <c r="D619" s="17" t="s">
        <v>15</v>
      </c>
      <c r="E619" s="17" t="s">
        <v>16</v>
      </c>
      <c r="F619" s="18" t="s">
        <v>17</v>
      </c>
      <c r="G619" s="18" t="s">
        <v>18</v>
      </c>
      <c r="H619" s="18" t="s">
        <v>19</v>
      </c>
      <c r="I619" s="18" t="s">
        <v>20</v>
      </c>
      <c r="J619" s="18" t="s">
        <v>21</v>
      </c>
      <c r="K619" s="18" t="s">
        <v>22</v>
      </c>
      <c r="L619" s="18" t="s">
        <v>23</v>
      </c>
      <c r="M619" s="19" t="s">
        <v>24</v>
      </c>
      <c r="N619" s="19" t="s">
        <v>25</v>
      </c>
      <c r="O619" s="19" t="s">
        <v>26</v>
      </c>
      <c r="P619" s="19" t="s">
        <v>27</v>
      </c>
      <c r="Q619" s="19" t="s">
        <v>28</v>
      </c>
      <c r="R619" s="20" t="s">
        <v>29</v>
      </c>
      <c r="S619" s="20" t="s">
        <v>30</v>
      </c>
      <c r="T619" s="20" t="s">
        <v>31</v>
      </c>
      <c r="U619" s="20" t="s">
        <v>32</v>
      </c>
      <c r="V619" s="20" t="s">
        <v>33</v>
      </c>
      <c r="W619" s="20" t="s">
        <v>34</v>
      </c>
      <c r="X619" s="21" t="s">
        <v>35</v>
      </c>
      <c r="Y619" s="21" t="s">
        <v>36</v>
      </c>
      <c r="Z619" s="21" t="s">
        <v>37</v>
      </c>
      <c r="AA619" s="16" t="s">
        <v>38</v>
      </c>
      <c r="AB619" s="16" t="s">
        <v>39</v>
      </c>
      <c r="AC619" s="16" t="s">
        <v>52</v>
      </c>
      <c r="AD619" s="16" t="s">
        <v>41</v>
      </c>
      <c r="AE619" s="16" t="s">
        <v>42</v>
      </c>
      <c r="AF619" s="22" t="s">
        <v>1</v>
      </c>
      <c r="AG619" s="22" t="s">
        <v>43</v>
      </c>
      <c r="AH619" s="22" t="s">
        <v>44</v>
      </c>
      <c r="AI619" s="36" t="str">
        <f>B618</f>
        <v>P3 No Thermal Before 2030, 4Hr LiIon</v>
      </c>
      <c r="AJ619" s="23" t="s">
        <v>13</v>
      </c>
      <c r="AK619" s="23" t="s">
        <v>58</v>
      </c>
      <c r="AL619" s="23" t="s">
        <v>59</v>
      </c>
      <c r="AM619" s="23" t="s">
        <v>60</v>
      </c>
      <c r="AN619" s="23" t="s">
        <v>61</v>
      </c>
      <c r="AO619" s="23" t="s">
        <v>62</v>
      </c>
      <c r="AP619" s="24" t="s">
        <v>38</v>
      </c>
      <c r="AQ619" s="24" t="s">
        <v>47</v>
      </c>
      <c r="AR619" s="24" t="s">
        <v>53</v>
      </c>
      <c r="AS619" s="24" t="s">
        <v>63</v>
      </c>
      <c r="AT619" s="24" t="s">
        <v>64</v>
      </c>
      <c r="AU619" s="24" t="s">
        <v>50</v>
      </c>
      <c r="AV619" s="24" t="s">
        <v>45</v>
      </c>
      <c r="AX619" s="23" t="s">
        <v>273</v>
      </c>
      <c r="AY619" s="23" t="s">
        <v>58</v>
      </c>
      <c r="AZ619" s="23" t="s">
        <v>59</v>
      </c>
      <c r="BA619" s="23" t="s">
        <v>60</v>
      </c>
      <c r="BB619" s="23" t="s">
        <v>61</v>
      </c>
      <c r="BC619" s="23" t="s">
        <v>62</v>
      </c>
      <c r="BD619" s="24" t="s">
        <v>38</v>
      </c>
      <c r="BE619" s="24" t="s">
        <v>47</v>
      </c>
      <c r="BF619" s="24" t="s">
        <v>53</v>
      </c>
      <c r="BG619" s="24" t="s">
        <v>63</v>
      </c>
      <c r="BH619" s="24" t="s">
        <v>64</v>
      </c>
      <c r="BI619" s="24" t="s">
        <v>50</v>
      </c>
      <c r="BJ619" s="24" t="s">
        <v>45</v>
      </c>
    </row>
    <row r="620" spans="2:65" x14ac:dyDescent="0.25">
      <c r="B620" s="25">
        <v>2022</v>
      </c>
      <c r="C620" s="26">
        <v>0</v>
      </c>
      <c r="D620" s="26">
        <v>0</v>
      </c>
      <c r="E620" s="26">
        <v>0</v>
      </c>
      <c r="F620" s="26">
        <v>0</v>
      </c>
      <c r="G620" s="26">
        <v>0</v>
      </c>
      <c r="H620" s="26">
        <v>0</v>
      </c>
      <c r="I620" s="26">
        <v>0</v>
      </c>
      <c r="J620" s="26">
        <v>0</v>
      </c>
      <c r="K620" s="26">
        <v>0</v>
      </c>
      <c r="L620" s="26">
        <v>0</v>
      </c>
      <c r="M620" s="26">
        <v>0</v>
      </c>
      <c r="N620" s="26">
        <v>0</v>
      </c>
      <c r="O620" s="26">
        <v>0</v>
      </c>
      <c r="P620" s="26">
        <v>0</v>
      </c>
      <c r="Q620" s="26">
        <v>0</v>
      </c>
      <c r="R620" s="26">
        <v>0</v>
      </c>
      <c r="S620" s="26">
        <v>0</v>
      </c>
      <c r="T620" s="26">
        <v>0</v>
      </c>
      <c r="U620" s="26">
        <v>0</v>
      </c>
      <c r="V620" s="26">
        <v>0</v>
      </c>
      <c r="W620" s="26">
        <v>3.2999999523162842</v>
      </c>
      <c r="X620" s="26">
        <v>0</v>
      </c>
      <c r="Y620" s="26">
        <v>0</v>
      </c>
      <c r="Z620" s="26">
        <v>0</v>
      </c>
      <c r="AA620" s="26">
        <v>0</v>
      </c>
      <c r="AB620" s="26">
        <v>0</v>
      </c>
      <c r="AC620" s="26">
        <v>0</v>
      </c>
      <c r="AD620" s="26">
        <v>0</v>
      </c>
      <c r="AE620" s="26">
        <v>0</v>
      </c>
      <c r="AF620" s="26">
        <v>0</v>
      </c>
      <c r="AG620" s="26">
        <v>36.402239313589014</v>
      </c>
      <c r="AH620" s="26">
        <v>37.1379291002768</v>
      </c>
      <c r="AI620" s="30" t="str">
        <f>AI619</f>
        <v>P3 No Thermal Before 2030, 4Hr LiIon</v>
      </c>
      <c r="AJ620" s="25">
        <v>2022</v>
      </c>
      <c r="AK620" s="34">
        <f>SUM(AG620:AH620)</f>
        <v>73.540168413865814</v>
      </c>
      <c r="AL620" s="34">
        <f t="shared" ref="AL620:AL643" si="379">SUM(R620:U620)</f>
        <v>0</v>
      </c>
      <c r="AM620" s="34">
        <f>SUM(AC620:AD620)</f>
        <v>0</v>
      </c>
      <c r="AN620" s="34">
        <f>AF620</f>
        <v>0</v>
      </c>
      <c r="AO620" s="34">
        <f>W620+AE620</f>
        <v>3.2999999523162842</v>
      </c>
      <c r="AP620" s="34">
        <f>AA620</f>
        <v>0</v>
      </c>
      <c r="AQ620" s="34">
        <f>SUM(M620:Q620)</f>
        <v>0</v>
      </c>
      <c r="AR620" s="34">
        <f t="shared" ref="AR620:AR643" si="380">SUM(F620:L620)</f>
        <v>0</v>
      </c>
      <c r="AS620" s="34">
        <f>SUM(X620:Z620)</f>
        <v>0</v>
      </c>
      <c r="AT620" s="34">
        <f>V620</f>
        <v>0</v>
      </c>
      <c r="AU620" s="34">
        <f t="shared" ref="AU620:AU643" si="381">SUM(C620:E620)</f>
        <v>0</v>
      </c>
      <c r="AV620" s="34">
        <f t="shared" ref="AV620:AV643" si="382">SUM(AK620:AU620)</f>
        <v>76.840168366182098</v>
      </c>
      <c r="AX620" s="25">
        <v>2022</v>
      </c>
      <c r="AY620" s="34"/>
      <c r="AZ620" s="34"/>
      <c r="BA620" s="34"/>
      <c r="BB620" s="34"/>
      <c r="BC620" s="34"/>
      <c r="BD620" s="34"/>
      <c r="BE620" s="34"/>
      <c r="BF620" s="34"/>
      <c r="BG620" s="34"/>
      <c r="BH620" s="34"/>
      <c r="BI620" s="34"/>
      <c r="BJ620" s="34"/>
      <c r="BL620" s="74" t="s">
        <v>58</v>
      </c>
      <c r="BM620" s="75">
        <f>AY644</f>
        <v>1371.684566106989</v>
      </c>
    </row>
    <row r="621" spans="2:65" x14ac:dyDescent="0.25">
      <c r="B621" s="27">
        <v>2023</v>
      </c>
      <c r="C621" s="28">
        <v>0</v>
      </c>
      <c r="D621" s="28">
        <v>0</v>
      </c>
      <c r="E621" s="28">
        <v>0</v>
      </c>
      <c r="F621" s="28">
        <v>0</v>
      </c>
      <c r="G621" s="28">
        <v>0</v>
      </c>
      <c r="H621" s="28">
        <v>0</v>
      </c>
      <c r="I621" s="28">
        <v>0</v>
      </c>
      <c r="J621" s="28">
        <v>0</v>
      </c>
      <c r="K621" s="28">
        <v>0</v>
      </c>
      <c r="L621" s="28">
        <v>0</v>
      </c>
      <c r="M621" s="28">
        <v>0</v>
      </c>
      <c r="N621" s="28">
        <v>0</v>
      </c>
      <c r="O621" s="28">
        <v>0</v>
      </c>
      <c r="P621" s="28">
        <v>0</v>
      </c>
      <c r="Q621" s="28">
        <v>0</v>
      </c>
      <c r="R621" s="28">
        <v>0</v>
      </c>
      <c r="S621" s="28">
        <v>0</v>
      </c>
      <c r="T621" s="28">
        <v>0</v>
      </c>
      <c r="U621" s="28">
        <v>0</v>
      </c>
      <c r="V621" s="28">
        <v>0</v>
      </c>
      <c r="W621" s="28">
        <v>6.25</v>
      </c>
      <c r="X621" s="28">
        <v>0</v>
      </c>
      <c r="Y621" s="28">
        <v>0</v>
      </c>
      <c r="Z621" s="28">
        <v>0</v>
      </c>
      <c r="AA621" s="28">
        <v>0</v>
      </c>
      <c r="AB621" s="28">
        <v>0</v>
      </c>
      <c r="AC621" s="28">
        <v>0</v>
      </c>
      <c r="AD621" s="28">
        <v>0</v>
      </c>
      <c r="AE621" s="28">
        <v>3</v>
      </c>
      <c r="AF621" s="28">
        <v>1.0300000105053186</v>
      </c>
      <c r="AG621" s="28">
        <v>74.263978712429008</v>
      </c>
      <c r="AH621" s="28">
        <v>61.868254649550458</v>
      </c>
      <c r="AI621" s="30" t="str">
        <f t="shared" ref="AI621:AI643" si="383">AI620</f>
        <v>P3 No Thermal Before 2030, 4Hr LiIon</v>
      </c>
      <c r="AJ621" s="27">
        <v>2023</v>
      </c>
      <c r="AK621" s="35">
        <f t="shared" ref="AK621:AK642" si="384">SUM(AG621:AH621)</f>
        <v>136.13223336197947</v>
      </c>
      <c r="AL621" s="35">
        <f t="shared" si="379"/>
        <v>0</v>
      </c>
      <c r="AM621" s="35">
        <f t="shared" ref="AM621:AM643" si="385">SUM(AC621:AD621)</f>
        <v>0</v>
      </c>
      <c r="AN621" s="35">
        <f t="shared" ref="AN621:AN643" si="386">AF621</f>
        <v>1.0300000105053186</v>
      </c>
      <c r="AO621" s="35">
        <f t="shared" ref="AO621:AO643" si="387">W621+AE621</f>
        <v>9.25</v>
      </c>
      <c r="AP621" s="35">
        <f t="shared" ref="AP621:AP643" si="388">AA621</f>
        <v>0</v>
      </c>
      <c r="AQ621" s="35">
        <f t="shared" ref="AQ621:AQ643" si="389">SUM(M621:Q621)</f>
        <v>0</v>
      </c>
      <c r="AR621" s="35">
        <f t="shared" si="380"/>
        <v>0</v>
      </c>
      <c r="AS621" s="35">
        <f t="shared" ref="AS621:AS643" si="390">SUM(X621:Z621)</f>
        <v>0</v>
      </c>
      <c r="AT621" s="35">
        <f t="shared" ref="AT621:AT643" si="391">V621</f>
        <v>0</v>
      </c>
      <c r="AU621" s="35">
        <f t="shared" si="381"/>
        <v>0</v>
      </c>
      <c r="AV621" s="35">
        <f t="shared" si="382"/>
        <v>146.41223337248479</v>
      </c>
      <c r="AX621" s="27">
        <v>2023</v>
      </c>
      <c r="AY621" s="35"/>
      <c r="AZ621" s="35"/>
      <c r="BA621" s="35"/>
      <c r="BB621" s="35"/>
      <c r="BC621" s="35"/>
      <c r="BD621" s="35"/>
      <c r="BE621" s="35"/>
      <c r="BF621" s="35"/>
      <c r="BG621" s="35"/>
      <c r="BH621" s="35"/>
      <c r="BI621" s="35"/>
      <c r="BJ621" s="35"/>
      <c r="BL621" s="74" t="s">
        <v>59</v>
      </c>
      <c r="BM621" s="75">
        <f>AZ644</f>
        <v>4425</v>
      </c>
    </row>
    <row r="622" spans="2:65" x14ac:dyDescent="0.25">
      <c r="B622" s="25">
        <v>2024</v>
      </c>
      <c r="C622" s="26">
        <v>0</v>
      </c>
      <c r="D622" s="26">
        <v>0</v>
      </c>
      <c r="E622" s="26">
        <v>0</v>
      </c>
      <c r="F622" s="26">
        <v>0</v>
      </c>
      <c r="G622" s="26">
        <v>0</v>
      </c>
      <c r="H622" s="26">
        <v>0</v>
      </c>
      <c r="I622" s="26">
        <v>0</v>
      </c>
      <c r="J622" s="26">
        <v>0</v>
      </c>
      <c r="K622" s="26">
        <v>0</v>
      </c>
      <c r="L622" s="26">
        <v>0</v>
      </c>
      <c r="M622" s="26">
        <v>0</v>
      </c>
      <c r="N622" s="26">
        <v>0</v>
      </c>
      <c r="O622" s="26">
        <v>0</v>
      </c>
      <c r="P622" s="26">
        <v>0</v>
      </c>
      <c r="Q622" s="26">
        <v>0</v>
      </c>
      <c r="R622" s="26">
        <v>0</v>
      </c>
      <c r="S622" s="26">
        <v>0</v>
      </c>
      <c r="T622" s="26">
        <v>0</v>
      </c>
      <c r="U622" s="26">
        <v>0</v>
      </c>
      <c r="V622" s="26">
        <v>0</v>
      </c>
      <c r="W622" s="26">
        <v>11.89000034332275</v>
      </c>
      <c r="X622" s="26">
        <v>0</v>
      </c>
      <c r="Y622" s="26">
        <v>0</v>
      </c>
      <c r="Z622" s="26">
        <v>0</v>
      </c>
      <c r="AA622" s="26">
        <v>0</v>
      </c>
      <c r="AB622" s="26">
        <v>0</v>
      </c>
      <c r="AC622" s="26">
        <v>0</v>
      </c>
      <c r="AD622" s="26">
        <v>0</v>
      </c>
      <c r="AE622" s="26">
        <v>6</v>
      </c>
      <c r="AF622" s="26">
        <v>2.7299999874085188</v>
      </c>
      <c r="AG622" s="26">
        <v>114.32855873477082</v>
      </c>
      <c r="AH622" s="26">
        <v>81.077305541015448</v>
      </c>
      <c r="AI622" s="30" t="str">
        <f t="shared" si="383"/>
        <v>P3 No Thermal Before 2030, 4Hr LiIon</v>
      </c>
      <c r="AJ622" s="25">
        <v>2024</v>
      </c>
      <c r="AK622" s="34">
        <f t="shared" si="384"/>
        <v>195.40586427578626</v>
      </c>
      <c r="AL622" s="34">
        <f t="shared" si="379"/>
        <v>0</v>
      </c>
      <c r="AM622" s="34">
        <f t="shared" si="385"/>
        <v>0</v>
      </c>
      <c r="AN622" s="34">
        <f t="shared" si="386"/>
        <v>2.7299999874085188</v>
      </c>
      <c r="AO622" s="34">
        <f t="shared" si="387"/>
        <v>17.89000034332275</v>
      </c>
      <c r="AP622" s="34">
        <f t="shared" si="388"/>
        <v>0</v>
      </c>
      <c r="AQ622" s="34">
        <f t="shared" si="389"/>
        <v>0</v>
      </c>
      <c r="AR622" s="34">
        <f t="shared" si="380"/>
        <v>0</v>
      </c>
      <c r="AS622" s="34">
        <f t="shared" si="390"/>
        <v>0</v>
      </c>
      <c r="AT622" s="34">
        <f t="shared" si="391"/>
        <v>0</v>
      </c>
      <c r="AU622" s="34">
        <f t="shared" si="381"/>
        <v>0</v>
      </c>
      <c r="AV622" s="34">
        <f t="shared" si="382"/>
        <v>216.02586460651753</v>
      </c>
      <c r="AX622" s="25">
        <v>2024</v>
      </c>
      <c r="AY622" s="34"/>
      <c r="AZ622" s="34"/>
      <c r="BA622" s="34"/>
      <c r="BB622" s="34"/>
      <c r="BC622" s="34"/>
      <c r="BD622" s="34"/>
      <c r="BE622" s="34"/>
      <c r="BF622" s="34"/>
      <c r="BG622" s="34"/>
      <c r="BH622" s="34"/>
      <c r="BI622" s="34"/>
      <c r="BJ622" s="34"/>
      <c r="BL622" s="74" t="s">
        <v>60</v>
      </c>
      <c r="BM622" s="75">
        <f>BA644</f>
        <v>0</v>
      </c>
    </row>
    <row r="623" spans="2:65" x14ac:dyDescent="0.25">
      <c r="B623" s="27">
        <v>2025</v>
      </c>
      <c r="C623" s="28">
        <v>0</v>
      </c>
      <c r="D623" s="28">
        <v>0</v>
      </c>
      <c r="E623" s="28">
        <v>0</v>
      </c>
      <c r="F623" s="28">
        <v>1000</v>
      </c>
      <c r="G623" s="28">
        <v>0</v>
      </c>
      <c r="H623" s="28">
        <v>0</v>
      </c>
      <c r="I623" s="28">
        <v>0</v>
      </c>
      <c r="J623" s="28">
        <v>0</v>
      </c>
      <c r="K623" s="28">
        <v>0</v>
      </c>
      <c r="L623" s="28">
        <v>0</v>
      </c>
      <c r="M623" s="28">
        <v>0</v>
      </c>
      <c r="N623" s="28">
        <v>0</v>
      </c>
      <c r="O623" s="28">
        <v>0</v>
      </c>
      <c r="P623" s="28">
        <v>0</v>
      </c>
      <c r="Q623" s="28">
        <v>0</v>
      </c>
      <c r="R623" s="28">
        <v>0</v>
      </c>
      <c r="S623" s="28">
        <v>0</v>
      </c>
      <c r="T623" s="28">
        <v>0</v>
      </c>
      <c r="U623" s="28">
        <v>0</v>
      </c>
      <c r="V623" s="28">
        <v>0</v>
      </c>
      <c r="W623" s="28">
        <v>16.090000152587891</v>
      </c>
      <c r="X623" s="28">
        <v>0</v>
      </c>
      <c r="Y623" s="28">
        <v>0</v>
      </c>
      <c r="Z623" s="28">
        <v>0</v>
      </c>
      <c r="AA623" s="28">
        <v>0</v>
      </c>
      <c r="AB623" s="28">
        <v>0</v>
      </c>
      <c r="AC623" s="28">
        <v>0</v>
      </c>
      <c r="AD623" s="28">
        <v>0</v>
      </c>
      <c r="AE623" s="28">
        <v>6</v>
      </c>
      <c r="AF623" s="28">
        <v>7.0299999415874481</v>
      </c>
      <c r="AG623" s="28">
        <v>156.60802919267135</v>
      </c>
      <c r="AH623" s="28">
        <v>93.732976330442341</v>
      </c>
      <c r="AI623" s="30" t="str">
        <f t="shared" si="383"/>
        <v>P3 No Thermal Before 2030, 4Hr LiIon</v>
      </c>
      <c r="AJ623" s="27">
        <v>2025</v>
      </c>
      <c r="AK623" s="35">
        <f t="shared" si="384"/>
        <v>250.34100552311369</v>
      </c>
      <c r="AL623" s="35">
        <f t="shared" si="379"/>
        <v>0</v>
      </c>
      <c r="AM623" s="35">
        <f t="shared" si="385"/>
        <v>0</v>
      </c>
      <c r="AN623" s="35">
        <f t="shared" si="386"/>
        <v>7.0299999415874481</v>
      </c>
      <c r="AO623" s="35">
        <f t="shared" si="387"/>
        <v>22.090000152587891</v>
      </c>
      <c r="AP623" s="35">
        <f t="shared" si="388"/>
        <v>0</v>
      </c>
      <c r="AQ623" s="35">
        <f t="shared" si="389"/>
        <v>0</v>
      </c>
      <c r="AR623" s="35">
        <f t="shared" si="380"/>
        <v>1000</v>
      </c>
      <c r="AS623" s="35">
        <f t="shared" si="390"/>
        <v>0</v>
      </c>
      <c r="AT623" s="35">
        <f t="shared" si="391"/>
        <v>0</v>
      </c>
      <c r="AU623" s="35">
        <f t="shared" si="381"/>
        <v>0</v>
      </c>
      <c r="AV623" s="35">
        <f t="shared" si="382"/>
        <v>1279.4610056172892</v>
      </c>
      <c r="AX623" s="27">
        <v>2025</v>
      </c>
      <c r="AY623" s="35">
        <f t="shared" ref="AY623:BJ623" si="392">AK623</f>
        <v>250.34100552311369</v>
      </c>
      <c r="AZ623" s="35">
        <f t="shared" si="392"/>
        <v>0</v>
      </c>
      <c r="BA623" s="35">
        <f t="shared" si="392"/>
        <v>0</v>
      </c>
      <c r="BB623" s="35">
        <f t="shared" si="392"/>
        <v>7.0299999415874481</v>
      </c>
      <c r="BC623" s="35">
        <f t="shared" si="392"/>
        <v>22.090000152587891</v>
      </c>
      <c r="BD623" s="35">
        <f t="shared" si="392"/>
        <v>0</v>
      </c>
      <c r="BE623" s="35">
        <f t="shared" si="392"/>
        <v>0</v>
      </c>
      <c r="BF623" s="35">
        <f t="shared" si="392"/>
        <v>1000</v>
      </c>
      <c r="BG623" s="35">
        <f t="shared" si="392"/>
        <v>0</v>
      </c>
      <c r="BH623" s="35">
        <f t="shared" si="392"/>
        <v>0</v>
      </c>
      <c r="BI623" s="35">
        <f t="shared" si="392"/>
        <v>0</v>
      </c>
      <c r="BJ623" s="35">
        <f t="shared" si="392"/>
        <v>1279.4610056172892</v>
      </c>
      <c r="BL623" s="74" t="s">
        <v>61</v>
      </c>
      <c r="BM623" s="75">
        <f>BB644</f>
        <v>129.2099986076355</v>
      </c>
    </row>
    <row r="624" spans="2:65" x14ac:dyDescent="0.25">
      <c r="B624" s="25">
        <v>2026</v>
      </c>
      <c r="C624" s="26">
        <v>0</v>
      </c>
      <c r="D624" s="26">
        <v>0</v>
      </c>
      <c r="E624" s="26">
        <v>0</v>
      </c>
      <c r="F624" s="26">
        <v>1000</v>
      </c>
      <c r="G624" s="26">
        <v>0</v>
      </c>
      <c r="H624" s="26">
        <v>0</v>
      </c>
      <c r="I624" s="26">
        <v>0</v>
      </c>
      <c r="J624" s="26">
        <v>0</v>
      </c>
      <c r="K624" s="26">
        <v>0</v>
      </c>
      <c r="L624" s="26">
        <v>0</v>
      </c>
      <c r="M624" s="26">
        <v>0</v>
      </c>
      <c r="N624" s="26">
        <v>0</v>
      </c>
      <c r="O624" s="26">
        <v>0</v>
      </c>
      <c r="P624" s="26">
        <v>0</v>
      </c>
      <c r="Q624" s="26">
        <v>0</v>
      </c>
      <c r="R624" s="26">
        <v>0</v>
      </c>
      <c r="S624" s="26">
        <v>1250</v>
      </c>
      <c r="T624" s="26">
        <v>0</v>
      </c>
      <c r="U624" s="26">
        <v>0</v>
      </c>
      <c r="V624" s="26">
        <v>0</v>
      </c>
      <c r="W624" s="26">
        <v>19.389999389648441</v>
      </c>
      <c r="X624" s="26">
        <v>0</v>
      </c>
      <c r="Y624" s="26">
        <v>0</v>
      </c>
      <c r="Z624" s="26">
        <v>0</v>
      </c>
      <c r="AA624" s="26">
        <v>0</v>
      </c>
      <c r="AB624" s="26">
        <v>0</v>
      </c>
      <c r="AC624" s="26">
        <v>0</v>
      </c>
      <c r="AD624" s="26">
        <v>0</v>
      </c>
      <c r="AE624" s="26">
        <v>6</v>
      </c>
      <c r="AF624" s="26">
        <v>17.629999816417694</v>
      </c>
      <c r="AG624" s="26">
        <v>200.09767503555742</v>
      </c>
      <c r="AH624" s="26">
        <v>109.79813701644319</v>
      </c>
      <c r="AI624" s="30" t="str">
        <f t="shared" si="383"/>
        <v>P3 No Thermal Before 2030, 4Hr LiIon</v>
      </c>
      <c r="AJ624" s="25">
        <v>2026</v>
      </c>
      <c r="AK624" s="34">
        <f t="shared" si="384"/>
        <v>309.89581205200062</v>
      </c>
      <c r="AL624" s="34">
        <f t="shared" si="379"/>
        <v>1250</v>
      </c>
      <c r="AM624" s="34">
        <f t="shared" si="385"/>
        <v>0</v>
      </c>
      <c r="AN624" s="34">
        <f t="shared" si="386"/>
        <v>17.629999816417694</v>
      </c>
      <c r="AO624" s="34">
        <f t="shared" si="387"/>
        <v>25.389999389648441</v>
      </c>
      <c r="AP624" s="34">
        <f t="shared" si="388"/>
        <v>0</v>
      </c>
      <c r="AQ624" s="34">
        <f t="shared" si="389"/>
        <v>0</v>
      </c>
      <c r="AR624" s="34">
        <f t="shared" si="380"/>
        <v>1000</v>
      </c>
      <c r="AS624" s="34">
        <f t="shared" si="390"/>
        <v>0</v>
      </c>
      <c r="AT624" s="34">
        <f t="shared" si="391"/>
        <v>0</v>
      </c>
      <c r="AU624" s="34">
        <f t="shared" si="381"/>
        <v>0</v>
      </c>
      <c r="AV624" s="34">
        <f t="shared" si="382"/>
        <v>2602.9158112580667</v>
      </c>
      <c r="AX624" s="25">
        <v>2026</v>
      </c>
      <c r="AY624" s="34"/>
      <c r="AZ624" s="34"/>
      <c r="BA624" s="34"/>
      <c r="BB624" s="34"/>
      <c r="BC624" s="34"/>
      <c r="BD624" s="34"/>
      <c r="BE624" s="34"/>
      <c r="BF624" s="34"/>
      <c r="BG624" s="34"/>
      <c r="BH624" s="34"/>
      <c r="BI624" s="34"/>
      <c r="BJ624" s="34"/>
      <c r="BL624" s="74" t="s">
        <v>62</v>
      </c>
      <c r="BM624" s="75">
        <f>BC644</f>
        <v>117.77000427246094</v>
      </c>
    </row>
    <row r="625" spans="2:65" x14ac:dyDescent="0.25">
      <c r="B625" s="27">
        <v>2027</v>
      </c>
      <c r="C625" s="28">
        <v>0</v>
      </c>
      <c r="D625" s="28">
        <v>0</v>
      </c>
      <c r="E625" s="28">
        <v>0</v>
      </c>
      <c r="F625" s="28">
        <v>1000</v>
      </c>
      <c r="G625" s="28">
        <v>0</v>
      </c>
      <c r="H625" s="28">
        <v>0</v>
      </c>
      <c r="I625" s="28">
        <v>0</v>
      </c>
      <c r="J625" s="28">
        <v>0</v>
      </c>
      <c r="K625" s="28">
        <v>0</v>
      </c>
      <c r="L625" s="28">
        <v>0</v>
      </c>
      <c r="M625" s="28">
        <v>0</v>
      </c>
      <c r="N625" s="28">
        <v>0</v>
      </c>
      <c r="O625" s="28">
        <v>0</v>
      </c>
      <c r="P625" s="28">
        <v>0</v>
      </c>
      <c r="Q625" s="28">
        <v>0</v>
      </c>
      <c r="R625" s="28">
        <v>0</v>
      </c>
      <c r="S625" s="28">
        <v>2450</v>
      </c>
      <c r="T625" s="28">
        <v>0</v>
      </c>
      <c r="U625" s="28">
        <v>0</v>
      </c>
      <c r="V625" s="28">
        <v>0</v>
      </c>
      <c r="W625" s="28">
        <v>24.79000091552734</v>
      </c>
      <c r="X625" s="28">
        <v>0</v>
      </c>
      <c r="Y625" s="28">
        <v>0</v>
      </c>
      <c r="Z625" s="28">
        <v>0</v>
      </c>
      <c r="AA625" s="28">
        <v>0</v>
      </c>
      <c r="AB625" s="28">
        <v>0</v>
      </c>
      <c r="AC625" s="28">
        <v>0</v>
      </c>
      <c r="AD625" s="28">
        <v>0</v>
      </c>
      <c r="AE625" s="28">
        <v>6</v>
      </c>
      <c r="AF625" s="28">
        <v>30.039999768137932</v>
      </c>
      <c r="AG625" s="28">
        <v>245.73936299090991</v>
      </c>
      <c r="AH625" s="28">
        <v>125.52563835366325</v>
      </c>
      <c r="AI625" s="30" t="str">
        <f t="shared" si="383"/>
        <v>P3 No Thermal Before 2030, 4Hr LiIon</v>
      </c>
      <c r="AJ625" s="27">
        <v>2027</v>
      </c>
      <c r="AK625" s="35">
        <f t="shared" si="384"/>
        <v>371.26500134457319</v>
      </c>
      <c r="AL625" s="35">
        <f t="shared" si="379"/>
        <v>2450</v>
      </c>
      <c r="AM625" s="35">
        <f t="shared" si="385"/>
        <v>0</v>
      </c>
      <c r="AN625" s="35">
        <f t="shared" si="386"/>
        <v>30.039999768137932</v>
      </c>
      <c r="AO625" s="35">
        <f t="shared" si="387"/>
        <v>30.79000091552734</v>
      </c>
      <c r="AP625" s="35">
        <f t="shared" si="388"/>
        <v>0</v>
      </c>
      <c r="AQ625" s="35">
        <f t="shared" si="389"/>
        <v>0</v>
      </c>
      <c r="AR625" s="35">
        <f t="shared" si="380"/>
        <v>1000</v>
      </c>
      <c r="AS625" s="35">
        <f t="shared" si="390"/>
        <v>0</v>
      </c>
      <c r="AT625" s="35">
        <f t="shared" si="391"/>
        <v>0</v>
      </c>
      <c r="AU625" s="35">
        <f t="shared" si="381"/>
        <v>0</v>
      </c>
      <c r="AV625" s="35">
        <f t="shared" si="382"/>
        <v>3882.0950020282385</v>
      </c>
      <c r="AX625" s="27">
        <v>2027</v>
      </c>
      <c r="AY625" s="35"/>
      <c r="AZ625" s="35"/>
      <c r="BA625" s="35"/>
      <c r="BB625" s="35"/>
      <c r="BC625" s="35"/>
      <c r="BD625" s="35"/>
      <c r="BE625" s="35"/>
      <c r="BF625" s="35"/>
      <c r="BG625" s="35"/>
      <c r="BH625" s="35"/>
      <c r="BI625" s="35"/>
      <c r="BJ625" s="35"/>
      <c r="BL625" s="74" t="s">
        <v>38</v>
      </c>
      <c r="BM625" s="75">
        <f>BD644</f>
        <v>0</v>
      </c>
    </row>
    <row r="626" spans="2:65" x14ac:dyDescent="0.25">
      <c r="B626" s="25">
        <v>2028</v>
      </c>
      <c r="C626" s="26">
        <v>0</v>
      </c>
      <c r="D626" s="26">
        <v>0</v>
      </c>
      <c r="E626" s="26">
        <v>0</v>
      </c>
      <c r="F626" s="26">
        <v>1000</v>
      </c>
      <c r="G626" s="26">
        <v>200</v>
      </c>
      <c r="H626" s="26">
        <v>200</v>
      </c>
      <c r="I626" s="26">
        <v>0</v>
      </c>
      <c r="J626" s="26">
        <v>0</v>
      </c>
      <c r="K626" s="26">
        <v>0</v>
      </c>
      <c r="L626" s="26">
        <v>0</v>
      </c>
      <c r="M626" s="26">
        <v>0</v>
      </c>
      <c r="N626" s="26">
        <v>0</v>
      </c>
      <c r="O626" s="26">
        <v>0</v>
      </c>
      <c r="P626" s="26">
        <v>0</v>
      </c>
      <c r="Q626" s="26">
        <v>0</v>
      </c>
      <c r="R626" s="26">
        <v>0</v>
      </c>
      <c r="S626" s="26">
        <v>2925</v>
      </c>
      <c r="T626" s="26">
        <v>0</v>
      </c>
      <c r="U626" s="26">
        <v>0</v>
      </c>
      <c r="V626" s="26">
        <v>0</v>
      </c>
      <c r="W626" s="26">
        <v>27.79000091552734</v>
      </c>
      <c r="X626" s="26">
        <v>0</v>
      </c>
      <c r="Y626" s="26">
        <v>0</v>
      </c>
      <c r="Z626" s="26">
        <v>0</v>
      </c>
      <c r="AA626" s="26">
        <v>0</v>
      </c>
      <c r="AB626" s="26">
        <v>0</v>
      </c>
      <c r="AC626" s="26">
        <v>0</v>
      </c>
      <c r="AD626" s="26">
        <v>0</v>
      </c>
      <c r="AE626" s="26">
        <v>9</v>
      </c>
      <c r="AF626" s="26">
        <v>49.150000333786018</v>
      </c>
      <c r="AG626" s="26">
        <v>293.21105951680204</v>
      </c>
      <c r="AH626" s="26">
        <v>153.20263471007479</v>
      </c>
      <c r="AI626" s="30" t="str">
        <f t="shared" si="383"/>
        <v>P3 No Thermal Before 2030, 4Hr LiIon</v>
      </c>
      <c r="AJ626" s="25">
        <v>2028</v>
      </c>
      <c r="AK626" s="34">
        <f t="shared" si="384"/>
        <v>446.41369422687683</v>
      </c>
      <c r="AL626" s="34">
        <f t="shared" si="379"/>
        <v>2925</v>
      </c>
      <c r="AM626" s="34">
        <f t="shared" si="385"/>
        <v>0</v>
      </c>
      <c r="AN626" s="34">
        <f t="shared" si="386"/>
        <v>49.150000333786018</v>
      </c>
      <c r="AO626" s="34">
        <f t="shared" si="387"/>
        <v>36.790000915527344</v>
      </c>
      <c r="AP626" s="34">
        <f t="shared" si="388"/>
        <v>0</v>
      </c>
      <c r="AQ626" s="34">
        <f t="shared" si="389"/>
        <v>0</v>
      </c>
      <c r="AR626" s="34">
        <f t="shared" si="380"/>
        <v>1400</v>
      </c>
      <c r="AS626" s="34">
        <f t="shared" si="390"/>
        <v>0</v>
      </c>
      <c r="AT626" s="34">
        <f t="shared" si="391"/>
        <v>0</v>
      </c>
      <c r="AU626" s="34">
        <f t="shared" si="381"/>
        <v>0</v>
      </c>
      <c r="AV626" s="34">
        <f t="shared" si="382"/>
        <v>4857.3536954761903</v>
      </c>
      <c r="AX626" s="25">
        <v>2028</v>
      </c>
      <c r="AY626" s="34"/>
      <c r="AZ626" s="34"/>
      <c r="BA626" s="34"/>
      <c r="BB626" s="34"/>
      <c r="BC626" s="34"/>
      <c r="BD626" s="34"/>
      <c r="BE626" s="34"/>
      <c r="BF626" s="34"/>
      <c r="BG626" s="34"/>
      <c r="BH626" s="34"/>
      <c r="BI626" s="34"/>
      <c r="BJ626" s="34"/>
      <c r="BL626" s="74" t="s">
        <v>47</v>
      </c>
      <c r="BM626" s="75">
        <f>BE644</f>
        <v>2292.0500030517578</v>
      </c>
    </row>
    <row r="627" spans="2:65" x14ac:dyDescent="0.25">
      <c r="B627" s="27">
        <v>2029</v>
      </c>
      <c r="C627" s="28">
        <v>0</v>
      </c>
      <c r="D627" s="28">
        <v>0</v>
      </c>
      <c r="E627" s="28">
        <v>0</v>
      </c>
      <c r="F627" s="28">
        <v>1600</v>
      </c>
      <c r="G627" s="28">
        <v>200</v>
      </c>
      <c r="H627" s="28">
        <v>200</v>
      </c>
      <c r="I627" s="28">
        <v>0</v>
      </c>
      <c r="J627" s="28">
        <v>0</v>
      </c>
      <c r="K627" s="28">
        <v>0</v>
      </c>
      <c r="L627" s="28">
        <v>0</v>
      </c>
      <c r="M627" s="28">
        <v>0</v>
      </c>
      <c r="N627" s="28">
        <v>0</v>
      </c>
      <c r="O627" s="28">
        <v>0</v>
      </c>
      <c r="P627" s="28">
        <v>0</v>
      </c>
      <c r="Q627" s="28">
        <v>0</v>
      </c>
      <c r="R627" s="28">
        <v>0</v>
      </c>
      <c r="S627" s="28">
        <v>3550</v>
      </c>
      <c r="T627" s="28">
        <v>0</v>
      </c>
      <c r="U627" s="28">
        <v>0</v>
      </c>
      <c r="V627" s="28">
        <v>0</v>
      </c>
      <c r="W627" s="28">
        <v>30.489999771118161</v>
      </c>
      <c r="X627" s="28">
        <v>0</v>
      </c>
      <c r="Y627" s="28">
        <v>0</v>
      </c>
      <c r="Z627" s="28">
        <v>0</v>
      </c>
      <c r="AA627" s="28">
        <v>0</v>
      </c>
      <c r="AB627" s="28">
        <v>0</v>
      </c>
      <c r="AC627" s="28">
        <v>0</v>
      </c>
      <c r="AD627" s="28">
        <v>0</v>
      </c>
      <c r="AE627" s="28">
        <v>11</v>
      </c>
      <c r="AF627" s="28">
        <v>63.709999948740005</v>
      </c>
      <c r="AG627" s="28">
        <v>340.67515374979138</v>
      </c>
      <c r="AH627" s="28">
        <v>171.01173674933818</v>
      </c>
      <c r="AI627" s="30" t="str">
        <f t="shared" si="383"/>
        <v>P3 No Thermal Before 2030, 4Hr LiIon</v>
      </c>
      <c r="AJ627" s="27">
        <v>2029</v>
      </c>
      <c r="AK627" s="35">
        <f t="shared" si="384"/>
        <v>511.68689049912956</v>
      </c>
      <c r="AL627" s="35">
        <f t="shared" si="379"/>
        <v>3550</v>
      </c>
      <c r="AM627" s="35">
        <f t="shared" si="385"/>
        <v>0</v>
      </c>
      <c r="AN627" s="35">
        <f t="shared" si="386"/>
        <v>63.709999948740005</v>
      </c>
      <c r="AO627" s="35">
        <f t="shared" si="387"/>
        <v>41.489999771118164</v>
      </c>
      <c r="AP627" s="35">
        <f t="shared" si="388"/>
        <v>0</v>
      </c>
      <c r="AQ627" s="35">
        <f t="shared" si="389"/>
        <v>0</v>
      </c>
      <c r="AR627" s="35">
        <f t="shared" si="380"/>
        <v>2000</v>
      </c>
      <c r="AS627" s="35">
        <f t="shared" si="390"/>
        <v>0</v>
      </c>
      <c r="AT627" s="35">
        <f t="shared" si="391"/>
        <v>0</v>
      </c>
      <c r="AU627" s="35">
        <f t="shared" si="381"/>
        <v>0</v>
      </c>
      <c r="AV627" s="35">
        <f t="shared" si="382"/>
        <v>6166.8868902189879</v>
      </c>
      <c r="AX627" s="27">
        <v>2029</v>
      </c>
      <c r="AY627" s="35"/>
      <c r="AZ627" s="35"/>
      <c r="BA627" s="35"/>
      <c r="BB627" s="35"/>
      <c r="BC627" s="35"/>
      <c r="BD627" s="35"/>
      <c r="BE627" s="35"/>
      <c r="BF627" s="35"/>
      <c r="BG627" s="35"/>
      <c r="BH627" s="35"/>
      <c r="BI627" s="35"/>
      <c r="BJ627" s="35"/>
      <c r="BL627" s="74" t="s">
        <v>53</v>
      </c>
      <c r="BM627" s="75">
        <f>BF644</f>
        <v>3250</v>
      </c>
    </row>
    <row r="628" spans="2:65" x14ac:dyDescent="0.25">
      <c r="B628" s="25">
        <v>2030</v>
      </c>
      <c r="C628" s="26">
        <v>0</v>
      </c>
      <c r="D628" s="26">
        <v>0</v>
      </c>
      <c r="E628" s="26">
        <v>0</v>
      </c>
      <c r="F628" s="26">
        <v>1600</v>
      </c>
      <c r="G628" s="26">
        <v>200</v>
      </c>
      <c r="H628" s="26">
        <v>200</v>
      </c>
      <c r="I628" s="26">
        <v>0</v>
      </c>
      <c r="J628" s="26">
        <v>0</v>
      </c>
      <c r="K628" s="26">
        <v>0</v>
      </c>
      <c r="L628" s="26">
        <v>0</v>
      </c>
      <c r="M628" s="26">
        <v>0</v>
      </c>
      <c r="N628" s="26"/>
      <c r="O628" s="26">
        <v>0</v>
      </c>
      <c r="P628" s="26">
        <v>0</v>
      </c>
      <c r="Q628" s="26">
        <v>0</v>
      </c>
      <c r="R628" s="26">
        <v>375</v>
      </c>
      <c r="S628" s="26">
        <v>3550</v>
      </c>
      <c r="T628" s="26">
        <v>0</v>
      </c>
      <c r="U628" s="26">
        <v>0</v>
      </c>
      <c r="V628" s="26">
        <v>0</v>
      </c>
      <c r="W628" s="26">
        <v>34.689998626708977</v>
      </c>
      <c r="X628" s="26">
        <v>0</v>
      </c>
      <c r="Y628" s="26">
        <v>0</v>
      </c>
      <c r="Z628" s="26">
        <v>0</v>
      </c>
      <c r="AA628" s="26">
        <v>0</v>
      </c>
      <c r="AB628" s="26">
        <v>0</v>
      </c>
      <c r="AC628" s="26">
        <v>0</v>
      </c>
      <c r="AD628" s="26">
        <v>0</v>
      </c>
      <c r="AE628" s="26">
        <v>11</v>
      </c>
      <c r="AF628" s="26">
        <v>78.640000313520432</v>
      </c>
      <c r="AG628" s="26">
        <v>390.5953750733263</v>
      </c>
      <c r="AH628" s="26">
        <v>181.88492737120654</v>
      </c>
      <c r="AI628" s="30" t="str">
        <f t="shared" si="383"/>
        <v>P3 No Thermal Before 2030, 4Hr LiIon</v>
      </c>
      <c r="AJ628" s="25">
        <v>2030</v>
      </c>
      <c r="AK628" s="34">
        <f t="shared" si="384"/>
        <v>572.48030244453287</v>
      </c>
      <c r="AL628" s="34">
        <f t="shared" si="379"/>
        <v>3925</v>
      </c>
      <c r="AM628" s="34">
        <f t="shared" si="385"/>
        <v>0</v>
      </c>
      <c r="AN628" s="34">
        <f t="shared" si="386"/>
        <v>78.640000313520432</v>
      </c>
      <c r="AO628" s="34">
        <f t="shared" si="387"/>
        <v>45.689998626708977</v>
      </c>
      <c r="AP628" s="34">
        <f t="shared" si="388"/>
        <v>0</v>
      </c>
      <c r="AQ628" s="34">
        <f t="shared" si="389"/>
        <v>0</v>
      </c>
      <c r="AR628" s="34">
        <f t="shared" si="380"/>
        <v>2000</v>
      </c>
      <c r="AS628" s="34">
        <f t="shared" si="390"/>
        <v>0</v>
      </c>
      <c r="AT628" s="34">
        <f t="shared" si="391"/>
        <v>0</v>
      </c>
      <c r="AU628" s="34">
        <f t="shared" si="381"/>
        <v>0</v>
      </c>
      <c r="AV628" s="34">
        <f t="shared" si="382"/>
        <v>6621.8103013847622</v>
      </c>
      <c r="AX628" s="25">
        <v>2030</v>
      </c>
      <c r="AY628" s="34">
        <f t="shared" ref="AY628:BJ628" si="393">AK628-AY623</f>
        <v>322.13929692141915</v>
      </c>
      <c r="AZ628" s="34">
        <f t="shared" si="393"/>
        <v>3925</v>
      </c>
      <c r="BA628" s="34">
        <f t="shared" si="393"/>
        <v>0</v>
      </c>
      <c r="BB628" s="34">
        <f t="shared" si="393"/>
        <v>71.610000371932983</v>
      </c>
      <c r="BC628" s="34">
        <f t="shared" si="393"/>
        <v>23.599998474121087</v>
      </c>
      <c r="BD628" s="34">
        <f t="shared" si="393"/>
        <v>0</v>
      </c>
      <c r="BE628" s="34">
        <f t="shared" si="393"/>
        <v>0</v>
      </c>
      <c r="BF628" s="34">
        <f t="shared" si="393"/>
        <v>1000</v>
      </c>
      <c r="BG628" s="34">
        <f t="shared" si="393"/>
        <v>0</v>
      </c>
      <c r="BH628" s="34">
        <f t="shared" si="393"/>
        <v>0</v>
      </c>
      <c r="BI628" s="34">
        <f t="shared" si="393"/>
        <v>0</v>
      </c>
      <c r="BJ628" s="34">
        <f t="shared" si="393"/>
        <v>5342.3492957674734</v>
      </c>
      <c r="BL628" s="74" t="s">
        <v>63</v>
      </c>
      <c r="BM628" s="75">
        <f>BG644</f>
        <v>0</v>
      </c>
    </row>
    <row r="629" spans="2:65" x14ac:dyDescent="0.25">
      <c r="B629" s="27">
        <v>2031</v>
      </c>
      <c r="C629" s="28">
        <v>0</v>
      </c>
      <c r="D629" s="28">
        <v>0</v>
      </c>
      <c r="E629" s="28">
        <v>0</v>
      </c>
      <c r="F629" s="28">
        <v>1600</v>
      </c>
      <c r="G629" s="28">
        <v>200</v>
      </c>
      <c r="H629" s="28">
        <v>200</v>
      </c>
      <c r="I629" s="28">
        <v>0</v>
      </c>
      <c r="J629" s="28">
        <v>0</v>
      </c>
      <c r="K629" s="28">
        <v>0</v>
      </c>
      <c r="L629" s="28">
        <v>0</v>
      </c>
      <c r="M629" s="28">
        <v>0</v>
      </c>
      <c r="N629" s="28">
        <v>0</v>
      </c>
      <c r="O629" s="28">
        <v>0</v>
      </c>
      <c r="P629" s="28">
        <v>0</v>
      </c>
      <c r="Q629" s="28">
        <v>0</v>
      </c>
      <c r="R629" s="28">
        <v>375</v>
      </c>
      <c r="S629" s="28">
        <v>3550</v>
      </c>
      <c r="T629" s="28">
        <v>0</v>
      </c>
      <c r="U629" s="28">
        <v>0</v>
      </c>
      <c r="V629" s="28">
        <v>0</v>
      </c>
      <c r="W629" s="28">
        <v>38.060001373291023</v>
      </c>
      <c r="X629" s="28">
        <v>0</v>
      </c>
      <c r="Y629" s="28">
        <v>0</v>
      </c>
      <c r="Z629" s="28">
        <v>0</v>
      </c>
      <c r="AA629" s="28">
        <v>0</v>
      </c>
      <c r="AB629" s="28">
        <v>0</v>
      </c>
      <c r="AC629" s="28">
        <v>0</v>
      </c>
      <c r="AD629" s="28">
        <v>0</v>
      </c>
      <c r="AE629" s="28">
        <v>12.069999694824221</v>
      </c>
      <c r="AF629" s="28">
        <v>93.649997532367706</v>
      </c>
      <c r="AG629" s="28">
        <v>441.82832898184557</v>
      </c>
      <c r="AH629" s="28">
        <v>195.61529208824882</v>
      </c>
      <c r="AI629" s="30" t="str">
        <f t="shared" si="383"/>
        <v>P3 No Thermal Before 2030, 4Hr LiIon</v>
      </c>
      <c r="AJ629" s="27">
        <v>2031</v>
      </c>
      <c r="AK629" s="35">
        <f t="shared" si="384"/>
        <v>637.44362107009442</v>
      </c>
      <c r="AL629" s="35">
        <f t="shared" si="379"/>
        <v>3925</v>
      </c>
      <c r="AM629" s="35">
        <f t="shared" si="385"/>
        <v>0</v>
      </c>
      <c r="AN629" s="35">
        <f t="shared" si="386"/>
        <v>93.649997532367706</v>
      </c>
      <c r="AO629" s="35">
        <f t="shared" si="387"/>
        <v>50.130001068115241</v>
      </c>
      <c r="AP629" s="35">
        <f t="shared" si="388"/>
        <v>0</v>
      </c>
      <c r="AQ629" s="35">
        <f t="shared" si="389"/>
        <v>0</v>
      </c>
      <c r="AR629" s="35">
        <f t="shared" si="380"/>
        <v>2000</v>
      </c>
      <c r="AS629" s="35">
        <f t="shared" si="390"/>
        <v>0</v>
      </c>
      <c r="AT629" s="35">
        <f t="shared" si="391"/>
        <v>0</v>
      </c>
      <c r="AU629" s="35">
        <f t="shared" si="381"/>
        <v>0</v>
      </c>
      <c r="AV629" s="35">
        <f t="shared" si="382"/>
        <v>6706.2236196705771</v>
      </c>
      <c r="AX629" s="27">
        <v>2031</v>
      </c>
      <c r="AY629" s="35"/>
      <c r="AZ629" s="35"/>
      <c r="BA629" s="35"/>
      <c r="BB629" s="35"/>
      <c r="BC629" s="35"/>
      <c r="BD629" s="35"/>
      <c r="BE629" s="35"/>
      <c r="BF629" s="35"/>
      <c r="BG629" s="35"/>
      <c r="BH629" s="35"/>
      <c r="BI629" s="35"/>
      <c r="BJ629" s="35"/>
      <c r="BL629" s="74" t="s">
        <v>64</v>
      </c>
      <c r="BM629" s="75">
        <f>BH644</f>
        <v>0</v>
      </c>
    </row>
    <row r="630" spans="2:65" x14ac:dyDescent="0.25">
      <c r="B630" s="25">
        <v>2032</v>
      </c>
      <c r="C630" s="26">
        <v>0</v>
      </c>
      <c r="D630" s="26">
        <v>0</v>
      </c>
      <c r="E630" s="26">
        <v>0</v>
      </c>
      <c r="F630" s="26">
        <v>1800</v>
      </c>
      <c r="G630" s="26">
        <v>200</v>
      </c>
      <c r="H630" s="26">
        <v>200</v>
      </c>
      <c r="I630" s="26">
        <v>0</v>
      </c>
      <c r="J630" s="26">
        <v>0</v>
      </c>
      <c r="K630" s="26">
        <v>0</v>
      </c>
      <c r="L630" s="26">
        <v>0</v>
      </c>
      <c r="M630" s="26">
        <v>100</v>
      </c>
      <c r="N630" s="26">
        <v>0</v>
      </c>
      <c r="O630" s="26">
        <v>0</v>
      </c>
      <c r="P630" s="26">
        <v>0</v>
      </c>
      <c r="Q630" s="26">
        <v>0</v>
      </c>
      <c r="R630" s="26">
        <v>375</v>
      </c>
      <c r="S630" s="26">
        <v>3550</v>
      </c>
      <c r="T630" s="26">
        <v>0</v>
      </c>
      <c r="U630" s="26">
        <v>0</v>
      </c>
      <c r="V630" s="26">
        <v>0</v>
      </c>
      <c r="W630" s="26">
        <v>41.630001068115227</v>
      </c>
      <c r="X630" s="26">
        <v>0</v>
      </c>
      <c r="Y630" s="26">
        <v>0</v>
      </c>
      <c r="Z630" s="26">
        <v>0</v>
      </c>
      <c r="AA630" s="26">
        <v>0</v>
      </c>
      <c r="AB630" s="26">
        <v>0</v>
      </c>
      <c r="AC630" s="26">
        <v>0</v>
      </c>
      <c r="AD630" s="26">
        <v>0</v>
      </c>
      <c r="AE630" s="26">
        <v>13.19999980926514</v>
      </c>
      <c r="AF630" s="26">
        <v>98.609997630119324</v>
      </c>
      <c r="AG630" s="26">
        <v>463.32155534034177</v>
      </c>
      <c r="AH630" s="26">
        <v>216.67182357825993</v>
      </c>
      <c r="AI630" s="30" t="str">
        <f t="shared" si="383"/>
        <v>P3 No Thermal Before 2030, 4Hr LiIon</v>
      </c>
      <c r="AJ630" s="25">
        <v>2032</v>
      </c>
      <c r="AK630" s="34">
        <f t="shared" si="384"/>
        <v>679.99337891860171</v>
      </c>
      <c r="AL630" s="34">
        <f t="shared" si="379"/>
        <v>3925</v>
      </c>
      <c r="AM630" s="34">
        <f t="shared" si="385"/>
        <v>0</v>
      </c>
      <c r="AN630" s="34">
        <f t="shared" si="386"/>
        <v>98.609997630119324</v>
      </c>
      <c r="AO630" s="34">
        <f t="shared" si="387"/>
        <v>54.830000877380371</v>
      </c>
      <c r="AP630" s="34">
        <f t="shared" si="388"/>
        <v>0</v>
      </c>
      <c r="AQ630" s="34">
        <f t="shared" si="389"/>
        <v>100</v>
      </c>
      <c r="AR630" s="34">
        <f t="shared" si="380"/>
        <v>2200</v>
      </c>
      <c r="AS630" s="34">
        <f t="shared" si="390"/>
        <v>0</v>
      </c>
      <c r="AT630" s="34">
        <f t="shared" si="391"/>
        <v>0</v>
      </c>
      <c r="AU630" s="34">
        <f t="shared" si="381"/>
        <v>0</v>
      </c>
      <c r="AV630" s="34">
        <f t="shared" si="382"/>
        <v>7058.4333774261013</v>
      </c>
      <c r="AX630" s="25">
        <v>2032</v>
      </c>
      <c r="AY630" s="34"/>
      <c r="AZ630" s="34"/>
      <c r="BA630" s="34"/>
      <c r="BB630" s="34"/>
      <c r="BC630" s="34"/>
      <c r="BD630" s="34"/>
      <c r="BE630" s="34"/>
      <c r="BF630" s="34"/>
      <c r="BG630" s="34"/>
      <c r="BH630" s="34"/>
      <c r="BI630" s="34"/>
      <c r="BJ630" s="34"/>
      <c r="BL630" s="74" t="s">
        <v>50</v>
      </c>
      <c r="BM630" s="75">
        <f>BI644</f>
        <v>0</v>
      </c>
    </row>
    <row r="631" spans="2:65" x14ac:dyDescent="0.25">
      <c r="B631" s="27">
        <v>2033</v>
      </c>
      <c r="C631" s="28">
        <v>0</v>
      </c>
      <c r="D631" s="28">
        <v>0</v>
      </c>
      <c r="E631" s="28">
        <v>0</v>
      </c>
      <c r="F631" s="28">
        <v>1800</v>
      </c>
      <c r="G631" s="28">
        <v>200</v>
      </c>
      <c r="H631" s="28">
        <v>200</v>
      </c>
      <c r="I631" s="28">
        <v>0</v>
      </c>
      <c r="J631" s="28">
        <v>0</v>
      </c>
      <c r="K631" s="28">
        <v>0</v>
      </c>
      <c r="L631" s="28">
        <v>0</v>
      </c>
      <c r="M631" s="28">
        <v>199.94999694824219</v>
      </c>
      <c r="N631" s="28">
        <v>0</v>
      </c>
      <c r="O631" s="28">
        <v>0</v>
      </c>
      <c r="P631" s="28">
        <v>0</v>
      </c>
      <c r="Q631" s="28">
        <v>0</v>
      </c>
      <c r="R631" s="28">
        <v>375</v>
      </c>
      <c r="S631" s="28">
        <v>3550</v>
      </c>
      <c r="T631" s="28">
        <v>0</v>
      </c>
      <c r="U631" s="28">
        <v>0</v>
      </c>
      <c r="V631" s="28">
        <v>0</v>
      </c>
      <c r="W631" s="28">
        <v>44.919998168945313</v>
      </c>
      <c r="X631" s="28">
        <v>0</v>
      </c>
      <c r="Y631" s="28">
        <v>0</v>
      </c>
      <c r="Z631" s="28">
        <v>0</v>
      </c>
      <c r="AA631" s="28">
        <v>0</v>
      </c>
      <c r="AB631" s="28">
        <v>0</v>
      </c>
      <c r="AC631" s="28">
        <v>0</v>
      </c>
      <c r="AD631" s="28">
        <v>0</v>
      </c>
      <c r="AE631" s="28">
        <v>14.25</v>
      </c>
      <c r="AF631" s="28">
        <v>103.56000143289566</v>
      </c>
      <c r="AG631" s="28">
        <v>484.58169035356889</v>
      </c>
      <c r="AH631" s="28">
        <v>245.58423121177603</v>
      </c>
      <c r="AI631" s="30" t="str">
        <f t="shared" si="383"/>
        <v>P3 No Thermal Before 2030, 4Hr LiIon</v>
      </c>
      <c r="AJ631" s="27">
        <v>2033</v>
      </c>
      <c r="AK631" s="35">
        <f t="shared" si="384"/>
        <v>730.16592156534489</v>
      </c>
      <c r="AL631" s="35">
        <f t="shared" si="379"/>
        <v>3925</v>
      </c>
      <c r="AM631" s="35">
        <f t="shared" si="385"/>
        <v>0</v>
      </c>
      <c r="AN631" s="35">
        <f t="shared" si="386"/>
        <v>103.56000143289566</v>
      </c>
      <c r="AO631" s="35">
        <f t="shared" si="387"/>
        <v>59.169998168945313</v>
      </c>
      <c r="AP631" s="35">
        <f t="shared" si="388"/>
        <v>0</v>
      </c>
      <c r="AQ631" s="35">
        <f t="shared" si="389"/>
        <v>199.94999694824219</v>
      </c>
      <c r="AR631" s="35">
        <f t="shared" si="380"/>
        <v>2200</v>
      </c>
      <c r="AS631" s="35">
        <f t="shared" si="390"/>
        <v>0</v>
      </c>
      <c r="AT631" s="35">
        <f t="shared" si="391"/>
        <v>0</v>
      </c>
      <c r="AU631" s="35">
        <f t="shared" si="381"/>
        <v>0</v>
      </c>
      <c r="AV631" s="35">
        <f t="shared" si="382"/>
        <v>7217.8459181154285</v>
      </c>
      <c r="AX631" s="27">
        <v>2033</v>
      </c>
      <c r="AY631" s="35"/>
      <c r="AZ631" s="35"/>
      <c r="BA631" s="35"/>
      <c r="BB631" s="35"/>
      <c r="BC631" s="35"/>
      <c r="BD631" s="35"/>
      <c r="BE631" s="35"/>
      <c r="BF631" s="35"/>
      <c r="BG631" s="35"/>
      <c r="BH631" s="35"/>
      <c r="BI631" s="35"/>
      <c r="BJ631" s="35"/>
    </row>
    <row r="632" spans="2:65" x14ac:dyDescent="0.25">
      <c r="B632" s="25">
        <v>2034</v>
      </c>
      <c r="C632" s="26">
        <v>0</v>
      </c>
      <c r="D632" s="26">
        <v>0</v>
      </c>
      <c r="E632" s="26">
        <v>0</v>
      </c>
      <c r="F632" s="26">
        <v>1800</v>
      </c>
      <c r="G632" s="26">
        <v>200</v>
      </c>
      <c r="H632" s="26">
        <v>200</v>
      </c>
      <c r="I632" s="26">
        <v>0</v>
      </c>
      <c r="J632" s="26">
        <v>0</v>
      </c>
      <c r="K632" s="26">
        <v>0</v>
      </c>
      <c r="L632" s="26">
        <v>0</v>
      </c>
      <c r="M632" s="26">
        <v>299.84999847412109</v>
      </c>
      <c r="N632" s="26">
        <v>0</v>
      </c>
      <c r="O632" s="26">
        <v>0</v>
      </c>
      <c r="P632" s="26">
        <v>0</v>
      </c>
      <c r="Q632" s="26">
        <v>0</v>
      </c>
      <c r="R632" s="26">
        <v>375</v>
      </c>
      <c r="S632" s="26">
        <v>3550</v>
      </c>
      <c r="T632" s="26">
        <v>0</v>
      </c>
      <c r="U632" s="26">
        <v>0</v>
      </c>
      <c r="V632" s="26">
        <v>0</v>
      </c>
      <c r="W632" s="26">
        <v>48.389999389648438</v>
      </c>
      <c r="X632" s="26">
        <v>0</v>
      </c>
      <c r="Y632" s="26">
        <v>0</v>
      </c>
      <c r="Z632" s="26">
        <v>0</v>
      </c>
      <c r="AA632" s="26">
        <v>0</v>
      </c>
      <c r="AB632" s="26">
        <v>0</v>
      </c>
      <c r="AC632" s="26">
        <v>0</v>
      </c>
      <c r="AD632" s="26">
        <v>0</v>
      </c>
      <c r="AE632" s="26">
        <v>15.340000152587891</v>
      </c>
      <c r="AF632" s="26">
        <v>108.49000060558319</v>
      </c>
      <c r="AG632" s="26">
        <v>508.0323776217254</v>
      </c>
      <c r="AH632" s="26">
        <v>280.84440061793555</v>
      </c>
      <c r="AI632" s="30" t="str">
        <f t="shared" si="383"/>
        <v>P3 No Thermal Before 2030, 4Hr LiIon</v>
      </c>
      <c r="AJ632" s="25">
        <v>2034</v>
      </c>
      <c r="AK632" s="34">
        <f t="shared" si="384"/>
        <v>788.87677823966101</v>
      </c>
      <c r="AL632" s="34">
        <f t="shared" si="379"/>
        <v>3925</v>
      </c>
      <c r="AM632" s="34">
        <f t="shared" si="385"/>
        <v>0</v>
      </c>
      <c r="AN632" s="34">
        <f t="shared" si="386"/>
        <v>108.49000060558319</v>
      </c>
      <c r="AO632" s="34">
        <f t="shared" si="387"/>
        <v>63.729999542236328</v>
      </c>
      <c r="AP632" s="34">
        <f t="shared" si="388"/>
        <v>0</v>
      </c>
      <c r="AQ632" s="34">
        <f t="shared" si="389"/>
        <v>299.84999847412109</v>
      </c>
      <c r="AR632" s="34">
        <f t="shared" si="380"/>
        <v>2200</v>
      </c>
      <c r="AS632" s="34">
        <f t="shared" si="390"/>
        <v>0</v>
      </c>
      <c r="AT632" s="34">
        <f t="shared" si="391"/>
        <v>0</v>
      </c>
      <c r="AU632" s="34">
        <f t="shared" si="381"/>
        <v>0</v>
      </c>
      <c r="AV632" s="34">
        <f t="shared" si="382"/>
        <v>7385.9467768616014</v>
      </c>
      <c r="AX632" s="25">
        <v>2034</v>
      </c>
      <c r="AY632" s="34"/>
      <c r="AZ632" s="34"/>
      <c r="BA632" s="34"/>
      <c r="BB632" s="34"/>
      <c r="BC632" s="34"/>
      <c r="BD632" s="34"/>
      <c r="BE632" s="34"/>
      <c r="BF632" s="34"/>
      <c r="BG632" s="34"/>
      <c r="BH632" s="34"/>
      <c r="BI632" s="34"/>
      <c r="BJ632" s="34"/>
    </row>
    <row r="633" spans="2:65" x14ac:dyDescent="0.25">
      <c r="B633" s="27">
        <v>2035</v>
      </c>
      <c r="C633" s="28">
        <v>0</v>
      </c>
      <c r="D633" s="28">
        <v>0</v>
      </c>
      <c r="E633" s="28">
        <v>0</v>
      </c>
      <c r="F633" s="28">
        <v>1800</v>
      </c>
      <c r="G633" s="28">
        <v>200</v>
      </c>
      <c r="H633" s="28">
        <v>200</v>
      </c>
      <c r="I633" s="28">
        <v>0</v>
      </c>
      <c r="J633" s="28">
        <v>0</v>
      </c>
      <c r="K633" s="28">
        <v>0</v>
      </c>
      <c r="L633" s="28">
        <v>0</v>
      </c>
      <c r="M633" s="28">
        <v>599.69999694824219</v>
      </c>
      <c r="N633" s="28">
        <v>0</v>
      </c>
      <c r="O633" s="28">
        <v>0</v>
      </c>
      <c r="P633" s="28">
        <v>0</v>
      </c>
      <c r="Q633" s="28">
        <v>0</v>
      </c>
      <c r="R633" s="28">
        <v>375</v>
      </c>
      <c r="S633" s="28">
        <v>3550</v>
      </c>
      <c r="T633" s="28">
        <v>0</v>
      </c>
      <c r="U633" s="28">
        <v>0</v>
      </c>
      <c r="V633" s="28">
        <v>0</v>
      </c>
      <c r="W633" s="28">
        <v>51.919998168945313</v>
      </c>
      <c r="X633" s="28">
        <v>0</v>
      </c>
      <c r="Y633" s="28">
        <v>0</v>
      </c>
      <c r="Z633" s="28">
        <v>0</v>
      </c>
      <c r="AA633" s="28">
        <v>0</v>
      </c>
      <c r="AB633" s="28">
        <v>0</v>
      </c>
      <c r="AC633" s="28">
        <v>0</v>
      </c>
      <c r="AD633" s="28">
        <v>0</v>
      </c>
      <c r="AE633" s="28">
        <v>16.469999313354489</v>
      </c>
      <c r="AF633" s="28">
        <v>113.54000252485275</v>
      </c>
      <c r="AG633" s="28">
        <v>528.7208101444337</v>
      </c>
      <c r="AH633" s="28">
        <v>309.19430249073082</v>
      </c>
      <c r="AI633" s="30" t="str">
        <f t="shared" si="383"/>
        <v>P3 No Thermal Before 2030, 4Hr LiIon</v>
      </c>
      <c r="AJ633" s="27">
        <v>2035</v>
      </c>
      <c r="AK633" s="35">
        <f t="shared" si="384"/>
        <v>837.91511263516452</v>
      </c>
      <c r="AL633" s="35">
        <f t="shared" si="379"/>
        <v>3925</v>
      </c>
      <c r="AM633" s="35">
        <f t="shared" si="385"/>
        <v>0</v>
      </c>
      <c r="AN633" s="35">
        <f t="shared" si="386"/>
        <v>113.54000252485275</v>
      </c>
      <c r="AO633" s="35">
        <f t="shared" si="387"/>
        <v>68.389997482299805</v>
      </c>
      <c r="AP633" s="35">
        <f t="shared" si="388"/>
        <v>0</v>
      </c>
      <c r="AQ633" s="35">
        <f t="shared" si="389"/>
        <v>599.69999694824219</v>
      </c>
      <c r="AR633" s="35">
        <f t="shared" si="380"/>
        <v>2200</v>
      </c>
      <c r="AS633" s="35">
        <f t="shared" si="390"/>
        <v>0</v>
      </c>
      <c r="AT633" s="35">
        <f t="shared" si="391"/>
        <v>0</v>
      </c>
      <c r="AU633" s="35">
        <f t="shared" si="381"/>
        <v>0</v>
      </c>
      <c r="AV633" s="35">
        <f t="shared" si="382"/>
        <v>7744.5451095905592</v>
      </c>
      <c r="AX633" s="27">
        <v>2035</v>
      </c>
      <c r="AY633" s="35"/>
      <c r="AZ633" s="35"/>
      <c r="BA633" s="35"/>
      <c r="BB633" s="35"/>
      <c r="BC633" s="35"/>
      <c r="BD633" s="35"/>
      <c r="BE633" s="35"/>
      <c r="BF633" s="35"/>
      <c r="BG633" s="35"/>
      <c r="BH633" s="35"/>
      <c r="BI633" s="35"/>
      <c r="BJ633" s="35"/>
    </row>
    <row r="634" spans="2:65" x14ac:dyDescent="0.25">
      <c r="B634" s="25">
        <v>2036</v>
      </c>
      <c r="C634" s="26">
        <v>0</v>
      </c>
      <c r="D634" s="26">
        <v>0</v>
      </c>
      <c r="E634" s="26">
        <v>0</v>
      </c>
      <c r="F634" s="26">
        <v>1800</v>
      </c>
      <c r="G634" s="26">
        <v>200</v>
      </c>
      <c r="H634" s="26">
        <v>200</v>
      </c>
      <c r="I634" s="26">
        <v>0</v>
      </c>
      <c r="J634" s="26">
        <v>0</v>
      </c>
      <c r="K634" s="26">
        <v>0</v>
      </c>
      <c r="L634" s="26">
        <v>0</v>
      </c>
      <c r="M634" s="26">
        <v>899.39999389648438</v>
      </c>
      <c r="N634" s="26">
        <v>0</v>
      </c>
      <c r="O634" s="26">
        <v>0</v>
      </c>
      <c r="P634" s="26">
        <v>0</v>
      </c>
      <c r="Q634" s="26">
        <v>0</v>
      </c>
      <c r="R634" s="26">
        <v>375</v>
      </c>
      <c r="S634" s="26">
        <v>3550</v>
      </c>
      <c r="T634" s="26">
        <v>0</v>
      </c>
      <c r="U634" s="26">
        <v>0</v>
      </c>
      <c r="V634" s="26">
        <v>0</v>
      </c>
      <c r="W634" s="26">
        <v>55.459999084472663</v>
      </c>
      <c r="X634" s="26">
        <v>0</v>
      </c>
      <c r="Y634" s="26">
        <v>0</v>
      </c>
      <c r="Z634" s="26">
        <v>0</v>
      </c>
      <c r="AA634" s="26">
        <v>0</v>
      </c>
      <c r="AB634" s="26">
        <v>0</v>
      </c>
      <c r="AC634" s="26">
        <v>0</v>
      </c>
      <c r="AD634" s="26">
        <v>0</v>
      </c>
      <c r="AE634" s="26">
        <v>17.590000152587891</v>
      </c>
      <c r="AF634" s="26">
        <v>116.32000106573105</v>
      </c>
      <c r="AG634" s="26">
        <v>550.01926980847111</v>
      </c>
      <c r="AH634" s="26">
        <v>312.4177018948738</v>
      </c>
      <c r="AI634" s="30" t="str">
        <f t="shared" si="383"/>
        <v>P3 No Thermal Before 2030, 4Hr LiIon</v>
      </c>
      <c r="AJ634" s="25">
        <v>2036</v>
      </c>
      <c r="AK634" s="34">
        <f t="shared" si="384"/>
        <v>862.43697170334485</v>
      </c>
      <c r="AL634" s="34">
        <f t="shared" si="379"/>
        <v>3925</v>
      </c>
      <c r="AM634" s="34">
        <f t="shared" si="385"/>
        <v>0</v>
      </c>
      <c r="AN634" s="34">
        <f t="shared" si="386"/>
        <v>116.32000106573105</v>
      </c>
      <c r="AO634" s="34">
        <f t="shared" si="387"/>
        <v>73.049999237060547</v>
      </c>
      <c r="AP634" s="34">
        <f t="shared" si="388"/>
        <v>0</v>
      </c>
      <c r="AQ634" s="34">
        <f t="shared" si="389"/>
        <v>899.39999389648438</v>
      </c>
      <c r="AR634" s="34">
        <f t="shared" si="380"/>
        <v>2200</v>
      </c>
      <c r="AS634" s="34">
        <f t="shared" si="390"/>
        <v>0</v>
      </c>
      <c r="AT634" s="34">
        <f t="shared" si="391"/>
        <v>0</v>
      </c>
      <c r="AU634" s="34">
        <f t="shared" si="381"/>
        <v>0</v>
      </c>
      <c r="AV634" s="34">
        <f t="shared" si="382"/>
        <v>8076.2069659026211</v>
      </c>
      <c r="AX634" s="25">
        <v>2036</v>
      </c>
      <c r="AY634" s="34"/>
      <c r="AZ634" s="34"/>
      <c r="BA634" s="34"/>
      <c r="BB634" s="34"/>
      <c r="BC634" s="34"/>
      <c r="BD634" s="34"/>
      <c r="BE634" s="34"/>
      <c r="BF634" s="34"/>
      <c r="BG634" s="34"/>
      <c r="BH634" s="34"/>
      <c r="BI634" s="34"/>
      <c r="BJ634" s="34"/>
    </row>
    <row r="635" spans="2:65" x14ac:dyDescent="0.25">
      <c r="B635" s="27">
        <v>2037</v>
      </c>
      <c r="C635" s="28">
        <v>0</v>
      </c>
      <c r="D635" s="28">
        <v>0</v>
      </c>
      <c r="E635" s="28">
        <v>0</v>
      </c>
      <c r="F635" s="28">
        <v>1800</v>
      </c>
      <c r="G635" s="28">
        <v>200</v>
      </c>
      <c r="H635" s="28">
        <v>200</v>
      </c>
      <c r="I635" s="28">
        <v>0</v>
      </c>
      <c r="J635" s="28">
        <v>0</v>
      </c>
      <c r="K635" s="28">
        <v>0</v>
      </c>
      <c r="L635" s="28">
        <v>0</v>
      </c>
      <c r="M635" s="28">
        <v>1198.9499969482422</v>
      </c>
      <c r="N635" s="28">
        <v>0</v>
      </c>
      <c r="O635" s="28">
        <v>0</v>
      </c>
      <c r="P635" s="28">
        <v>0</v>
      </c>
      <c r="Q635" s="28">
        <v>0</v>
      </c>
      <c r="R635" s="28">
        <v>375</v>
      </c>
      <c r="S635" s="28">
        <v>3550</v>
      </c>
      <c r="T635" s="28">
        <v>0</v>
      </c>
      <c r="U635" s="28">
        <v>0</v>
      </c>
      <c r="V635" s="28">
        <v>0</v>
      </c>
      <c r="W635" s="28">
        <v>58.759998321533203</v>
      </c>
      <c r="X635" s="28">
        <v>0</v>
      </c>
      <c r="Y635" s="28">
        <v>0</v>
      </c>
      <c r="Z635" s="28">
        <v>0</v>
      </c>
      <c r="AA635" s="28">
        <v>0</v>
      </c>
      <c r="AB635" s="28">
        <v>0</v>
      </c>
      <c r="AC635" s="28">
        <v>0</v>
      </c>
      <c r="AD635" s="28">
        <v>0</v>
      </c>
      <c r="AE635" s="28">
        <v>18.629999160766602</v>
      </c>
      <c r="AF635" s="28">
        <v>117.80000060796738</v>
      </c>
      <c r="AG635" s="28">
        <v>570.12512207919008</v>
      </c>
      <c r="AH635" s="28">
        <v>341.97115193805143</v>
      </c>
      <c r="AI635" s="30" t="str">
        <f t="shared" si="383"/>
        <v>P3 No Thermal Before 2030, 4Hr LiIon</v>
      </c>
      <c r="AJ635" s="27">
        <v>2037</v>
      </c>
      <c r="AK635" s="35">
        <f t="shared" si="384"/>
        <v>912.09627401724151</v>
      </c>
      <c r="AL635" s="35">
        <f t="shared" si="379"/>
        <v>3925</v>
      </c>
      <c r="AM635" s="35">
        <f t="shared" si="385"/>
        <v>0</v>
      </c>
      <c r="AN635" s="35">
        <f t="shared" si="386"/>
        <v>117.80000060796738</v>
      </c>
      <c r="AO635" s="35">
        <f t="shared" si="387"/>
        <v>77.389997482299805</v>
      </c>
      <c r="AP635" s="35">
        <f t="shared" si="388"/>
        <v>0</v>
      </c>
      <c r="AQ635" s="35">
        <f t="shared" si="389"/>
        <v>1198.9499969482422</v>
      </c>
      <c r="AR635" s="35">
        <f t="shared" si="380"/>
        <v>2200</v>
      </c>
      <c r="AS635" s="35">
        <f t="shared" si="390"/>
        <v>0</v>
      </c>
      <c r="AT635" s="35">
        <f t="shared" si="391"/>
        <v>0</v>
      </c>
      <c r="AU635" s="35">
        <f t="shared" si="381"/>
        <v>0</v>
      </c>
      <c r="AV635" s="35">
        <f t="shared" si="382"/>
        <v>8431.2362690557511</v>
      </c>
      <c r="AX635" s="27">
        <v>2037</v>
      </c>
      <c r="AY635" s="35"/>
      <c r="AZ635" s="35"/>
      <c r="BA635" s="35"/>
      <c r="BB635" s="35"/>
      <c r="BC635" s="35"/>
      <c r="BD635" s="35"/>
      <c r="BE635" s="35"/>
      <c r="BF635" s="35"/>
      <c r="BG635" s="35"/>
      <c r="BH635" s="35"/>
      <c r="BI635" s="35"/>
      <c r="BJ635" s="35"/>
    </row>
    <row r="636" spans="2:65" x14ac:dyDescent="0.25">
      <c r="B636" s="25">
        <v>2038</v>
      </c>
      <c r="C636" s="26">
        <v>0</v>
      </c>
      <c r="D636" s="26">
        <v>0</v>
      </c>
      <c r="E636" s="26">
        <v>0</v>
      </c>
      <c r="F636" s="26">
        <v>1800</v>
      </c>
      <c r="G636" s="26">
        <v>200</v>
      </c>
      <c r="H636" s="26">
        <v>200</v>
      </c>
      <c r="I636" s="26">
        <v>0</v>
      </c>
      <c r="J636" s="26">
        <v>0</v>
      </c>
      <c r="K636" s="26">
        <v>0</v>
      </c>
      <c r="L636" s="26">
        <v>0</v>
      </c>
      <c r="M636" s="26">
        <v>1398.3499908447266</v>
      </c>
      <c r="N636" s="26">
        <v>0</v>
      </c>
      <c r="O636" s="26">
        <v>0</v>
      </c>
      <c r="P636" s="26">
        <v>0</v>
      </c>
      <c r="Q636" s="26">
        <v>0</v>
      </c>
      <c r="R636" s="26">
        <v>375</v>
      </c>
      <c r="S636" s="26">
        <v>3550</v>
      </c>
      <c r="T636" s="26">
        <v>0</v>
      </c>
      <c r="U636" s="26">
        <v>0</v>
      </c>
      <c r="V636" s="26">
        <v>0</v>
      </c>
      <c r="W636" s="26">
        <v>62.220001220703118</v>
      </c>
      <c r="X636" s="26">
        <v>0</v>
      </c>
      <c r="Y636" s="26">
        <v>0</v>
      </c>
      <c r="Z636" s="26">
        <v>0</v>
      </c>
      <c r="AA636" s="26">
        <v>0</v>
      </c>
      <c r="AB636" s="26">
        <v>0</v>
      </c>
      <c r="AC636" s="26">
        <v>0</v>
      </c>
      <c r="AD636" s="26">
        <v>0</v>
      </c>
      <c r="AE636" s="26">
        <v>19.729999542236332</v>
      </c>
      <c r="AF636" s="26">
        <v>119.29000097513199</v>
      </c>
      <c r="AG636" s="26">
        <v>588.81707320469332</v>
      </c>
      <c r="AH636" s="26">
        <v>372.95409578863388</v>
      </c>
      <c r="AI636" s="30" t="str">
        <f t="shared" si="383"/>
        <v>P3 No Thermal Before 2030, 4Hr LiIon</v>
      </c>
      <c r="AJ636" s="25">
        <v>2038</v>
      </c>
      <c r="AK636" s="34">
        <f t="shared" si="384"/>
        <v>961.77116899332714</v>
      </c>
      <c r="AL636" s="34">
        <f t="shared" si="379"/>
        <v>3925</v>
      </c>
      <c r="AM636" s="34">
        <f t="shared" si="385"/>
        <v>0</v>
      </c>
      <c r="AN636" s="34">
        <f t="shared" si="386"/>
        <v>119.29000097513199</v>
      </c>
      <c r="AO636" s="34">
        <f t="shared" si="387"/>
        <v>81.950000762939453</v>
      </c>
      <c r="AP636" s="34">
        <f t="shared" si="388"/>
        <v>0</v>
      </c>
      <c r="AQ636" s="34">
        <f t="shared" si="389"/>
        <v>1398.3499908447266</v>
      </c>
      <c r="AR636" s="34">
        <f t="shared" si="380"/>
        <v>2200</v>
      </c>
      <c r="AS636" s="34">
        <f t="shared" si="390"/>
        <v>0</v>
      </c>
      <c r="AT636" s="34">
        <f t="shared" si="391"/>
        <v>0</v>
      </c>
      <c r="AU636" s="34">
        <f t="shared" si="381"/>
        <v>0</v>
      </c>
      <c r="AV636" s="34">
        <f t="shared" si="382"/>
        <v>8686.3611615761256</v>
      </c>
      <c r="AX636" s="25">
        <v>2038</v>
      </c>
      <c r="AY636" s="34"/>
      <c r="AZ636" s="34"/>
      <c r="BA636" s="34"/>
      <c r="BB636" s="34"/>
      <c r="BC636" s="34"/>
      <c r="BD636" s="34"/>
      <c r="BE636" s="34"/>
      <c r="BF636" s="34"/>
      <c r="BG636" s="34"/>
      <c r="BH636" s="34"/>
      <c r="BI636" s="34"/>
      <c r="BJ636" s="34"/>
    </row>
    <row r="637" spans="2:65" x14ac:dyDescent="0.25">
      <c r="B637" s="27">
        <v>2039</v>
      </c>
      <c r="C637" s="28">
        <v>0</v>
      </c>
      <c r="D637" s="28">
        <v>0</v>
      </c>
      <c r="E637" s="28">
        <v>0</v>
      </c>
      <c r="F637" s="28">
        <v>1800</v>
      </c>
      <c r="G637" s="28">
        <v>200</v>
      </c>
      <c r="H637" s="28">
        <v>200</v>
      </c>
      <c r="I637" s="28">
        <v>0</v>
      </c>
      <c r="J637" s="28">
        <v>0</v>
      </c>
      <c r="K637" s="28">
        <v>0</v>
      </c>
      <c r="L637" s="28">
        <v>0</v>
      </c>
      <c r="M637" s="28">
        <v>1597.6500015258789</v>
      </c>
      <c r="N637" s="28">
        <v>0</v>
      </c>
      <c r="O637" s="28">
        <v>0</v>
      </c>
      <c r="P637" s="28">
        <v>0</v>
      </c>
      <c r="Q637" s="28">
        <v>0</v>
      </c>
      <c r="R637" s="28">
        <v>375</v>
      </c>
      <c r="S637" s="28">
        <v>3550</v>
      </c>
      <c r="T637" s="28">
        <v>0</v>
      </c>
      <c r="U637" s="28">
        <v>0</v>
      </c>
      <c r="V637" s="28">
        <v>0</v>
      </c>
      <c r="W637" s="28">
        <v>65.650001525878906</v>
      </c>
      <c r="X637" s="28">
        <v>0</v>
      </c>
      <c r="Y637" s="28">
        <v>0</v>
      </c>
      <c r="Z637" s="28">
        <v>0</v>
      </c>
      <c r="AA637" s="28">
        <v>0</v>
      </c>
      <c r="AB637" s="28">
        <v>0</v>
      </c>
      <c r="AC637" s="28">
        <v>0</v>
      </c>
      <c r="AD637" s="28">
        <v>0</v>
      </c>
      <c r="AE637" s="28">
        <v>20.819999694824219</v>
      </c>
      <c r="AF637" s="28">
        <v>120.73999983072281</v>
      </c>
      <c r="AG637" s="28">
        <v>607.42578710781015</v>
      </c>
      <c r="AH637" s="28">
        <v>417.70254871129873</v>
      </c>
      <c r="AI637" s="30" t="str">
        <f t="shared" si="383"/>
        <v>P3 No Thermal Before 2030, 4Hr LiIon</v>
      </c>
      <c r="AJ637" s="27">
        <v>2039</v>
      </c>
      <c r="AK637" s="35">
        <f t="shared" si="384"/>
        <v>1025.128335819109</v>
      </c>
      <c r="AL637" s="35">
        <f t="shared" si="379"/>
        <v>3925</v>
      </c>
      <c r="AM637" s="35">
        <f t="shared" si="385"/>
        <v>0</v>
      </c>
      <c r="AN637" s="35">
        <f t="shared" si="386"/>
        <v>120.73999983072281</v>
      </c>
      <c r="AO637" s="35">
        <f t="shared" si="387"/>
        <v>86.470001220703125</v>
      </c>
      <c r="AP637" s="35">
        <f t="shared" si="388"/>
        <v>0</v>
      </c>
      <c r="AQ637" s="35">
        <f t="shared" si="389"/>
        <v>1597.6500015258789</v>
      </c>
      <c r="AR637" s="35">
        <f t="shared" si="380"/>
        <v>2200</v>
      </c>
      <c r="AS637" s="35">
        <f t="shared" si="390"/>
        <v>0</v>
      </c>
      <c r="AT637" s="35">
        <f t="shared" si="391"/>
        <v>0</v>
      </c>
      <c r="AU637" s="35">
        <f t="shared" si="381"/>
        <v>0</v>
      </c>
      <c r="AV637" s="35">
        <f t="shared" si="382"/>
        <v>8954.9883383964134</v>
      </c>
      <c r="AX637" s="27">
        <v>2039</v>
      </c>
      <c r="AY637" s="35"/>
      <c r="AZ637" s="35"/>
      <c r="BA637" s="35"/>
      <c r="BB637" s="35"/>
      <c r="BC637" s="35"/>
      <c r="BD637" s="35"/>
      <c r="BE637" s="35"/>
      <c r="BF637" s="35"/>
      <c r="BG637" s="35"/>
      <c r="BH637" s="35"/>
      <c r="BI637" s="35"/>
      <c r="BJ637" s="35"/>
    </row>
    <row r="638" spans="2:65" x14ac:dyDescent="0.25">
      <c r="B638" s="25">
        <v>2040</v>
      </c>
      <c r="C638" s="26">
        <v>0</v>
      </c>
      <c r="D638" s="26">
        <v>0</v>
      </c>
      <c r="E638" s="26">
        <v>0</v>
      </c>
      <c r="F638" s="26">
        <v>2000</v>
      </c>
      <c r="G638" s="26">
        <v>200</v>
      </c>
      <c r="H638" s="26">
        <v>200</v>
      </c>
      <c r="I638" s="26">
        <v>0</v>
      </c>
      <c r="J638" s="26">
        <v>0</v>
      </c>
      <c r="K638" s="26">
        <v>0</v>
      </c>
      <c r="L638" s="26">
        <v>0</v>
      </c>
      <c r="M638" s="26">
        <v>1596.8499984741211</v>
      </c>
      <c r="N638" s="26">
        <v>0</v>
      </c>
      <c r="O638" s="26">
        <v>0</v>
      </c>
      <c r="P638" s="26">
        <v>0</v>
      </c>
      <c r="Q638" s="26">
        <v>0</v>
      </c>
      <c r="R638" s="26">
        <v>425</v>
      </c>
      <c r="S638" s="26">
        <v>3550</v>
      </c>
      <c r="T638" s="26">
        <v>0</v>
      </c>
      <c r="U638" s="26">
        <v>0</v>
      </c>
      <c r="V638" s="26">
        <v>0</v>
      </c>
      <c r="W638" s="26">
        <v>69.120002746582031</v>
      </c>
      <c r="X638" s="26">
        <v>0</v>
      </c>
      <c r="Y638" s="26">
        <v>0</v>
      </c>
      <c r="Z638" s="26">
        <v>0</v>
      </c>
      <c r="AA638" s="26">
        <v>0</v>
      </c>
      <c r="AB638" s="26">
        <v>0</v>
      </c>
      <c r="AC638" s="26">
        <v>0</v>
      </c>
      <c r="AD638" s="26">
        <v>0</v>
      </c>
      <c r="AE638" s="26">
        <v>21.920000076293949</v>
      </c>
      <c r="AF638" s="26">
        <v>122.19000089168549</v>
      </c>
      <c r="AG638" s="26">
        <v>623.34510461137415</v>
      </c>
      <c r="AH638" s="26">
        <v>466.93941385101141</v>
      </c>
      <c r="AI638" s="30" t="str">
        <f t="shared" si="383"/>
        <v>P3 No Thermal Before 2030, 4Hr LiIon</v>
      </c>
      <c r="AJ638" s="25">
        <v>2040</v>
      </c>
      <c r="AK638" s="34">
        <f t="shared" si="384"/>
        <v>1090.2845184623857</v>
      </c>
      <c r="AL638" s="34">
        <f t="shared" si="379"/>
        <v>3975</v>
      </c>
      <c r="AM638" s="34">
        <f t="shared" si="385"/>
        <v>0</v>
      </c>
      <c r="AN638" s="34">
        <f t="shared" si="386"/>
        <v>122.19000089168549</v>
      </c>
      <c r="AO638" s="34">
        <f t="shared" si="387"/>
        <v>91.040002822875977</v>
      </c>
      <c r="AP638" s="34">
        <f t="shared" si="388"/>
        <v>0</v>
      </c>
      <c r="AQ638" s="34">
        <f t="shared" si="389"/>
        <v>1596.8499984741211</v>
      </c>
      <c r="AR638" s="34">
        <f t="shared" si="380"/>
        <v>2400</v>
      </c>
      <c r="AS638" s="34">
        <f t="shared" si="390"/>
        <v>0</v>
      </c>
      <c r="AT638" s="34">
        <f t="shared" si="391"/>
        <v>0</v>
      </c>
      <c r="AU638" s="34">
        <f t="shared" si="381"/>
        <v>0</v>
      </c>
      <c r="AV638" s="34">
        <f t="shared" si="382"/>
        <v>9275.3645206510682</v>
      </c>
      <c r="AX638" s="25">
        <v>2040</v>
      </c>
      <c r="AY638" s="34"/>
      <c r="AZ638" s="34"/>
      <c r="BA638" s="34"/>
      <c r="BB638" s="34"/>
      <c r="BC638" s="34"/>
      <c r="BD638" s="34"/>
      <c r="BE638" s="34"/>
      <c r="BF638" s="34"/>
      <c r="BG638" s="34"/>
      <c r="BH638" s="34"/>
      <c r="BI638" s="34"/>
      <c r="BJ638" s="34"/>
    </row>
    <row r="639" spans="2:65" x14ac:dyDescent="0.25">
      <c r="B639" s="27">
        <v>2041</v>
      </c>
      <c r="C639" s="28">
        <v>0</v>
      </c>
      <c r="D639" s="28">
        <v>0</v>
      </c>
      <c r="E639" s="28">
        <v>0</v>
      </c>
      <c r="F639" s="28">
        <v>2000</v>
      </c>
      <c r="G639" s="28">
        <v>200</v>
      </c>
      <c r="H639" s="28">
        <v>200</v>
      </c>
      <c r="I639" s="28">
        <v>0</v>
      </c>
      <c r="J639" s="28">
        <v>0</v>
      </c>
      <c r="K639" s="28">
        <v>0</v>
      </c>
      <c r="L639" s="28">
        <v>0</v>
      </c>
      <c r="M639" s="28">
        <v>1796.0500030517578</v>
      </c>
      <c r="N639" s="28">
        <v>0</v>
      </c>
      <c r="O639" s="28">
        <v>0</v>
      </c>
      <c r="P639" s="28">
        <v>0</v>
      </c>
      <c r="Q639" s="28">
        <v>0</v>
      </c>
      <c r="R639" s="28">
        <v>425</v>
      </c>
      <c r="S639" s="28">
        <v>3550</v>
      </c>
      <c r="T639" s="28">
        <v>0</v>
      </c>
      <c r="U639" s="28">
        <v>0</v>
      </c>
      <c r="V639" s="28">
        <v>0</v>
      </c>
      <c r="W639" s="28">
        <v>72.769996643066406</v>
      </c>
      <c r="X639" s="28">
        <v>0</v>
      </c>
      <c r="Y639" s="28">
        <v>0</v>
      </c>
      <c r="Z639" s="28">
        <v>0</v>
      </c>
      <c r="AA639" s="28">
        <v>0</v>
      </c>
      <c r="AB639" s="28">
        <v>0</v>
      </c>
      <c r="AC639" s="28">
        <v>0</v>
      </c>
      <c r="AD639" s="28">
        <v>0</v>
      </c>
      <c r="AE639" s="28">
        <v>23.079999923706051</v>
      </c>
      <c r="AF639" s="28">
        <v>123.60999715328217</v>
      </c>
      <c r="AG639" s="28">
        <v>635.56725558308858</v>
      </c>
      <c r="AH639" s="28">
        <v>490.49237784781337</v>
      </c>
      <c r="AI639" s="30" t="str">
        <f t="shared" si="383"/>
        <v>P3 No Thermal Before 2030, 4Hr LiIon</v>
      </c>
      <c r="AJ639" s="27">
        <v>2041</v>
      </c>
      <c r="AK639" s="35">
        <f t="shared" si="384"/>
        <v>1126.0596334309021</v>
      </c>
      <c r="AL639" s="35">
        <f t="shared" si="379"/>
        <v>3975</v>
      </c>
      <c r="AM639" s="35">
        <f t="shared" si="385"/>
        <v>0</v>
      </c>
      <c r="AN639" s="35">
        <f t="shared" si="386"/>
        <v>123.60999715328217</v>
      </c>
      <c r="AO639" s="35">
        <f t="shared" si="387"/>
        <v>95.849996566772461</v>
      </c>
      <c r="AP639" s="35">
        <f t="shared" si="388"/>
        <v>0</v>
      </c>
      <c r="AQ639" s="35">
        <f t="shared" si="389"/>
        <v>1796.0500030517578</v>
      </c>
      <c r="AR639" s="35">
        <f t="shared" si="380"/>
        <v>2400</v>
      </c>
      <c r="AS639" s="35">
        <f t="shared" si="390"/>
        <v>0</v>
      </c>
      <c r="AT639" s="35">
        <f t="shared" si="391"/>
        <v>0</v>
      </c>
      <c r="AU639" s="35">
        <f t="shared" si="381"/>
        <v>0</v>
      </c>
      <c r="AV639" s="35">
        <f t="shared" si="382"/>
        <v>9516.5696302027136</v>
      </c>
      <c r="AX639" s="27">
        <v>2041</v>
      </c>
      <c r="AY639" s="35"/>
      <c r="AZ639" s="35"/>
      <c r="BA639" s="35"/>
      <c r="BB639" s="35"/>
      <c r="BC639" s="35"/>
      <c r="BD639" s="35"/>
      <c r="BE639" s="35"/>
      <c r="BF639" s="35"/>
      <c r="BG639" s="35"/>
      <c r="BH639" s="35"/>
      <c r="BI639" s="35"/>
      <c r="BJ639" s="35"/>
    </row>
    <row r="640" spans="2:65" x14ac:dyDescent="0.25">
      <c r="B640" s="25">
        <v>2042</v>
      </c>
      <c r="C640" s="26">
        <v>0</v>
      </c>
      <c r="D640" s="26">
        <v>0</v>
      </c>
      <c r="E640" s="26">
        <v>0</v>
      </c>
      <c r="F640" s="26">
        <v>2000</v>
      </c>
      <c r="G640" s="26">
        <v>200</v>
      </c>
      <c r="H640" s="26">
        <v>200</v>
      </c>
      <c r="I640" s="26">
        <v>0</v>
      </c>
      <c r="J640" s="26">
        <v>400</v>
      </c>
      <c r="K640" s="26">
        <v>0</v>
      </c>
      <c r="L640" s="26">
        <v>0</v>
      </c>
      <c r="M640" s="26">
        <v>1795.1499938964844</v>
      </c>
      <c r="N640" s="26">
        <v>0</v>
      </c>
      <c r="O640" s="26">
        <v>0</v>
      </c>
      <c r="P640" s="26">
        <v>0</v>
      </c>
      <c r="Q640" s="26">
        <v>0</v>
      </c>
      <c r="R640" s="26">
        <v>425</v>
      </c>
      <c r="S640" s="26">
        <v>3550</v>
      </c>
      <c r="T640" s="26">
        <v>0</v>
      </c>
      <c r="U640" s="26">
        <v>0</v>
      </c>
      <c r="V640" s="26">
        <v>0</v>
      </c>
      <c r="W640" s="26">
        <v>76.620002746582031</v>
      </c>
      <c r="X640" s="26">
        <v>0</v>
      </c>
      <c r="Y640" s="26">
        <v>0</v>
      </c>
      <c r="Z640" s="26">
        <v>0</v>
      </c>
      <c r="AA640" s="26">
        <v>0</v>
      </c>
      <c r="AB640" s="26">
        <v>0</v>
      </c>
      <c r="AC640" s="26">
        <v>0</v>
      </c>
      <c r="AD640" s="26">
        <v>0</v>
      </c>
      <c r="AE640" s="26">
        <v>24.29999923706055</v>
      </c>
      <c r="AF640" s="26">
        <v>125.09999907016754</v>
      </c>
      <c r="AG640" s="26">
        <v>647.30737171280589</v>
      </c>
      <c r="AH640" s="26">
        <v>517.74793944462169</v>
      </c>
      <c r="AI640" s="30" t="str">
        <f t="shared" si="383"/>
        <v>P3 No Thermal Before 2030, 4Hr LiIon</v>
      </c>
      <c r="AJ640" s="25">
        <v>2042</v>
      </c>
      <c r="AK640" s="34">
        <f t="shared" si="384"/>
        <v>1165.0553111574277</v>
      </c>
      <c r="AL640" s="34">
        <f t="shared" si="379"/>
        <v>3975</v>
      </c>
      <c r="AM640" s="34">
        <f t="shared" si="385"/>
        <v>0</v>
      </c>
      <c r="AN640" s="34">
        <f t="shared" si="386"/>
        <v>125.09999907016754</v>
      </c>
      <c r="AO640" s="34">
        <f t="shared" si="387"/>
        <v>100.92000198364258</v>
      </c>
      <c r="AP640" s="34">
        <f t="shared" si="388"/>
        <v>0</v>
      </c>
      <c r="AQ640" s="34">
        <f t="shared" si="389"/>
        <v>1795.1499938964844</v>
      </c>
      <c r="AR640" s="34">
        <f t="shared" si="380"/>
        <v>2800</v>
      </c>
      <c r="AS640" s="34">
        <f t="shared" si="390"/>
        <v>0</v>
      </c>
      <c r="AT640" s="34">
        <f t="shared" si="391"/>
        <v>0</v>
      </c>
      <c r="AU640" s="34">
        <f t="shared" si="381"/>
        <v>0</v>
      </c>
      <c r="AV640" s="34">
        <f t="shared" si="382"/>
        <v>9961.2253061077226</v>
      </c>
      <c r="AX640" s="25">
        <v>2042</v>
      </c>
      <c r="AY640" s="34"/>
      <c r="AZ640" s="34"/>
      <c r="BA640" s="34"/>
      <c r="BB640" s="34"/>
      <c r="BC640" s="34"/>
      <c r="BD640" s="34"/>
      <c r="BE640" s="34"/>
      <c r="BF640" s="34"/>
      <c r="BG640" s="34"/>
      <c r="BH640" s="34"/>
      <c r="BI640" s="34"/>
      <c r="BJ640" s="34"/>
    </row>
    <row r="641" spans="2:65" x14ac:dyDescent="0.25">
      <c r="B641" s="27">
        <v>2043</v>
      </c>
      <c r="C641" s="28">
        <v>0</v>
      </c>
      <c r="D641" s="28">
        <v>0</v>
      </c>
      <c r="E641" s="28">
        <v>0</v>
      </c>
      <c r="F641" s="28">
        <v>2000</v>
      </c>
      <c r="G641" s="28">
        <v>200</v>
      </c>
      <c r="H641" s="28">
        <v>200</v>
      </c>
      <c r="I641" s="28">
        <v>0</v>
      </c>
      <c r="J641" s="28">
        <v>400</v>
      </c>
      <c r="K641" s="28">
        <v>0</v>
      </c>
      <c r="L641" s="28">
        <v>0</v>
      </c>
      <c r="M641" s="28">
        <v>2094.25</v>
      </c>
      <c r="N641" s="28">
        <v>0</v>
      </c>
      <c r="O641" s="28">
        <v>0</v>
      </c>
      <c r="P641" s="28">
        <v>0</v>
      </c>
      <c r="Q641" s="28">
        <v>0</v>
      </c>
      <c r="R641" s="28">
        <v>425</v>
      </c>
      <c r="S641" s="28">
        <v>3550</v>
      </c>
      <c r="T641" s="28">
        <v>0</v>
      </c>
      <c r="U641" s="28">
        <v>0</v>
      </c>
      <c r="V641" s="28">
        <v>0</v>
      </c>
      <c r="W641" s="28">
        <v>80.669998168945313</v>
      </c>
      <c r="X641" s="28">
        <v>0</v>
      </c>
      <c r="Y641" s="28">
        <v>0</v>
      </c>
      <c r="Z641" s="28">
        <v>0</v>
      </c>
      <c r="AA641" s="28">
        <v>0</v>
      </c>
      <c r="AB641" s="28">
        <v>0</v>
      </c>
      <c r="AC641" s="28">
        <v>0</v>
      </c>
      <c r="AD641" s="28">
        <v>0</v>
      </c>
      <c r="AE641" s="28">
        <v>25.579999923706051</v>
      </c>
      <c r="AF641" s="28">
        <v>126.50999939441681</v>
      </c>
      <c r="AG641" s="28">
        <v>658.38404797688133</v>
      </c>
      <c r="AH641" s="28">
        <v>562.34133320822002</v>
      </c>
      <c r="AI641" s="30" t="str">
        <f t="shared" si="383"/>
        <v>P3 No Thermal Before 2030, 4Hr LiIon</v>
      </c>
      <c r="AJ641" s="27">
        <v>2043</v>
      </c>
      <c r="AK641" s="35">
        <f t="shared" si="384"/>
        <v>1220.7253811851015</v>
      </c>
      <c r="AL641" s="35">
        <f t="shared" si="379"/>
        <v>3975</v>
      </c>
      <c r="AM641" s="35">
        <f t="shared" si="385"/>
        <v>0</v>
      </c>
      <c r="AN641" s="35">
        <f t="shared" si="386"/>
        <v>126.50999939441681</v>
      </c>
      <c r="AO641" s="35">
        <f t="shared" si="387"/>
        <v>106.24999809265137</v>
      </c>
      <c r="AP641" s="35">
        <f t="shared" si="388"/>
        <v>0</v>
      </c>
      <c r="AQ641" s="35">
        <f t="shared" si="389"/>
        <v>2094.25</v>
      </c>
      <c r="AR641" s="35">
        <f t="shared" si="380"/>
        <v>2800</v>
      </c>
      <c r="AS641" s="35">
        <f t="shared" si="390"/>
        <v>0</v>
      </c>
      <c r="AT641" s="35">
        <f t="shared" si="391"/>
        <v>0</v>
      </c>
      <c r="AU641" s="35">
        <f t="shared" si="381"/>
        <v>0</v>
      </c>
      <c r="AV641" s="35">
        <f t="shared" si="382"/>
        <v>10322.735378672169</v>
      </c>
      <c r="AX641" s="27">
        <v>2043</v>
      </c>
      <c r="AY641" s="35"/>
      <c r="AZ641" s="35"/>
      <c r="BA641" s="35"/>
      <c r="BB641" s="35"/>
      <c r="BC641" s="35"/>
      <c r="BD641" s="35"/>
      <c r="BE641" s="35"/>
      <c r="BF641" s="35"/>
      <c r="BG641" s="35"/>
      <c r="BH641" s="35"/>
      <c r="BI641" s="35"/>
      <c r="BJ641" s="35"/>
    </row>
    <row r="642" spans="2:65" x14ac:dyDescent="0.25">
      <c r="B642" s="25">
        <v>2044</v>
      </c>
      <c r="C642" s="26">
        <v>0</v>
      </c>
      <c r="D642" s="26">
        <v>0</v>
      </c>
      <c r="E642" s="26">
        <v>0</v>
      </c>
      <c r="F642" s="26">
        <v>2000</v>
      </c>
      <c r="G642" s="26">
        <v>550</v>
      </c>
      <c r="H642" s="26">
        <v>200</v>
      </c>
      <c r="I642" s="26">
        <v>0</v>
      </c>
      <c r="J642" s="26">
        <v>400</v>
      </c>
      <c r="K642" s="26">
        <v>0</v>
      </c>
      <c r="L642" s="26">
        <v>0</v>
      </c>
      <c r="M642" s="26">
        <v>2293.1999893188477</v>
      </c>
      <c r="N642" s="26">
        <v>0</v>
      </c>
      <c r="O642" s="26">
        <v>0</v>
      </c>
      <c r="P642" s="26">
        <v>0</v>
      </c>
      <c r="Q642" s="26">
        <v>0</v>
      </c>
      <c r="R642" s="26">
        <v>650</v>
      </c>
      <c r="S642" s="26">
        <v>3550</v>
      </c>
      <c r="T642" s="26">
        <v>0</v>
      </c>
      <c r="U642" s="26">
        <v>0</v>
      </c>
      <c r="V642" s="26">
        <v>0</v>
      </c>
      <c r="W642" s="26">
        <v>84.930000305175781</v>
      </c>
      <c r="X642" s="26">
        <v>0</v>
      </c>
      <c r="Y642" s="26">
        <v>0</v>
      </c>
      <c r="Z642" s="26">
        <v>0</v>
      </c>
      <c r="AA642" s="26">
        <v>0</v>
      </c>
      <c r="AB642" s="26">
        <v>0</v>
      </c>
      <c r="AC642" s="26">
        <v>0</v>
      </c>
      <c r="AD642" s="26">
        <v>0</v>
      </c>
      <c r="AE642" s="26">
        <v>26.930000305175781</v>
      </c>
      <c r="AF642" s="26">
        <v>127.92000126838684</v>
      </c>
      <c r="AG642" s="26">
        <v>670.82747156300934</v>
      </c>
      <c r="AH642" s="26">
        <v>622.09565656516793</v>
      </c>
      <c r="AI642" s="30" t="str">
        <f t="shared" si="383"/>
        <v>P3 No Thermal Before 2030, 4Hr LiIon</v>
      </c>
      <c r="AJ642" s="25">
        <v>2044</v>
      </c>
      <c r="AK642" s="34">
        <f t="shared" si="384"/>
        <v>1292.9231281281773</v>
      </c>
      <c r="AL642" s="34">
        <f t="shared" si="379"/>
        <v>4200</v>
      </c>
      <c r="AM642" s="34">
        <f t="shared" si="385"/>
        <v>0</v>
      </c>
      <c r="AN642" s="34">
        <f t="shared" si="386"/>
        <v>127.92000126838684</v>
      </c>
      <c r="AO642" s="34">
        <f t="shared" si="387"/>
        <v>111.86000061035156</v>
      </c>
      <c r="AP642" s="34">
        <f t="shared" si="388"/>
        <v>0</v>
      </c>
      <c r="AQ642" s="34">
        <f t="shared" si="389"/>
        <v>2293.1999893188477</v>
      </c>
      <c r="AR642" s="34">
        <f t="shared" si="380"/>
        <v>3150</v>
      </c>
      <c r="AS642" s="34">
        <f t="shared" si="390"/>
        <v>0</v>
      </c>
      <c r="AT642" s="34">
        <f t="shared" si="391"/>
        <v>0</v>
      </c>
      <c r="AU642" s="34">
        <f t="shared" si="381"/>
        <v>0</v>
      </c>
      <c r="AV642" s="34">
        <f t="shared" si="382"/>
        <v>11175.903119325763</v>
      </c>
      <c r="AX642" s="25">
        <v>2044</v>
      </c>
      <c r="AY642" s="34"/>
      <c r="AZ642" s="34"/>
      <c r="BA642" s="34"/>
      <c r="BB642" s="34"/>
      <c r="BC642" s="34"/>
      <c r="BD642" s="34"/>
      <c r="BE642" s="34"/>
      <c r="BF642" s="34"/>
      <c r="BG642" s="34"/>
      <c r="BH642" s="34"/>
      <c r="BI642" s="34"/>
      <c r="BJ642" s="34"/>
    </row>
    <row r="643" spans="2:65" x14ac:dyDescent="0.25">
      <c r="B643" s="27">
        <v>2045</v>
      </c>
      <c r="C643" s="28">
        <v>0</v>
      </c>
      <c r="D643" s="28">
        <v>0</v>
      </c>
      <c r="E643" s="28">
        <v>0</v>
      </c>
      <c r="F643" s="28">
        <v>2000</v>
      </c>
      <c r="G643" s="28">
        <v>550</v>
      </c>
      <c r="H643" s="28">
        <v>200</v>
      </c>
      <c r="I643" s="28">
        <v>0</v>
      </c>
      <c r="J643" s="28">
        <v>400</v>
      </c>
      <c r="K643" s="28">
        <v>0</v>
      </c>
      <c r="L643" s="28">
        <v>100</v>
      </c>
      <c r="M643" s="28">
        <v>2292.0500030517578</v>
      </c>
      <c r="N643" s="28">
        <v>0</v>
      </c>
      <c r="O643" s="28">
        <v>0</v>
      </c>
      <c r="P643" s="28">
        <v>0</v>
      </c>
      <c r="Q643" s="28">
        <v>0</v>
      </c>
      <c r="R643" s="28">
        <v>875</v>
      </c>
      <c r="S643" s="28">
        <v>3550</v>
      </c>
      <c r="T643" s="28">
        <v>0</v>
      </c>
      <c r="U643" s="28">
        <v>0</v>
      </c>
      <c r="V643" s="28">
        <v>0</v>
      </c>
      <c r="W643" s="28">
        <v>89.410003662109375</v>
      </c>
      <c r="X643" s="28">
        <v>0</v>
      </c>
      <c r="Y643" s="28">
        <v>0</v>
      </c>
      <c r="Z643" s="28">
        <v>0</v>
      </c>
      <c r="AA643" s="28">
        <v>0</v>
      </c>
      <c r="AB643" s="28">
        <v>0</v>
      </c>
      <c r="AC643" s="28">
        <v>0</v>
      </c>
      <c r="AD643" s="28">
        <v>0</v>
      </c>
      <c r="AE643" s="28">
        <v>28.360000610351559</v>
      </c>
      <c r="AF643" s="28">
        <v>129.2099986076355</v>
      </c>
      <c r="AG643" s="28">
        <v>681.86047119128307</v>
      </c>
      <c r="AH643" s="28">
        <v>689.82409491570616</v>
      </c>
      <c r="AI643" s="30" t="str">
        <f t="shared" si="383"/>
        <v>P3 No Thermal Before 2030, 4Hr LiIon</v>
      </c>
      <c r="AJ643" s="27">
        <v>2045</v>
      </c>
      <c r="AK643" s="35">
        <f>SUM(AG643:AH643)</f>
        <v>1371.6845661069892</v>
      </c>
      <c r="AL643" s="35">
        <f t="shared" si="379"/>
        <v>4425</v>
      </c>
      <c r="AM643" s="35">
        <f t="shared" si="385"/>
        <v>0</v>
      </c>
      <c r="AN643" s="35">
        <f t="shared" si="386"/>
        <v>129.2099986076355</v>
      </c>
      <c r="AO643" s="35">
        <f t="shared" si="387"/>
        <v>117.77000427246094</v>
      </c>
      <c r="AP643" s="35">
        <f t="shared" si="388"/>
        <v>0</v>
      </c>
      <c r="AQ643" s="35">
        <f t="shared" si="389"/>
        <v>2292.0500030517578</v>
      </c>
      <c r="AR643" s="35">
        <f t="shared" si="380"/>
        <v>3250</v>
      </c>
      <c r="AS643" s="35">
        <f t="shared" si="390"/>
        <v>0</v>
      </c>
      <c r="AT643" s="35">
        <f t="shared" si="391"/>
        <v>0</v>
      </c>
      <c r="AU643" s="35">
        <f t="shared" si="381"/>
        <v>0</v>
      </c>
      <c r="AV643" s="35">
        <f t="shared" si="382"/>
        <v>11585.714572038843</v>
      </c>
      <c r="AX643" s="27">
        <v>2045</v>
      </c>
      <c r="AY643" s="35">
        <f t="shared" ref="AY643:BJ643" si="394">AK643-AK628</f>
        <v>799.20426366245636</v>
      </c>
      <c r="AZ643" s="35">
        <f t="shared" si="394"/>
        <v>500</v>
      </c>
      <c r="BA643" s="35">
        <f t="shared" si="394"/>
        <v>0</v>
      </c>
      <c r="BB643" s="35">
        <f t="shared" si="394"/>
        <v>50.569998294115067</v>
      </c>
      <c r="BC643" s="35">
        <f t="shared" si="394"/>
        <v>72.080005645751953</v>
      </c>
      <c r="BD643" s="35">
        <f t="shared" si="394"/>
        <v>0</v>
      </c>
      <c r="BE643" s="35">
        <f t="shared" si="394"/>
        <v>2292.0500030517578</v>
      </c>
      <c r="BF643" s="35">
        <f t="shared" si="394"/>
        <v>1250</v>
      </c>
      <c r="BG643" s="35">
        <f t="shared" si="394"/>
        <v>0</v>
      </c>
      <c r="BH643" s="35">
        <f t="shared" si="394"/>
        <v>0</v>
      </c>
      <c r="BI643" s="35">
        <f t="shared" si="394"/>
        <v>0</v>
      </c>
      <c r="BJ643" s="35">
        <f t="shared" si="394"/>
        <v>4963.9042706540813</v>
      </c>
    </row>
    <row r="644" spans="2:65" x14ac:dyDescent="0.25">
      <c r="AX644" s="27" t="s">
        <v>45</v>
      </c>
      <c r="AY644" s="35">
        <f>SUM(AY643,AY628,AY623)</f>
        <v>1371.684566106989</v>
      </c>
      <c r="AZ644" s="35">
        <f t="shared" ref="AZ644:BJ644" si="395">SUM(AZ643,AZ628,AZ623)</f>
        <v>4425</v>
      </c>
      <c r="BA644" s="35">
        <f t="shared" si="395"/>
        <v>0</v>
      </c>
      <c r="BB644" s="35">
        <f t="shared" si="395"/>
        <v>129.2099986076355</v>
      </c>
      <c r="BC644" s="35">
        <f t="shared" si="395"/>
        <v>117.77000427246094</v>
      </c>
      <c r="BD644" s="35">
        <f t="shared" si="395"/>
        <v>0</v>
      </c>
      <c r="BE644" s="35">
        <f t="shared" si="395"/>
        <v>2292.0500030517578</v>
      </c>
      <c r="BF644" s="35">
        <f t="shared" si="395"/>
        <v>3250</v>
      </c>
      <c r="BG644" s="35">
        <f t="shared" si="395"/>
        <v>0</v>
      </c>
      <c r="BH644" s="35">
        <f t="shared" si="395"/>
        <v>0</v>
      </c>
      <c r="BI644" s="35">
        <f t="shared" si="395"/>
        <v>0</v>
      </c>
      <c r="BJ644" s="35">
        <f t="shared" si="395"/>
        <v>11585.714572038843</v>
      </c>
    </row>
    <row r="646" spans="2:65" x14ac:dyDescent="0.25">
      <c r="B646" s="1" t="str">
        <f>'RAW DATA INPUTS &gt;&gt;&gt;'!D26</f>
        <v>Q Fuel switching, gas to electric</v>
      </c>
    </row>
    <row r="647" spans="2:65" ht="75" x14ac:dyDescent="0.25">
      <c r="B647" s="16" t="s">
        <v>13</v>
      </c>
      <c r="C647" s="17" t="s">
        <v>14</v>
      </c>
      <c r="D647" s="17" t="s">
        <v>15</v>
      </c>
      <c r="E647" s="17" t="s">
        <v>16</v>
      </c>
      <c r="F647" s="18" t="s">
        <v>17</v>
      </c>
      <c r="G647" s="18" t="s">
        <v>18</v>
      </c>
      <c r="H647" s="18" t="s">
        <v>19</v>
      </c>
      <c r="I647" s="18" t="s">
        <v>20</v>
      </c>
      <c r="J647" s="18" t="s">
        <v>21</v>
      </c>
      <c r="K647" s="18" t="s">
        <v>22</v>
      </c>
      <c r="L647" s="18" t="s">
        <v>23</v>
      </c>
      <c r="M647" s="19" t="s">
        <v>24</v>
      </c>
      <c r="N647" s="19" t="s">
        <v>25</v>
      </c>
      <c r="O647" s="19" t="s">
        <v>26</v>
      </c>
      <c r="P647" s="19" t="s">
        <v>27</v>
      </c>
      <c r="Q647" s="19" t="s">
        <v>28</v>
      </c>
      <c r="R647" s="20" t="s">
        <v>29</v>
      </c>
      <c r="S647" s="20" t="s">
        <v>30</v>
      </c>
      <c r="T647" s="20" t="s">
        <v>31</v>
      </c>
      <c r="U647" s="20" t="s">
        <v>32</v>
      </c>
      <c r="V647" s="20" t="s">
        <v>33</v>
      </c>
      <c r="W647" s="20" t="s">
        <v>34</v>
      </c>
      <c r="X647" s="21" t="s">
        <v>35</v>
      </c>
      <c r="Y647" s="21" t="s">
        <v>36</v>
      </c>
      <c r="Z647" s="21" t="s">
        <v>37</v>
      </c>
      <c r="AA647" s="16" t="s">
        <v>38</v>
      </c>
      <c r="AB647" s="16" t="s">
        <v>39</v>
      </c>
      <c r="AC647" s="16" t="s">
        <v>52</v>
      </c>
      <c r="AD647" s="16" t="s">
        <v>41</v>
      </c>
      <c r="AE647" s="16" t="s">
        <v>42</v>
      </c>
      <c r="AF647" s="22" t="s">
        <v>1</v>
      </c>
      <c r="AG647" s="22" t="s">
        <v>43</v>
      </c>
      <c r="AH647" s="22" t="s">
        <v>44</v>
      </c>
      <c r="AI647" s="36" t="str">
        <f>B646</f>
        <v>Q Fuel switching, gas to electric</v>
      </c>
      <c r="AJ647" s="23" t="s">
        <v>13</v>
      </c>
      <c r="AK647" s="23" t="s">
        <v>58</v>
      </c>
      <c r="AL647" s="23" t="s">
        <v>59</v>
      </c>
      <c r="AM647" s="23" t="s">
        <v>60</v>
      </c>
      <c r="AN647" s="23" t="s">
        <v>61</v>
      </c>
      <c r="AO647" s="23" t="s">
        <v>62</v>
      </c>
      <c r="AP647" s="24" t="s">
        <v>38</v>
      </c>
      <c r="AQ647" s="24" t="s">
        <v>47</v>
      </c>
      <c r="AR647" s="24" t="s">
        <v>53</v>
      </c>
      <c r="AS647" s="24" t="s">
        <v>63</v>
      </c>
      <c r="AT647" s="24" t="s">
        <v>64</v>
      </c>
      <c r="AU647" s="24" t="s">
        <v>50</v>
      </c>
      <c r="AV647" s="24" t="s">
        <v>45</v>
      </c>
      <c r="AX647" s="23" t="s">
        <v>273</v>
      </c>
      <c r="AY647" s="23" t="s">
        <v>58</v>
      </c>
      <c r="AZ647" s="23" t="s">
        <v>59</v>
      </c>
      <c r="BA647" s="23" t="s">
        <v>60</v>
      </c>
      <c r="BB647" s="23" t="s">
        <v>61</v>
      </c>
      <c r="BC647" s="23" t="s">
        <v>62</v>
      </c>
      <c r="BD647" s="24" t="s">
        <v>38</v>
      </c>
      <c r="BE647" s="24" t="s">
        <v>47</v>
      </c>
      <c r="BF647" s="24" t="s">
        <v>53</v>
      </c>
      <c r="BG647" s="24" t="s">
        <v>63</v>
      </c>
      <c r="BH647" s="24" t="s">
        <v>64</v>
      </c>
      <c r="BI647" s="24" t="s">
        <v>50</v>
      </c>
      <c r="BJ647" s="24" t="s">
        <v>45</v>
      </c>
    </row>
    <row r="648" spans="2:65" x14ac:dyDescent="0.25">
      <c r="B648" s="25">
        <v>2022</v>
      </c>
      <c r="C648" s="26">
        <v>0</v>
      </c>
      <c r="D648" s="26">
        <v>0</v>
      </c>
      <c r="E648" s="26">
        <v>0</v>
      </c>
      <c r="F648" s="26">
        <v>0</v>
      </c>
      <c r="G648" s="26">
        <v>0</v>
      </c>
      <c r="H648" s="26">
        <v>0</v>
      </c>
      <c r="I648" s="26">
        <v>0</v>
      </c>
      <c r="J648" s="26">
        <v>0</v>
      </c>
      <c r="K648" s="26">
        <v>0</v>
      </c>
      <c r="L648" s="26">
        <v>0</v>
      </c>
      <c r="M648" s="26">
        <v>0</v>
      </c>
      <c r="N648" s="26">
        <v>0</v>
      </c>
      <c r="O648" s="26">
        <v>0</v>
      </c>
      <c r="P648" s="26">
        <v>0</v>
      </c>
      <c r="Q648" s="26">
        <v>0</v>
      </c>
      <c r="R648" s="26">
        <v>0</v>
      </c>
      <c r="S648" s="26">
        <v>0</v>
      </c>
      <c r="T648" s="26">
        <v>0</v>
      </c>
      <c r="U648" s="26">
        <v>0</v>
      </c>
      <c r="V648" s="26">
        <v>0</v>
      </c>
      <c r="W648" s="26">
        <v>3.2999999523162842</v>
      </c>
      <c r="X648" s="26">
        <v>0</v>
      </c>
      <c r="Y648" s="26">
        <v>0</v>
      </c>
      <c r="Z648" s="26">
        <v>0</v>
      </c>
      <c r="AA648" s="26">
        <v>0</v>
      </c>
      <c r="AB648" s="26">
        <v>0</v>
      </c>
      <c r="AC648" s="26">
        <v>0</v>
      </c>
      <c r="AD648" s="26">
        <v>0</v>
      </c>
      <c r="AE648" s="26">
        <v>0</v>
      </c>
      <c r="AF648" s="26">
        <v>0</v>
      </c>
      <c r="AG648" s="26">
        <v>37.531762906349293</v>
      </c>
      <c r="AH648" s="26">
        <v>37.1379291002768</v>
      </c>
      <c r="AI648" s="30" t="str">
        <f>AI647</f>
        <v>Q Fuel switching, gas to electric</v>
      </c>
      <c r="AJ648" s="25">
        <v>2022</v>
      </c>
      <c r="AK648" s="34">
        <f>SUM(AG648:AH648)</f>
        <v>74.669692006626093</v>
      </c>
      <c r="AL648" s="34">
        <f t="shared" ref="AL648:AL671" si="396">SUM(R648:U648)</f>
        <v>0</v>
      </c>
      <c r="AM648" s="34">
        <f>SUM(AC648:AD648)</f>
        <v>0</v>
      </c>
      <c r="AN648" s="34">
        <f>AF648</f>
        <v>0</v>
      </c>
      <c r="AO648" s="34">
        <f>W648+AE648</f>
        <v>3.2999999523162842</v>
      </c>
      <c r="AP648" s="34">
        <f>AA648</f>
        <v>0</v>
      </c>
      <c r="AQ648" s="34">
        <f>SUM(M648:Q648)</f>
        <v>0</v>
      </c>
      <c r="AR648" s="34">
        <f t="shared" ref="AR648:AR671" si="397">SUM(F648:L648)</f>
        <v>0</v>
      </c>
      <c r="AS648" s="34">
        <f>SUM(X648:Z648)</f>
        <v>0</v>
      </c>
      <c r="AT648" s="34">
        <f>V648</f>
        <v>0</v>
      </c>
      <c r="AU648" s="34">
        <f t="shared" ref="AU648:AU671" si="398">SUM(C648:E648)</f>
        <v>0</v>
      </c>
      <c r="AV648" s="34">
        <f t="shared" ref="AV648:AV671" si="399">SUM(AK648:AU648)</f>
        <v>77.969691958942377</v>
      </c>
      <c r="AX648" s="25">
        <v>2022</v>
      </c>
      <c r="AY648" s="34"/>
      <c r="AZ648" s="34"/>
      <c r="BA648" s="34"/>
      <c r="BB648" s="34"/>
      <c r="BC648" s="34"/>
      <c r="BD648" s="34"/>
      <c r="BE648" s="34"/>
      <c r="BF648" s="34"/>
      <c r="BG648" s="34"/>
      <c r="BH648" s="34"/>
      <c r="BI648" s="34"/>
      <c r="BJ648" s="34"/>
      <c r="BL648" s="74" t="s">
        <v>58</v>
      </c>
      <c r="BM648" s="75">
        <f>AY672</f>
        <v>1537.4676345137968</v>
      </c>
    </row>
    <row r="649" spans="2:65" x14ac:dyDescent="0.25">
      <c r="B649" s="27">
        <v>2023</v>
      </c>
      <c r="C649" s="28">
        <v>0</v>
      </c>
      <c r="D649" s="28">
        <v>0</v>
      </c>
      <c r="E649" s="28">
        <v>0</v>
      </c>
      <c r="F649" s="28">
        <v>0</v>
      </c>
      <c r="G649" s="28">
        <v>0</v>
      </c>
      <c r="H649" s="28">
        <v>0</v>
      </c>
      <c r="I649" s="28">
        <v>0</v>
      </c>
      <c r="J649" s="28">
        <v>0</v>
      </c>
      <c r="K649" s="28">
        <v>0</v>
      </c>
      <c r="L649" s="28">
        <v>0</v>
      </c>
      <c r="M649" s="28">
        <v>0</v>
      </c>
      <c r="N649" s="28">
        <v>0</v>
      </c>
      <c r="O649" s="28">
        <v>0</v>
      </c>
      <c r="P649" s="28">
        <v>0</v>
      </c>
      <c r="Q649" s="28">
        <v>0</v>
      </c>
      <c r="R649" s="28">
        <v>0</v>
      </c>
      <c r="S649" s="28">
        <v>0</v>
      </c>
      <c r="T649" s="28">
        <v>0</v>
      </c>
      <c r="U649" s="28">
        <v>0</v>
      </c>
      <c r="V649" s="28">
        <v>0</v>
      </c>
      <c r="W649" s="28">
        <v>6.25</v>
      </c>
      <c r="X649" s="28">
        <v>0</v>
      </c>
      <c r="Y649" s="28">
        <v>0</v>
      </c>
      <c r="Z649" s="28">
        <v>0</v>
      </c>
      <c r="AA649" s="28">
        <v>0</v>
      </c>
      <c r="AB649" s="28">
        <v>0</v>
      </c>
      <c r="AC649" s="28">
        <v>0</v>
      </c>
      <c r="AD649" s="28">
        <v>0</v>
      </c>
      <c r="AE649" s="28">
        <v>3</v>
      </c>
      <c r="AF649" s="28">
        <v>0.61000002361834049</v>
      </c>
      <c r="AG649" s="28">
        <v>77.022225312648928</v>
      </c>
      <c r="AH649" s="28">
        <v>61.868254649550458</v>
      </c>
      <c r="AI649" s="30" t="str">
        <f t="shared" ref="AI649:AI671" si="400">AI648</f>
        <v>Q Fuel switching, gas to electric</v>
      </c>
      <c r="AJ649" s="27">
        <v>2023</v>
      </c>
      <c r="AK649" s="35">
        <f t="shared" ref="AK649:AK670" si="401">SUM(AG649:AH649)</f>
        <v>138.89047996219938</v>
      </c>
      <c r="AL649" s="35">
        <f t="shared" si="396"/>
        <v>0</v>
      </c>
      <c r="AM649" s="35">
        <f t="shared" ref="AM649:AM671" si="402">SUM(AC649:AD649)</f>
        <v>0</v>
      </c>
      <c r="AN649" s="35">
        <f t="shared" ref="AN649:AN671" si="403">AF649</f>
        <v>0.61000002361834049</v>
      </c>
      <c r="AO649" s="35">
        <f t="shared" ref="AO649:AO671" si="404">W649+AE649</f>
        <v>9.25</v>
      </c>
      <c r="AP649" s="35">
        <f t="shared" ref="AP649:AP671" si="405">AA649</f>
        <v>0</v>
      </c>
      <c r="AQ649" s="35">
        <f t="shared" ref="AQ649:AQ671" si="406">SUM(M649:Q649)</f>
        <v>0</v>
      </c>
      <c r="AR649" s="35">
        <f t="shared" si="397"/>
        <v>0</v>
      </c>
      <c r="AS649" s="35">
        <f t="shared" ref="AS649:AS671" si="407">SUM(X649:Z649)</f>
        <v>0</v>
      </c>
      <c r="AT649" s="35">
        <f t="shared" ref="AT649:AT671" si="408">V649</f>
        <v>0</v>
      </c>
      <c r="AU649" s="35">
        <f t="shared" si="398"/>
        <v>0</v>
      </c>
      <c r="AV649" s="35">
        <f t="shared" si="399"/>
        <v>148.75047998581772</v>
      </c>
      <c r="AX649" s="27">
        <v>2023</v>
      </c>
      <c r="AY649" s="35"/>
      <c r="AZ649" s="35"/>
      <c r="BA649" s="35"/>
      <c r="BB649" s="35"/>
      <c r="BC649" s="35"/>
      <c r="BD649" s="35"/>
      <c r="BE649" s="35"/>
      <c r="BF649" s="35"/>
      <c r="BG649" s="35"/>
      <c r="BH649" s="35"/>
      <c r="BI649" s="35"/>
      <c r="BJ649" s="35"/>
      <c r="BL649" s="74" t="s">
        <v>59</v>
      </c>
      <c r="BM649" s="75">
        <f>AZ672</f>
        <v>2000</v>
      </c>
    </row>
    <row r="650" spans="2:65" x14ac:dyDescent="0.25">
      <c r="B650" s="25">
        <v>2024</v>
      </c>
      <c r="C650" s="26">
        <v>0</v>
      </c>
      <c r="D650" s="26">
        <v>0</v>
      </c>
      <c r="E650" s="26">
        <v>0</v>
      </c>
      <c r="F650" s="26">
        <v>100</v>
      </c>
      <c r="G650" s="26">
        <v>0</v>
      </c>
      <c r="H650" s="26">
        <v>0</v>
      </c>
      <c r="I650" s="26">
        <v>0</v>
      </c>
      <c r="J650" s="26">
        <v>0</v>
      </c>
      <c r="K650" s="26">
        <v>0</v>
      </c>
      <c r="L650" s="26">
        <v>0</v>
      </c>
      <c r="M650" s="26">
        <v>800</v>
      </c>
      <c r="N650" s="26">
        <v>0</v>
      </c>
      <c r="O650" s="26">
        <v>0</v>
      </c>
      <c r="P650" s="26">
        <v>0</v>
      </c>
      <c r="Q650" s="26">
        <v>0</v>
      </c>
      <c r="R650" s="26">
        <v>0</v>
      </c>
      <c r="S650" s="26">
        <v>0</v>
      </c>
      <c r="T650" s="26">
        <v>0</v>
      </c>
      <c r="U650" s="26">
        <v>0</v>
      </c>
      <c r="V650" s="26">
        <v>0</v>
      </c>
      <c r="W650" s="26">
        <v>11.89000034332275</v>
      </c>
      <c r="X650" s="26">
        <v>0</v>
      </c>
      <c r="Y650" s="26">
        <v>0</v>
      </c>
      <c r="Z650" s="26">
        <v>0</v>
      </c>
      <c r="AA650" s="26">
        <v>0</v>
      </c>
      <c r="AB650" s="26">
        <v>0</v>
      </c>
      <c r="AC650" s="26">
        <v>0</v>
      </c>
      <c r="AD650" s="26">
        <v>0</v>
      </c>
      <c r="AE650" s="26">
        <v>6</v>
      </c>
      <c r="AF650" s="26">
        <v>5.9000002425163984</v>
      </c>
      <c r="AG650" s="26">
        <v>119.21889568803138</v>
      </c>
      <c r="AH650" s="26">
        <v>81.077305541015448</v>
      </c>
      <c r="AI650" s="30" t="str">
        <f t="shared" si="400"/>
        <v>Q Fuel switching, gas to electric</v>
      </c>
      <c r="AJ650" s="25">
        <v>2024</v>
      </c>
      <c r="AK650" s="34">
        <f t="shared" si="401"/>
        <v>200.29620122904683</v>
      </c>
      <c r="AL650" s="34">
        <f t="shared" si="396"/>
        <v>0</v>
      </c>
      <c r="AM650" s="34">
        <f t="shared" si="402"/>
        <v>0</v>
      </c>
      <c r="AN650" s="34">
        <f t="shared" si="403"/>
        <v>5.9000002425163984</v>
      </c>
      <c r="AO650" s="34">
        <f t="shared" si="404"/>
        <v>17.89000034332275</v>
      </c>
      <c r="AP650" s="34">
        <f t="shared" si="405"/>
        <v>0</v>
      </c>
      <c r="AQ650" s="34">
        <f t="shared" si="406"/>
        <v>800</v>
      </c>
      <c r="AR650" s="34">
        <f t="shared" si="397"/>
        <v>100</v>
      </c>
      <c r="AS650" s="34">
        <f t="shared" si="407"/>
        <v>0</v>
      </c>
      <c r="AT650" s="34">
        <f t="shared" si="408"/>
        <v>0</v>
      </c>
      <c r="AU650" s="34">
        <f t="shared" si="398"/>
        <v>0</v>
      </c>
      <c r="AV650" s="34">
        <f t="shared" si="399"/>
        <v>1124.086201814886</v>
      </c>
      <c r="AX650" s="25">
        <v>2024</v>
      </c>
      <c r="AY650" s="34"/>
      <c r="AZ650" s="34"/>
      <c r="BA650" s="34"/>
      <c r="BB650" s="34"/>
      <c r="BC650" s="34"/>
      <c r="BD650" s="34"/>
      <c r="BE650" s="34"/>
      <c r="BF650" s="34"/>
      <c r="BG650" s="34"/>
      <c r="BH650" s="34"/>
      <c r="BI650" s="34"/>
      <c r="BJ650" s="34"/>
      <c r="BL650" s="74" t="s">
        <v>60</v>
      </c>
      <c r="BM650" s="75">
        <f>BA672</f>
        <v>0</v>
      </c>
    </row>
    <row r="651" spans="2:65" x14ac:dyDescent="0.25">
      <c r="B651" s="27">
        <v>2025</v>
      </c>
      <c r="C651" s="28">
        <v>0</v>
      </c>
      <c r="D651" s="28">
        <v>0</v>
      </c>
      <c r="E651" s="28">
        <v>0</v>
      </c>
      <c r="F651" s="28">
        <v>800</v>
      </c>
      <c r="G651" s="28">
        <v>0</v>
      </c>
      <c r="H651" s="28">
        <v>0</v>
      </c>
      <c r="I651" s="28">
        <v>0</v>
      </c>
      <c r="J651" s="28">
        <v>0</v>
      </c>
      <c r="K651" s="28">
        <v>0</v>
      </c>
      <c r="L651" s="28">
        <v>0</v>
      </c>
      <c r="M651" s="28">
        <v>899.5999755859375</v>
      </c>
      <c r="N651" s="28">
        <v>0</v>
      </c>
      <c r="O651" s="28">
        <v>0</v>
      </c>
      <c r="P651" s="28">
        <v>0</v>
      </c>
      <c r="Q651" s="28">
        <v>0</v>
      </c>
      <c r="R651" s="28">
        <v>25</v>
      </c>
      <c r="S651" s="28">
        <v>0</v>
      </c>
      <c r="T651" s="28">
        <v>0</v>
      </c>
      <c r="U651" s="28">
        <v>0</v>
      </c>
      <c r="V651" s="28">
        <v>0</v>
      </c>
      <c r="W651" s="28">
        <v>16.090000152587891</v>
      </c>
      <c r="X651" s="28">
        <v>0</v>
      </c>
      <c r="Y651" s="28">
        <v>0</v>
      </c>
      <c r="Z651" s="28">
        <v>0</v>
      </c>
      <c r="AA651" s="28">
        <v>0</v>
      </c>
      <c r="AB651" s="28">
        <v>0</v>
      </c>
      <c r="AC651" s="28">
        <v>0</v>
      </c>
      <c r="AD651" s="28">
        <v>0</v>
      </c>
      <c r="AE651" s="28">
        <v>6</v>
      </c>
      <c r="AF651" s="28">
        <v>13.289999559521675</v>
      </c>
      <c r="AG651" s="28">
        <v>164.24307163826862</v>
      </c>
      <c r="AH651" s="28">
        <v>93.732976330442341</v>
      </c>
      <c r="AI651" s="30" t="str">
        <f t="shared" si="400"/>
        <v>Q Fuel switching, gas to electric</v>
      </c>
      <c r="AJ651" s="27">
        <v>2025</v>
      </c>
      <c r="AK651" s="35">
        <f t="shared" si="401"/>
        <v>257.97604796871099</v>
      </c>
      <c r="AL651" s="35">
        <f t="shared" si="396"/>
        <v>25</v>
      </c>
      <c r="AM651" s="35">
        <f t="shared" si="402"/>
        <v>0</v>
      </c>
      <c r="AN651" s="35">
        <f t="shared" si="403"/>
        <v>13.289999559521675</v>
      </c>
      <c r="AO651" s="35">
        <f t="shared" si="404"/>
        <v>22.090000152587891</v>
      </c>
      <c r="AP651" s="35">
        <f t="shared" si="405"/>
        <v>0</v>
      </c>
      <c r="AQ651" s="35">
        <f t="shared" si="406"/>
        <v>899.5999755859375</v>
      </c>
      <c r="AR651" s="35">
        <f t="shared" si="397"/>
        <v>800</v>
      </c>
      <c r="AS651" s="35">
        <f t="shared" si="407"/>
        <v>0</v>
      </c>
      <c r="AT651" s="35">
        <f t="shared" si="408"/>
        <v>0</v>
      </c>
      <c r="AU651" s="35">
        <f t="shared" si="398"/>
        <v>0</v>
      </c>
      <c r="AV651" s="35">
        <f t="shared" si="399"/>
        <v>2017.9560232667582</v>
      </c>
      <c r="AX651" s="27">
        <v>2025</v>
      </c>
      <c r="AY651" s="35">
        <f t="shared" ref="AY651:BJ651" si="409">AK651</f>
        <v>257.97604796871099</v>
      </c>
      <c r="AZ651" s="35">
        <f t="shared" si="409"/>
        <v>25</v>
      </c>
      <c r="BA651" s="35">
        <f t="shared" si="409"/>
        <v>0</v>
      </c>
      <c r="BB651" s="35">
        <f t="shared" si="409"/>
        <v>13.289999559521675</v>
      </c>
      <c r="BC651" s="35">
        <f t="shared" si="409"/>
        <v>22.090000152587891</v>
      </c>
      <c r="BD651" s="35">
        <f t="shared" si="409"/>
        <v>0</v>
      </c>
      <c r="BE651" s="35">
        <f t="shared" si="409"/>
        <v>899.5999755859375</v>
      </c>
      <c r="BF651" s="35">
        <f t="shared" si="409"/>
        <v>800</v>
      </c>
      <c r="BG651" s="35">
        <f t="shared" si="409"/>
        <v>0</v>
      </c>
      <c r="BH651" s="35">
        <f t="shared" si="409"/>
        <v>0</v>
      </c>
      <c r="BI651" s="35">
        <f t="shared" si="409"/>
        <v>0</v>
      </c>
      <c r="BJ651" s="35">
        <f t="shared" si="409"/>
        <v>2017.9560232667582</v>
      </c>
      <c r="BL651" s="74" t="s">
        <v>61</v>
      </c>
      <c r="BM651" s="75">
        <f>BB672</f>
        <v>108.38000166416168</v>
      </c>
    </row>
    <row r="652" spans="2:65" x14ac:dyDescent="0.25">
      <c r="B652" s="25">
        <v>2026</v>
      </c>
      <c r="C652" s="26">
        <v>0</v>
      </c>
      <c r="D652" s="26">
        <v>711</v>
      </c>
      <c r="E652" s="26">
        <v>0</v>
      </c>
      <c r="F652" s="26">
        <v>800</v>
      </c>
      <c r="G652" s="26">
        <v>0</v>
      </c>
      <c r="H652" s="26">
        <v>0</v>
      </c>
      <c r="I652" s="26">
        <v>0</v>
      </c>
      <c r="J652" s="26">
        <v>0</v>
      </c>
      <c r="K652" s="26">
        <v>0</v>
      </c>
      <c r="L652" s="26">
        <v>0</v>
      </c>
      <c r="M652" s="26">
        <v>899.15000915527344</v>
      </c>
      <c r="N652" s="26">
        <v>0</v>
      </c>
      <c r="O652" s="26">
        <v>0</v>
      </c>
      <c r="P652" s="26">
        <v>0</v>
      </c>
      <c r="Q652" s="26">
        <v>0</v>
      </c>
      <c r="R652" s="26">
        <v>25</v>
      </c>
      <c r="S652" s="26">
        <v>0</v>
      </c>
      <c r="T652" s="26">
        <v>0</v>
      </c>
      <c r="U652" s="26">
        <v>0</v>
      </c>
      <c r="V652" s="26">
        <v>0</v>
      </c>
      <c r="W652" s="26">
        <v>19.389999389648441</v>
      </c>
      <c r="X652" s="26">
        <v>0</v>
      </c>
      <c r="Y652" s="26">
        <v>0</v>
      </c>
      <c r="Z652" s="26">
        <v>0</v>
      </c>
      <c r="AA652" s="26">
        <v>0</v>
      </c>
      <c r="AB652" s="26">
        <v>0</v>
      </c>
      <c r="AC652" s="26">
        <v>0</v>
      </c>
      <c r="AD652" s="26">
        <v>0</v>
      </c>
      <c r="AE652" s="26">
        <v>6</v>
      </c>
      <c r="AF652" s="26">
        <v>26.309999853372574</v>
      </c>
      <c r="AG652" s="26">
        <v>211.11938498629223</v>
      </c>
      <c r="AH652" s="26">
        <v>109.79813701644319</v>
      </c>
      <c r="AI652" s="30" t="str">
        <f t="shared" si="400"/>
        <v>Q Fuel switching, gas to electric</v>
      </c>
      <c r="AJ652" s="25">
        <v>2026</v>
      </c>
      <c r="AK652" s="34">
        <f t="shared" si="401"/>
        <v>320.91752200273544</v>
      </c>
      <c r="AL652" s="34">
        <f t="shared" si="396"/>
        <v>25</v>
      </c>
      <c r="AM652" s="34">
        <f t="shared" si="402"/>
        <v>0</v>
      </c>
      <c r="AN652" s="34">
        <f t="shared" si="403"/>
        <v>26.309999853372574</v>
      </c>
      <c r="AO652" s="34">
        <f t="shared" si="404"/>
        <v>25.389999389648441</v>
      </c>
      <c r="AP652" s="34">
        <f t="shared" si="405"/>
        <v>0</v>
      </c>
      <c r="AQ652" s="34">
        <f t="shared" si="406"/>
        <v>899.15000915527344</v>
      </c>
      <c r="AR652" s="34">
        <f t="shared" si="397"/>
        <v>800</v>
      </c>
      <c r="AS652" s="34">
        <f t="shared" si="407"/>
        <v>0</v>
      </c>
      <c r="AT652" s="34">
        <f t="shared" si="408"/>
        <v>0</v>
      </c>
      <c r="AU652" s="34">
        <f t="shared" si="398"/>
        <v>711</v>
      </c>
      <c r="AV652" s="34">
        <f t="shared" si="399"/>
        <v>2807.7675304010299</v>
      </c>
      <c r="AX652" s="25">
        <v>2026</v>
      </c>
      <c r="AY652" s="34"/>
      <c r="AZ652" s="34"/>
      <c r="BA652" s="34"/>
      <c r="BB652" s="34"/>
      <c r="BC652" s="34"/>
      <c r="BD652" s="34"/>
      <c r="BE652" s="34"/>
      <c r="BF652" s="34"/>
      <c r="BG652" s="34"/>
      <c r="BH652" s="34"/>
      <c r="BI652" s="34"/>
      <c r="BJ652" s="34"/>
      <c r="BL652" s="74" t="s">
        <v>62</v>
      </c>
      <c r="BM652" s="75">
        <f>BC672</f>
        <v>117.77000427246094</v>
      </c>
    </row>
    <row r="653" spans="2:65" x14ac:dyDescent="0.25">
      <c r="B653" s="27">
        <v>2027</v>
      </c>
      <c r="C653" s="28">
        <v>0</v>
      </c>
      <c r="D653" s="28">
        <v>948</v>
      </c>
      <c r="E653" s="28">
        <v>0</v>
      </c>
      <c r="F653" s="28">
        <v>800</v>
      </c>
      <c r="G653" s="28">
        <v>0</v>
      </c>
      <c r="H653" s="28">
        <v>0</v>
      </c>
      <c r="I653" s="28">
        <v>0</v>
      </c>
      <c r="J653" s="28">
        <v>0</v>
      </c>
      <c r="K653" s="28">
        <v>0</v>
      </c>
      <c r="L653" s="28">
        <v>0</v>
      </c>
      <c r="M653" s="28">
        <v>898.69998931884766</v>
      </c>
      <c r="N653" s="28">
        <v>0</v>
      </c>
      <c r="O653" s="28">
        <v>0</v>
      </c>
      <c r="P653" s="28">
        <v>0</v>
      </c>
      <c r="Q653" s="28">
        <v>0</v>
      </c>
      <c r="R653" s="28">
        <v>25</v>
      </c>
      <c r="S653" s="28">
        <v>0</v>
      </c>
      <c r="T653" s="28">
        <v>0</v>
      </c>
      <c r="U653" s="28">
        <v>0</v>
      </c>
      <c r="V653" s="28">
        <v>0</v>
      </c>
      <c r="W653" s="28">
        <v>24.79000091552734</v>
      </c>
      <c r="X653" s="28">
        <v>0</v>
      </c>
      <c r="Y653" s="28">
        <v>0</v>
      </c>
      <c r="Z653" s="28">
        <v>0</v>
      </c>
      <c r="AA653" s="28">
        <v>0</v>
      </c>
      <c r="AB653" s="28">
        <v>0</v>
      </c>
      <c r="AC653" s="28">
        <v>0</v>
      </c>
      <c r="AD653" s="28">
        <v>0</v>
      </c>
      <c r="AE653" s="28">
        <v>6</v>
      </c>
      <c r="AF653" s="28">
        <v>41.00999949872493</v>
      </c>
      <c r="AG653" s="28">
        <v>261.01568218164073</v>
      </c>
      <c r="AH653" s="28">
        <v>125.52563835366325</v>
      </c>
      <c r="AI653" s="30" t="str">
        <f t="shared" si="400"/>
        <v>Q Fuel switching, gas to electric</v>
      </c>
      <c r="AJ653" s="27">
        <v>2027</v>
      </c>
      <c r="AK653" s="35">
        <f t="shared" si="401"/>
        <v>386.54132053530395</v>
      </c>
      <c r="AL653" s="35">
        <f t="shared" si="396"/>
        <v>25</v>
      </c>
      <c r="AM653" s="35">
        <f t="shared" si="402"/>
        <v>0</v>
      </c>
      <c r="AN653" s="35">
        <f t="shared" si="403"/>
        <v>41.00999949872493</v>
      </c>
      <c r="AO653" s="35">
        <f t="shared" si="404"/>
        <v>30.79000091552734</v>
      </c>
      <c r="AP653" s="35">
        <f t="shared" si="405"/>
        <v>0</v>
      </c>
      <c r="AQ653" s="35">
        <f t="shared" si="406"/>
        <v>898.69998931884766</v>
      </c>
      <c r="AR653" s="35">
        <f t="shared" si="397"/>
        <v>800</v>
      </c>
      <c r="AS653" s="35">
        <f t="shared" si="407"/>
        <v>0</v>
      </c>
      <c r="AT653" s="35">
        <f t="shared" si="408"/>
        <v>0</v>
      </c>
      <c r="AU653" s="35">
        <f t="shared" si="398"/>
        <v>948</v>
      </c>
      <c r="AV653" s="35">
        <f t="shared" si="399"/>
        <v>3130.0413102684038</v>
      </c>
      <c r="AX653" s="27">
        <v>2027</v>
      </c>
      <c r="AY653" s="35"/>
      <c r="AZ653" s="35"/>
      <c r="BA653" s="35"/>
      <c r="BB653" s="35"/>
      <c r="BC653" s="35"/>
      <c r="BD653" s="35"/>
      <c r="BE653" s="35"/>
      <c r="BF653" s="35"/>
      <c r="BG653" s="35"/>
      <c r="BH653" s="35"/>
      <c r="BI653" s="35"/>
      <c r="BJ653" s="35"/>
      <c r="BL653" s="74" t="s">
        <v>38</v>
      </c>
      <c r="BM653" s="75">
        <f>BD672</f>
        <v>135</v>
      </c>
    </row>
    <row r="654" spans="2:65" x14ac:dyDescent="0.25">
      <c r="B654" s="25">
        <v>2028</v>
      </c>
      <c r="C654" s="26">
        <v>0</v>
      </c>
      <c r="D654" s="26">
        <v>948</v>
      </c>
      <c r="E654" s="26">
        <v>0</v>
      </c>
      <c r="F654" s="26">
        <v>900</v>
      </c>
      <c r="G654" s="26">
        <v>200</v>
      </c>
      <c r="H654" s="26">
        <v>200</v>
      </c>
      <c r="I654" s="26">
        <v>0</v>
      </c>
      <c r="J654" s="26">
        <v>0</v>
      </c>
      <c r="K654" s="26">
        <v>0</v>
      </c>
      <c r="L654" s="26">
        <v>0</v>
      </c>
      <c r="M654" s="26">
        <v>898.25002288818359</v>
      </c>
      <c r="N654" s="26">
        <v>0</v>
      </c>
      <c r="O654" s="26">
        <v>0</v>
      </c>
      <c r="P654" s="26">
        <v>0</v>
      </c>
      <c r="Q654" s="26">
        <v>0</v>
      </c>
      <c r="R654" s="26">
        <v>25</v>
      </c>
      <c r="S654" s="26">
        <v>0</v>
      </c>
      <c r="T654" s="26">
        <v>0</v>
      </c>
      <c r="U654" s="26">
        <v>0</v>
      </c>
      <c r="V654" s="26">
        <v>0</v>
      </c>
      <c r="W654" s="26">
        <v>27.79000091552734</v>
      </c>
      <c r="X654" s="26">
        <v>0</v>
      </c>
      <c r="Y654" s="26">
        <v>0</v>
      </c>
      <c r="Z654" s="26">
        <v>0</v>
      </c>
      <c r="AA654" s="26">
        <v>0</v>
      </c>
      <c r="AB654" s="26">
        <v>0</v>
      </c>
      <c r="AC654" s="26">
        <v>0</v>
      </c>
      <c r="AD654" s="26">
        <v>0</v>
      </c>
      <c r="AE654" s="26">
        <v>9</v>
      </c>
      <c r="AF654" s="26">
        <v>57.450002074241638</v>
      </c>
      <c r="AG654" s="26">
        <v>313.6421858242357</v>
      </c>
      <c r="AH654" s="26">
        <v>153.20263471007479</v>
      </c>
      <c r="AI654" s="30" t="str">
        <f t="shared" si="400"/>
        <v>Q Fuel switching, gas to electric</v>
      </c>
      <c r="AJ654" s="25">
        <v>2028</v>
      </c>
      <c r="AK654" s="34">
        <f t="shared" si="401"/>
        <v>466.84482053431049</v>
      </c>
      <c r="AL654" s="34">
        <f t="shared" si="396"/>
        <v>25</v>
      </c>
      <c r="AM654" s="34">
        <f t="shared" si="402"/>
        <v>0</v>
      </c>
      <c r="AN654" s="34">
        <f t="shared" si="403"/>
        <v>57.450002074241638</v>
      </c>
      <c r="AO654" s="34">
        <f t="shared" si="404"/>
        <v>36.790000915527344</v>
      </c>
      <c r="AP654" s="34">
        <f t="shared" si="405"/>
        <v>0</v>
      </c>
      <c r="AQ654" s="34">
        <f t="shared" si="406"/>
        <v>898.25002288818359</v>
      </c>
      <c r="AR654" s="34">
        <f t="shared" si="397"/>
        <v>1300</v>
      </c>
      <c r="AS654" s="34">
        <f t="shared" si="407"/>
        <v>0</v>
      </c>
      <c r="AT654" s="34">
        <f t="shared" si="408"/>
        <v>0</v>
      </c>
      <c r="AU654" s="34">
        <f t="shared" si="398"/>
        <v>948</v>
      </c>
      <c r="AV654" s="34">
        <f t="shared" si="399"/>
        <v>3732.3348464122628</v>
      </c>
      <c r="AX654" s="25">
        <v>2028</v>
      </c>
      <c r="AY654" s="34"/>
      <c r="AZ654" s="34"/>
      <c r="BA654" s="34"/>
      <c r="BB654" s="34"/>
      <c r="BC654" s="34"/>
      <c r="BD654" s="34"/>
      <c r="BE654" s="34"/>
      <c r="BF654" s="34"/>
      <c r="BG654" s="34"/>
      <c r="BH654" s="34"/>
      <c r="BI654" s="34"/>
      <c r="BJ654" s="34"/>
      <c r="BL654" s="74" t="s">
        <v>47</v>
      </c>
      <c r="BM654" s="75">
        <f>BE672</f>
        <v>4879.7799682617188</v>
      </c>
    </row>
    <row r="655" spans="2:65" x14ac:dyDescent="0.25">
      <c r="B655" s="27">
        <v>2029</v>
      </c>
      <c r="C655" s="28">
        <v>0</v>
      </c>
      <c r="D655" s="28">
        <v>948</v>
      </c>
      <c r="E655" s="28">
        <v>0</v>
      </c>
      <c r="F655" s="28">
        <v>1200</v>
      </c>
      <c r="G655" s="28">
        <v>200</v>
      </c>
      <c r="H655" s="28">
        <v>200</v>
      </c>
      <c r="I655" s="28">
        <v>0</v>
      </c>
      <c r="J655" s="28">
        <v>0</v>
      </c>
      <c r="K655" s="28">
        <v>0</v>
      </c>
      <c r="L655" s="28">
        <v>0</v>
      </c>
      <c r="M655" s="28">
        <v>897.80000305175781</v>
      </c>
      <c r="N655" s="28">
        <v>0</v>
      </c>
      <c r="O655" s="28">
        <v>0</v>
      </c>
      <c r="P655" s="28">
        <v>0</v>
      </c>
      <c r="Q655" s="28">
        <v>0</v>
      </c>
      <c r="R655" s="28">
        <v>25</v>
      </c>
      <c r="S655" s="28">
        <v>0</v>
      </c>
      <c r="T655" s="28">
        <v>0</v>
      </c>
      <c r="U655" s="28">
        <v>0</v>
      </c>
      <c r="V655" s="28">
        <v>0</v>
      </c>
      <c r="W655" s="28">
        <v>30.489999771118161</v>
      </c>
      <c r="X655" s="28">
        <v>0</v>
      </c>
      <c r="Y655" s="28">
        <v>0</v>
      </c>
      <c r="Z655" s="28">
        <v>0</v>
      </c>
      <c r="AA655" s="28">
        <v>0</v>
      </c>
      <c r="AB655" s="28">
        <v>0</v>
      </c>
      <c r="AC655" s="28">
        <v>0</v>
      </c>
      <c r="AD655" s="28">
        <v>0</v>
      </c>
      <c r="AE655" s="28">
        <v>11</v>
      </c>
      <c r="AF655" s="28">
        <v>70.120000749826431</v>
      </c>
      <c r="AG655" s="28">
        <v>367.18174034333236</v>
      </c>
      <c r="AH655" s="28">
        <v>171.01173674933818</v>
      </c>
      <c r="AI655" s="30" t="str">
        <f t="shared" si="400"/>
        <v>Q Fuel switching, gas to electric</v>
      </c>
      <c r="AJ655" s="27">
        <v>2029</v>
      </c>
      <c r="AK655" s="35">
        <f t="shared" si="401"/>
        <v>538.19347709267049</v>
      </c>
      <c r="AL655" s="35">
        <f t="shared" si="396"/>
        <v>25</v>
      </c>
      <c r="AM655" s="35">
        <f t="shared" si="402"/>
        <v>0</v>
      </c>
      <c r="AN655" s="35">
        <f t="shared" si="403"/>
        <v>70.120000749826431</v>
      </c>
      <c r="AO655" s="35">
        <f t="shared" si="404"/>
        <v>41.489999771118164</v>
      </c>
      <c r="AP655" s="35">
        <f t="shared" si="405"/>
        <v>0</v>
      </c>
      <c r="AQ655" s="35">
        <f t="shared" si="406"/>
        <v>897.80000305175781</v>
      </c>
      <c r="AR655" s="35">
        <f t="shared" si="397"/>
        <v>1600</v>
      </c>
      <c r="AS655" s="35">
        <f t="shared" si="407"/>
        <v>0</v>
      </c>
      <c r="AT655" s="35">
        <f t="shared" si="408"/>
        <v>0</v>
      </c>
      <c r="AU655" s="35">
        <f t="shared" si="398"/>
        <v>948</v>
      </c>
      <c r="AV655" s="35">
        <f t="shared" si="399"/>
        <v>4120.6034806653734</v>
      </c>
      <c r="AX655" s="27">
        <v>2029</v>
      </c>
      <c r="AY655" s="35"/>
      <c r="AZ655" s="35"/>
      <c r="BA655" s="35"/>
      <c r="BB655" s="35"/>
      <c r="BC655" s="35"/>
      <c r="BD655" s="35"/>
      <c r="BE655" s="35"/>
      <c r="BF655" s="35"/>
      <c r="BG655" s="35"/>
      <c r="BH655" s="35"/>
      <c r="BI655" s="35"/>
      <c r="BJ655" s="35"/>
      <c r="BL655" s="74" t="s">
        <v>53</v>
      </c>
      <c r="BM655" s="75">
        <f>BF672</f>
        <v>3850</v>
      </c>
    </row>
    <row r="656" spans="2:65" x14ac:dyDescent="0.25">
      <c r="B656" s="25">
        <v>2030</v>
      </c>
      <c r="C656" s="26">
        <v>0</v>
      </c>
      <c r="D656" s="26">
        <v>948</v>
      </c>
      <c r="E656" s="26">
        <v>0</v>
      </c>
      <c r="F656" s="26">
        <v>1200</v>
      </c>
      <c r="G656" s="26">
        <v>200</v>
      </c>
      <c r="H656" s="26">
        <v>200</v>
      </c>
      <c r="I656" s="26">
        <v>0</v>
      </c>
      <c r="J656" s="26">
        <v>400</v>
      </c>
      <c r="K656" s="26">
        <v>0</v>
      </c>
      <c r="L656" s="26">
        <v>0</v>
      </c>
      <c r="M656" s="26">
        <v>897.3499755859375</v>
      </c>
      <c r="N656" s="26"/>
      <c r="O656" s="26">
        <v>0</v>
      </c>
      <c r="P656" s="26">
        <v>0</v>
      </c>
      <c r="Q656" s="26">
        <v>0</v>
      </c>
      <c r="R656" s="26">
        <v>25</v>
      </c>
      <c r="S656" s="26">
        <v>0</v>
      </c>
      <c r="T656" s="26">
        <v>0</v>
      </c>
      <c r="U656" s="26">
        <v>0</v>
      </c>
      <c r="V656" s="26">
        <v>0</v>
      </c>
      <c r="W656" s="26">
        <v>34.689998626708977</v>
      </c>
      <c r="X656" s="26">
        <v>0</v>
      </c>
      <c r="Y656" s="26">
        <v>0</v>
      </c>
      <c r="Z656" s="26">
        <v>0</v>
      </c>
      <c r="AA656" s="26">
        <v>0</v>
      </c>
      <c r="AB656" s="26">
        <v>0</v>
      </c>
      <c r="AC656" s="26">
        <v>0</v>
      </c>
      <c r="AD656" s="26">
        <v>0</v>
      </c>
      <c r="AE656" s="26">
        <v>11</v>
      </c>
      <c r="AF656" s="26">
        <v>74.479999989271164</v>
      </c>
      <c r="AG656" s="26">
        <v>424.23807204277659</v>
      </c>
      <c r="AH656" s="26">
        <v>181.88492737120654</v>
      </c>
      <c r="AI656" s="30" t="str">
        <f t="shared" si="400"/>
        <v>Q Fuel switching, gas to electric</v>
      </c>
      <c r="AJ656" s="25">
        <v>2030</v>
      </c>
      <c r="AK656" s="34">
        <f t="shared" si="401"/>
        <v>606.12299941398317</v>
      </c>
      <c r="AL656" s="34">
        <f t="shared" si="396"/>
        <v>25</v>
      </c>
      <c r="AM656" s="34">
        <f t="shared" si="402"/>
        <v>0</v>
      </c>
      <c r="AN656" s="34">
        <f t="shared" si="403"/>
        <v>74.479999989271164</v>
      </c>
      <c r="AO656" s="34">
        <f t="shared" si="404"/>
        <v>45.689998626708977</v>
      </c>
      <c r="AP656" s="34">
        <f t="shared" si="405"/>
        <v>0</v>
      </c>
      <c r="AQ656" s="34">
        <f t="shared" si="406"/>
        <v>897.3499755859375</v>
      </c>
      <c r="AR656" s="34">
        <f t="shared" si="397"/>
        <v>2000</v>
      </c>
      <c r="AS656" s="34">
        <f t="shared" si="407"/>
        <v>0</v>
      </c>
      <c r="AT656" s="34">
        <f t="shared" si="408"/>
        <v>0</v>
      </c>
      <c r="AU656" s="34">
        <f t="shared" si="398"/>
        <v>948</v>
      </c>
      <c r="AV656" s="34">
        <f t="shared" si="399"/>
        <v>4596.6429736159007</v>
      </c>
      <c r="AX656" s="25">
        <v>2030</v>
      </c>
      <c r="AY656" s="34">
        <f t="shared" ref="AY656:BJ656" si="410">AK656-AY651</f>
        <v>348.14695144527218</v>
      </c>
      <c r="AZ656" s="34">
        <f t="shared" si="410"/>
        <v>0</v>
      </c>
      <c r="BA656" s="34">
        <f t="shared" si="410"/>
        <v>0</v>
      </c>
      <c r="BB656" s="34">
        <f t="shared" si="410"/>
        <v>61.190000429749489</v>
      </c>
      <c r="BC656" s="34">
        <f t="shared" si="410"/>
        <v>23.599998474121087</v>
      </c>
      <c r="BD656" s="34">
        <f t="shared" si="410"/>
        <v>0</v>
      </c>
      <c r="BE656" s="34">
        <f t="shared" si="410"/>
        <v>-2.25</v>
      </c>
      <c r="BF656" s="34">
        <f t="shared" si="410"/>
        <v>1200</v>
      </c>
      <c r="BG656" s="34">
        <f t="shared" si="410"/>
        <v>0</v>
      </c>
      <c r="BH656" s="34">
        <f t="shared" si="410"/>
        <v>0</v>
      </c>
      <c r="BI656" s="34">
        <f t="shared" si="410"/>
        <v>948</v>
      </c>
      <c r="BJ656" s="34">
        <f t="shared" si="410"/>
        <v>2578.6869503491425</v>
      </c>
      <c r="BL656" s="74" t="s">
        <v>63</v>
      </c>
      <c r="BM656" s="75">
        <f>BG672</f>
        <v>824.94999694824219</v>
      </c>
    </row>
    <row r="657" spans="2:65" x14ac:dyDescent="0.25">
      <c r="B657" s="27">
        <v>2031</v>
      </c>
      <c r="C657" s="28">
        <v>0</v>
      </c>
      <c r="D657" s="28">
        <v>1185</v>
      </c>
      <c r="E657" s="28">
        <v>0</v>
      </c>
      <c r="F657" s="28">
        <v>1300</v>
      </c>
      <c r="G657" s="28">
        <v>200</v>
      </c>
      <c r="H657" s="28">
        <v>200</v>
      </c>
      <c r="I657" s="28">
        <v>0</v>
      </c>
      <c r="J657" s="28">
        <v>400</v>
      </c>
      <c r="K657" s="28">
        <v>0</v>
      </c>
      <c r="L657" s="28">
        <v>0</v>
      </c>
      <c r="M657" s="28">
        <v>896.90000915527344</v>
      </c>
      <c r="N657" s="28">
        <v>0</v>
      </c>
      <c r="O657" s="28">
        <v>0</v>
      </c>
      <c r="P657" s="28">
        <v>0</v>
      </c>
      <c r="Q657" s="28">
        <v>0</v>
      </c>
      <c r="R657" s="28">
        <v>25</v>
      </c>
      <c r="S657" s="28">
        <v>0</v>
      </c>
      <c r="T657" s="28">
        <v>0</v>
      </c>
      <c r="U657" s="28">
        <v>0</v>
      </c>
      <c r="V657" s="28">
        <v>0</v>
      </c>
      <c r="W657" s="28">
        <v>38.060001373291023</v>
      </c>
      <c r="X657" s="28">
        <v>0</v>
      </c>
      <c r="Y657" s="28">
        <v>0</v>
      </c>
      <c r="Z657" s="28">
        <v>0</v>
      </c>
      <c r="AA657" s="28">
        <v>0</v>
      </c>
      <c r="AB657" s="28">
        <v>0</v>
      </c>
      <c r="AC657" s="28">
        <v>0</v>
      </c>
      <c r="AD657" s="28">
        <v>0</v>
      </c>
      <c r="AE657" s="28">
        <v>12.069999694824221</v>
      </c>
      <c r="AF657" s="28">
        <v>78.909998953342438</v>
      </c>
      <c r="AG657" s="28">
        <v>483.53367705803515</v>
      </c>
      <c r="AH657" s="28">
        <v>195.61529208824882</v>
      </c>
      <c r="AI657" s="30" t="str">
        <f t="shared" si="400"/>
        <v>Q Fuel switching, gas to electric</v>
      </c>
      <c r="AJ657" s="27">
        <v>2031</v>
      </c>
      <c r="AK657" s="35">
        <f t="shared" si="401"/>
        <v>679.148969146284</v>
      </c>
      <c r="AL657" s="35">
        <f t="shared" si="396"/>
        <v>25</v>
      </c>
      <c r="AM657" s="35">
        <f t="shared" si="402"/>
        <v>0</v>
      </c>
      <c r="AN657" s="35">
        <f t="shared" si="403"/>
        <v>78.909998953342438</v>
      </c>
      <c r="AO657" s="35">
        <f t="shared" si="404"/>
        <v>50.130001068115241</v>
      </c>
      <c r="AP657" s="35">
        <f t="shared" si="405"/>
        <v>0</v>
      </c>
      <c r="AQ657" s="35">
        <f t="shared" si="406"/>
        <v>896.90000915527344</v>
      </c>
      <c r="AR657" s="35">
        <f t="shared" si="397"/>
        <v>2100</v>
      </c>
      <c r="AS657" s="35">
        <f t="shared" si="407"/>
        <v>0</v>
      </c>
      <c r="AT657" s="35">
        <f t="shared" si="408"/>
        <v>0</v>
      </c>
      <c r="AU657" s="35">
        <f t="shared" si="398"/>
        <v>1185</v>
      </c>
      <c r="AV657" s="35">
        <f t="shared" si="399"/>
        <v>5015.088978323015</v>
      </c>
      <c r="AX657" s="27">
        <v>2031</v>
      </c>
      <c r="AY657" s="35"/>
      <c r="AZ657" s="35"/>
      <c r="BA657" s="35"/>
      <c r="BB657" s="35"/>
      <c r="BC657" s="35"/>
      <c r="BD657" s="35"/>
      <c r="BE657" s="35"/>
      <c r="BF657" s="35"/>
      <c r="BG657" s="35"/>
      <c r="BH657" s="35"/>
      <c r="BI657" s="35"/>
      <c r="BJ657" s="35"/>
      <c r="BL657" s="74" t="s">
        <v>64</v>
      </c>
      <c r="BM657" s="75">
        <f>BH672</f>
        <v>0</v>
      </c>
    </row>
    <row r="658" spans="2:65" x14ac:dyDescent="0.25">
      <c r="B658" s="25">
        <v>2032</v>
      </c>
      <c r="C658" s="26">
        <v>0</v>
      </c>
      <c r="D658" s="26">
        <v>1422</v>
      </c>
      <c r="E658" s="26">
        <v>0</v>
      </c>
      <c r="F658" s="26">
        <v>1400</v>
      </c>
      <c r="G658" s="26">
        <v>200</v>
      </c>
      <c r="H658" s="26">
        <v>200</v>
      </c>
      <c r="I658" s="26">
        <v>0</v>
      </c>
      <c r="J658" s="26">
        <v>400</v>
      </c>
      <c r="K658" s="26">
        <v>0</v>
      </c>
      <c r="L658" s="26">
        <v>0</v>
      </c>
      <c r="M658" s="26">
        <v>1196.4499893188477</v>
      </c>
      <c r="N658" s="26">
        <v>0</v>
      </c>
      <c r="O658" s="26">
        <v>0</v>
      </c>
      <c r="P658" s="26">
        <v>0</v>
      </c>
      <c r="Q658" s="26">
        <v>0</v>
      </c>
      <c r="R658" s="26">
        <v>25</v>
      </c>
      <c r="S658" s="26">
        <v>0</v>
      </c>
      <c r="T658" s="26">
        <v>0</v>
      </c>
      <c r="U658" s="26">
        <v>0</v>
      </c>
      <c r="V658" s="26">
        <v>0</v>
      </c>
      <c r="W658" s="26">
        <v>41.630001068115227</v>
      </c>
      <c r="X658" s="26">
        <v>0</v>
      </c>
      <c r="Y658" s="26">
        <v>0</v>
      </c>
      <c r="Z658" s="26">
        <v>0</v>
      </c>
      <c r="AA658" s="26">
        <v>0</v>
      </c>
      <c r="AB658" s="26">
        <v>0</v>
      </c>
      <c r="AC658" s="26">
        <v>0</v>
      </c>
      <c r="AD658" s="26">
        <v>0</v>
      </c>
      <c r="AE658" s="26">
        <v>13.19999980926514</v>
      </c>
      <c r="AF658" s="26">
        <v>83.419999718666062</v>
      </c>
      <c r="AG658" s="26">
        <v>513.42269833523756</v>
      </c>
      <c r="AH658" s="26">
        <v>216.67182357825993</v>
      </c>
      <c r="AI658" s="30" t="str">
        <f t="shared" si="400"/>
        <v>Q Fuel switching, gas to electric</v>
      </c>
      <c r="AJ658" s="25">
        <v>2032</v>
      </c>
      <c r="AK658" s="34">
        <f t="shared" si="401"/>
        <v>730.09452191349749</v>
      </c>
      <c r="AL658" s="34">
        <f t="shared" si="396"/>
        <v>25</v>
      </c>
      <c r="AM658" s="34">
        <f t="shared" si="402"/>
        <v>0</v>
      </c>
      <c r="AN658" s="34">
        <f t="shared" si="403"/>
        <v>83.419999718666062</v>
      </c>
      <c r="AO658" s="34">
        <f t="shared" si="404"/>
        <v>54.830000877380371</v>
      </c>
      <c r="AP658" s="34">
        <f t="shared" si="405"/>
        <v>0</v>
      </c>
      <c r="AQ658" s="34">
        <f t="shared" si="406"/>
        <v>1196.4499893188477</v>
      </c>
      <c r="AR658" s="34">
        <f t="shared" si="397"/>
        <v>2200</v>
      </c>
      <c r="AS658" s="34">
        <f t="shared" si="407"/>
        <v>0</v>
      </c>
      <c r="AT658" s="34">
        <f t="shared" si="408"/>
        <v>0</v>
      </c>
      <c r="AU658" s="34">
        <f t="shared" si="398"/>
        <v>1422</v>
      </c>
      <c r="AV658" s="34">
        <f t="shared" si="399"/>
        <v>5711.7945118283915</v>
      </c>
      <c r="AX658" s="25">
        <v>2032</v>
      </c>
      <c r="AY658" s="34"/>
      <c r="AZ658" s="34"/>
      <c r="BA658" s="34"/>
      <c r="BB658" s="34"/>
      <c r="BC658" s="34"/>
      <c r="BD658" s="34"/>
      <c r="BE658" s="34"/>
      <c r="BF658" s="34"/>
      <c r="BG658" s="34"/>
      <c r="BH658" s="34"/>
      <c r="BI658" s="34"/>
      <c r="BJ658" s="34"/>
      <c r="BL658" s="74" t="s">
        <v>50</v>
      </c>
      <c r="BM658" s="75">
        <f>BI672</f>
        <v>2961</v>
      </c>
    </row>
    <row r="659" spans="2:65" x14ac:dyDescent="0.25">
      <c r="B659" s="27">
        <v>2033</v>
      </c>
      <c r="C659" s="28">
        <v>0</v>
      </c>
      <c r="D659" s="28">
        <v>1659</v>
      </c>
      <c r="E659" s="28">
        <v>0</v>
      </c>
      <c r="F659" s="28">
        <v>1600</v>
      </c>
      <c r="G659" s="28">
        <v>200</v>
      </c>
      <c r="H659" s="28">
        <v>200</v>
      </c>
      <c r="I659" s="28">
        <v>0</v>
      </c>
      <c r="J659" s="28">
        <v>400</v>
      </c>
      <c r="K659" s="28">
        <v>0</v>
      </c>
      <c r="L659" s="28">
        <v>0</v>
      </c>
      <c r="M659" s="28">
        <v>1295.8500137329102</v>
      </c>
      <c r="N659" s="28">
        <v>0</v>
      </c>
      <c r="O659" s="28">
        <v>0</v>
      </c>
      <c r="P659" s="28">
        <v>0</v>
      </c>
      <c r="Q659" s="28">
        <v>0</v>
      </c>
      <c r="R659" s="28">
        <v>75</v>
      </c>
      <c r="S659" s="28">
        <v>0</v>
      </c>
      <c r="T659" s="28">
        <v>0</v>
      </c>
      <c r="U659" s="28">
        <v>25</v>
      </c>
      <c r="V659" s="28">
        <v>0</v>
      </c>
      <c r="W659" s="28">
        <v>44.919998168945313</v>
      </c>
      <c r="X659" s="28">
        <v>0</v>
      </c>
      <c r="Y659" s="28">
        <v>0</v>
      </c>
      <c r="Z659" s="28">
        <v>0</v>
      </c>
      <c r="AA659" s="28">
        <v>15</v>
      </c>
      <c r="AB659" s="28">
        <v>0</v>
      </c>
      <c r="AC659" s="28">
        <v>0</v>
      </c>
      <c r="AD659" s="28">
        <v>0</v>
      </c>
      <c r="AE659" s="28">
        <v>14.25</v>
      </c>
      <c r="AF659" s="28">
        <v>88.010002315044403</v>
      </c>
      <c r="AG659" s="28">
        <v>543.82508783715195</v>
      </c>
      <c r="AH659" s="28">
        <v>245.58423121177603</v>
      </c>
      <c r="AI659" s="30" t="str">
        <f t="shared" si="400"/>
        <v>Q Fuel switching, gas to electric</v>
      </c>
      <c r="AJ659" s="27">
        <v>2033</v>
      </c>
      <c r="AK659" s="35">
        <f t="shared" si="401"/>
        <v>789.40931904892796</v>
      </c>
      <c r="AL659" s="35">
        <f t="shared" si="396"/>
        <v>100</v>
      </c>
      <c r="AM659" s="35">
        <f t="shared" si="402"/>
        <v>0</v>
      </c>
      <c r="AN659" s="35">
        <f t="shared" si="403"/>
        <v>88.010002315044403</v>
      </c>
      <c r="AO659" s="35">
        <f t="shared" si="404"/>
        <v>59.169998168945313</v>
      </c>
      <c r="AP659" s="35">
        <f t="shared" si="405"/>
        <v>15</v>
      </c>
      <c r="AQ659" s="35">
        <f t="shared" si="406"/>
        <v>1295.8500137329102</v>
      </c>
      <c r="AR659" s="35">
        <f t="shared" si="397"/>
        <v>2400</v>
      </c>
      <c r="AS659" s="35">
        <f t="shared" si="407"/>
        <v>0</v>
      </c>
      <c r="AT659" s="35">
        <f t="shared" si="408"/>
        <v>0</v>
      </c>
      <c r="AU659" s="35">
        <f t="shared" si="398"/>
        <v>1659</v>
      </c>
      <c r="AV659" s="35">
        <f t="shared" si="399"/>
        <v>6406.4393332658274</v>
      </c>
      <c r="AX659" s="27">
        <v>2033</v>
      </c>
      <c r="AY659" s="35"/>
      <c r="AZ659" s="35"/>
      <c r="BA659" s="35"/>
      <c r="BB659" s="35"/>
      <c r="BC659" s="35"/>
      <c r="BD659" s="35"/>
      <c r="BE659" s="35"/>
      <c r="BF659" s="35"/>
      <c r="BG659" s="35"/>
      <c r="BH659" s="35"/>
      <c r="BI659" s="35"/>
      <c r="BJ659" s="35"/>
    </row>
    <row r="660" spans="2:65" x14ac:dyDescent="0.25">
      <c r="B660" s="25">
        <v>2034</v>
      </c>
      <c r="C660" s="26">
        <v>0</v>
      </c>
      <c r="D660" s="26">
        <v>1659</v>
      </c>
      <c r="E660" s="26">
        <v>0</v>
      </c>
      <c r="F660" s="26">
        <v>1600</v>
      </c>
      <c r="G660" s="26">
        <v>200</v>
      </c>
      <c r="H660" s="26">
        <v>200</v>
      </c>
      <c r="I660" s="26">
        <v>0</v>
      </c>
      <c r="J660" s="26">
        <v>400</v>
      </c>
      <c r="K660" s="26">
        <v>0</v>
      </c>
      <c r="L660" s="26">
        <v>0</v>
      </c>
      <c r="M660" s="26">
        <v>1495.2000045776367</v>
      </c>
      <c r="N660" s="26">
        <v>0</v>
      </c>
      <c r="O660" s="26">
        <v>0</v>
      </c>
      <c r="P660" s="26">
        <v>0</v>
      </c>
      <c r="Q660" s="26">
        <v>0</v>
      </c>
      <c r="R660" s="26">
        <v>75</v>
      </c>
      <c r="S660" s="26">
        <v>0</v>
      </c>
      <c r="T660" s="26">
        <v>0</v>
      </c>
      <c r="U660" s="26">
        <v>25</v>
      </c>
      <c r="V660" s="26">
        <v>0</v>
      </c>
      <c r="W660" s="26">
        <v>48.389999389648438</v>
      </c>
      <c r="X660" s="26">
        <v>0</v>
      </c>
      <c r="Y660" s="26">
        <v>0</v>
      </c>
      <c r="Z660" s="26">
        <v>0</v>
      </c>
      <c r="AA660" s="26">
        <v>45</v>
      </c>
      <c r="AB660" s="26">
        <v>0</v>
      </c>
      <c r="AC660" s="26">
        <v>0</v>
      </c>
      <c r="AD660" s="26">
        <v>0</v>
      </c>
      <c r="AE660" s="26">
        <v>15.340000152587891</v>
      </c>
      <c r="AF660" s="26">
        <v>92.670002460479736</v>
      </c>
      <c r="AG660" s="26">
        <v>577.0647340499753</v>
      </c>
      <c r="AH660" s="26">
        <v>280.84440061793555</v>
      </c>
      <c r="AI660" s="30" t="str">
        <f t="shared" si="400"/>
        <v>Q Fuel switching, gas to electric</v>
      </c>
      <c r="AJ660" s="25">
        <v>2034</v>
      </c>
      <c r="AK660" s="34">
        <f t="shared" si="401"/>
        <v>857.90913466791085</v>
      </c>
      <c r="AL660" s="34">
        <f t="shared" si="396"/>
        <v>100</v>
      </c>
      <c r="AM660" s="34">
        <f t="shared" si="402"/>
        <v>0</v>
      </c>
      <c r="AN660" s="34">
        <f t="shared" si="403"/>
        <v>92.670002460479736</v>
      </c>
      <c r="AO660" s="34">
        <f t="shared" si="404"/>
        <v>63.729999542236328</v>
      </c>
      <c r="AP660" s="34">
        <f t="shared" si="405"/>
        <v>45</v>
      </c>
      <c r="AQ660" s="34">
        <f t="shared" si="406"/>
        <v>1495.2000045776367</v>
      </c>
      <c r="AR660" s="34">
        <f t="shared" si="397"/>
        <v>2400</v>
      </c>
      <c r="AS660" s="34">
        <f t="shared" si="407"/>
        <v>0</v>
      </c>
      <c r="AT660" s="34">
        <f t="shared" si="408"/>
        <v>0</v>
      </c>
      <c r="AU660" s="34">
        <f t="shared" si="398"/>
        <v>1659</v>
      </c>
      <c r="AV660" s="34">
        <f t="shared" si="399"/>
        <v>6713.5091412482634</v>
      </c>
      <c r="AX660" s="25">
        <v>2034</v>
      </c>
      <c r="AY660" s="34"/>
      <c r="AZ660" s="34"/>
      <c r="BA660" s="34"/>
      <c r="BB660" s="34"/>
      <c r="BC660" s="34"/>
      <c r="BD660" s="34"/>
      <c r="BE660" s="34"/>
      <c r="BF660" s="34"/>
      <c r="BG660" s="34"/>
      <c r="BH660" s="34"/>
      <c r="BI660" s="34"/>
      <c r="BJ660" s="34"/>
    </row>
    <row r="661" spans="2:65" x14ac:dyDescent="0.25">
      <c r="B661" s="27">
        <v>2035</v>
      </c>
      <c r="C661" s="28">
        <v>0</v>
      </c>
      <c r="D661" s="28">
        <v>1659</v>
      </c>
      <c r="E661" s="28">
        <v>0</v>
      </c>
      <c r="F661" s="28">
        <v>1800</v>
      </c>
      <c r="G661" s="28">
        <v>200</v>
      </c>
      <c r="H661" s="28">
        <v>200</v>
      </c>
      <c r="I661" s="28">
        <v>0</v>
      </c>
      <c r="J661" s="28">
        <v>400</v>
      </c>
      <c r="K661" s="28">
        <v>0</v>
      </c>
      <c r="L661" s="28">
        <v>0</v>
      </c>
      <c r="M661" s="28">
        <v>1694.4499664306641</v>
      </c>
      <c r="N661" s="28">
        <v>0</v>
      </c>
      <c r="O661" s="28">
        <v>0</v>
      </c>
      <c r="P661" s="28">
        <v>0</v>
      </c>
      <c r="Q661" s="28">
        <v>0</v>
      </c>
      <c r="R661" s="28">
        <v>75</v>
      </c>
      <c r="S661" s="28">
        <v>0</v>
      </c>
      <c r="T661" s="28">
        <v>0</v>
      </c>
      <c r="U661" s="28">
        <v>150</v>
      </c>
      <c r="V661" s="28">
        <v>0</v>
      </c>
      <c r="W661" s="28">
        <v>51.919998168945313</v>
      </c>
      <c r="X661" s="28">
        <v>0</v>
      </c>
      <c r="Y661" s="28">
        <v>0</v>
      </c>
      <c r="Z661" s="28">
        <v>0</v>
      </c>
      <c r="AA661" s="28">
        <v>45</v>
      </c>
      <c r="AB661" s="28">
        <v>0</v>
      </c>
      <c r="AC661" s="28">
        <v>0</v>
      </c>
      <c r="AD661" s="28">
        <v>0</v>
      </c>
      <c r="AE661" s="28">
        <v>16.469999313354489</v>
      </c>
      <c r="AF661" s="28">
        <v>97.410002768039718</v>
      </c>
      <c r="AG661" s="28">
        <v>607.87923046160427</v>
      </c>
      <c r="AH661" s="28">
        <v>309.19430249073082</v>
      </c>
      <c r="AI661" s="30" t="str">
        <f t="shared" si="400"/>
        <v>Q Fuel switching, gas to electric</v>
      </c>
      <c r="AJ661" s="27">
        <v>2035</v>
      </c>
      <c r="AK661" s="35">
        <f t="shared" si="401"/>
        <v>917.07353295233509</v>
      </c>
      <c r="AL661" s="35">
        <f t="shared" si="396"/>
        <v>225</v>
      </c>
      <c r="AM661" s="35">
        <f t="shared" si="402"/>
        <v>0</v>
      </c>
      <c r="AN661" s="35">
        <f t="shared" si="403"/>
        <v>97.410002768039718</v>
      </c>
      <c r="AO661" s="35">
        <f t="shared" si="404"/>
        <v>68.389997482299805</v>
      </c>
      <c r="AP661" s="35">
        <f t="shared" si="405"/>
        <v>45</v>
      </c>
      <c r="AQ661" s="35">
        <f t="shared" si="406"/>
        <v>1694.4499664306641</v>
      </c>
      <c r="AR661" s="35">
        <f t="shared" si="397"/>
        <v>2600</v>
      </c>
      <c r="AS661" s="35">
        <f t="shared" si="407"/>
        <v>0</v>
      </c>
      <c r="AT661" s="35">
        <f t="shared" si="408"/>
        <v>0</v>
      </c>
      <c r="AU661" s="35">
        <f t="shared" si="398"/>
        <v>1659</v>
      </c>
      <c r="AV661" s="35">
        <f t="shared" si="399"/>
        <v>7306.3234996333385</v>
      </c>
      <c r="AX661" s="27">
        <v>2035</v>
      </c>
      <c r="AY661" s="35"/>
      <c r="AZ661" s="35"/>
      <c r="BA661" s="35"/>
      <c r="BB661" s="35"/>
      <c r="BC661" s="35"/>
      <c r="BD661" s="35"/>
      <c r="BE661" s="35"/>
      <c r="BF661" s="35"/>
      <c r="BG661" s="35"/>
      <c r="BH661" s="35"/>
      <c r="BI661" s="35"/>
      <c r="BJ661" s="35"/>
    </row>
    <row r="662" spans="2:65" x14ac:dyDescent="0.25">
      <c r="B662" s="25">
        <v>2036</v>
      </c>
      <c r="C662" s="26">
        <v>0</v>
      </c>
      <c r="D662" s="26">
        <v>1659</v>
      </c>
      <c r="E662" s="26">
        <v>0</v>
      </c>
      <c r="F662" s="26">
        <v>1900</v>
      </c>
      <c r="G662" s="26">
        <v>200</v>
      </c>
      <c r="H662" s="26">
        <v>200</v>
      </c>
      <c r="I662" s="26">
        <v>0</v>
      </c>
      <c r="J662" s="26">
        <v>400</v>
      </c>
      <c r="K662" s="26">
        <v>0</v>
      </c>
      <c r="L662" s="26">
        <v>0</v>
      </c>
      <c r="M662" s="26">
        <v>1893.6000137329102</v>
      </c>
      <c r="N662" s="26">
        <v>0</v>
      </c>
      <c r="O662" s="26">
        <v>0</v>
      </c>
      <c r="P662" s="26">
        <v>0</v>
      </c>
      <c r="Q662" s="26">
        <v>0</v>
      </c>
      <c r="R662" s="26">
        <v>75</v>
      </c>
      <c r="S662" s="26">
        <v>0</v>
      </c>
      <c r="T662" s="26">
        <v>0</v>
      </c>
      <c r="U662" s="26">
        <v>400</v>
      </c>
      <c r="V662" s="26">
        <v>0</v>
      </c>
      <c r="W662" s="26">
        <v>55.459999084472663</v>
      </c>
      <c r="X662" s="26">
        <v>0</v>
      </c>
      <c r="Y662" s="26">
        <v>0</v>
      </c>
      <c r="Z662" s="26">
        <v>0</v>
      </c>
      <c r="AA662" s="26">
        <v>75</v>
      </c>
      <c r="AB662" s="26">
        <v>0</v>
      </c>
      <c r="AC662" s="26">
        <v>0</v>
      </c>
      <c r="AD662" s="26">
        <v>0</v>
      </c>
      <c r="AE662" s="26">
        <v>17.590000152587891</v>
      </c>
      <c r="AF662" s="26">
        <v>99.680000603199005</v>
      </c>
      <c r="AG662" s="26">
        <v>639.68753957211959</v>
      </c>
      <c r="AH662" s="26">
        <v>312.4177018948738</v>
      </c>
      <c r="AI662" s="30" t="str">
        <f t="shared" si="400"/>
        <v>Q Fuel switching, gas to electric</v>
      </c>
      <c r="AJ662" s="25">
        <v>2036</v>
      </c>
      <c r="AK662" s="34">
        <f t="shared" si="401"/>
        <v>952.10524146699345</v>
      </c>
      <c r="AL662" s="34">
        <f t="shared" si="396"/>
        <v>475</v>
      </c>
      <c r="AM662" s="34">
        <f t="shared" si="402"/>
        <v>0</v>
      </c>
      <c r="AN662" s="34">
        <f t="shared" si="403"/>
        <v>99.680000603199005</v>
      </c>
      <c r="AO662" s="34">
        <f t="shared" si="404"/>
        <v>73.049999237060547</v>
      </c>
      <c r="AP662" s="34">
        <f t="shared" si="405"/>
        <v>75</v>
      </c>
      <c r="AQ662" s="34">
        <f t="shared" si="406"/>
        <v>1893.6000137329102</v>
      </c>
      <c r="AR662" s="34">
        <f t="shared" si="397"/>
        <v>2700</v>
      </c>
      <c r="AS662" s="34">
        <f t="shared" si="407"/>
        <v>0</v>
      </c>
      <c r="AT662" s="34">
        <f t="shared" si="408"/>
        <v>0</v>
      </c>
      <c r="AU662" s="34">
        <f t="shared" si="398"/>
        <v>1659</v>
      </c>
      <c r="AV662" s="34">
        <f t="shared" si="399"/>
        <v>7927.4352550401636</v>
      </c>
      <c r="AX662" s="25">
        <v>2036</v>
      </c>
      <c r="AY662" s="34"/>
      <c r="AZ662" s="34"/>
      <c r="BA662" s="34"/>
      <c r="BB662" s="34"/>
      <c r="BC662" s="34"/>
      <c r="BD662" s="34"/>
      <c r="BE662" s="34"/>
      <c r="BF662" s="34"/>
      <c r="BG662" s="34"/>
      <c r="BH662" s="34"/>
      <c r="BI662" s="34"/>
      <c r="BJ662" s="34"/>
    </row>
    <row r="663" spans="2:65" x14ac:dyDescent="0.25">
      <c r="B663" s="27">
        <v>2037</v>
      </c>
      <c r="C663" s="28">
        <v>0</v>
      </c>
      <c r="D663" s="28">
        <v>1659</v>
      </c>
      <c r="E663" s="28">
        <v>0</v>
      </c>
      <c r="F663" s="28">
        <v>2000</v>
      </c>
      <c r="G663" s="28">
        <v>200</v>
      </c>
      <c r="H663" s="28">
        <v>200</v>
      </c>
      <c r="I663" s="28">
        <v>0</v>
      </c>
      <c r="J663" s="28">
        <v>400</v>
      </c>
      <c r="K663" s="28">
        <v>0</v>
      </c>
      <c r="L663" s="28">
        <v>0</v>
      </c>
      <c r="M663" s="28">
        <v>2192.6499862670898</v>
      </c>
      <c r="N663" s="28">
        <v>0</v>
      </c>
      <c r="O663" s="28">
        <v>0</v>
      </c>
      <c r="P663" s="28">
        <v>0</v>
      </c>
      <c r="Q663" s="28">
        <v>0</v>
      </c>
      <c r="R663" s="28">
        <v>75</v>
      </c>
      <c r="S663" s="28">
        <v>0</v>
      </c>
      <c r="T663" s="28">
        <v>0</v>
      </c>
      <c r="U663" s="28">
        <v>650</v>
      </c>
      <c r="V663" s="28">
        <v>0</v>
      </c>
      <c r="W663" s="28">
        <v>58.759998321533203</v>
      </c>
      <c r="X663" s="28">
        <v>0</v>
      </c>
      <c r="Y663" s="28">
        <v>0</v>
      </c>
      <c r="Z663" s="28">
        <v>0</v>
      </c>
      <c r="AA663" s="28">
        <v>90</v>
      </c>
      <c r="AB663" s="28">
        <v>0</v>
      </c>
      <c r="AC663" s="28">
        <v>0</v>
      </c>
      <c r="AD663" s="28">
        <v>0</v>
      </c>
      <c r="AE663" s="28">
        <v>18.629999160766602</v>
      </c>
      <c r="AF663" s="28">
        <v>100.69000059366226</v>
      </c>
      <c r="AG663" s="28">
        <v>670.51311338795813</v>
      </c>
      <c r="AH663" s="28">
        <v>341.97115193805143</v>
      </c>
      <c r="AI663" s="30" t="str">
        <f t="shared" si="400"/>
        <v>Q Fuel switching, gas to electric</v>
      </c>
      <c r="AJ663" s="27">
        <v>2037</v>
      </c>
      <c r="AK663" s="35">
        <f t="shared" si="401"/>
        <v>1012.4842653260096</v>
      </c>
      <c r="AL663" s="35">
        <f t="shared" si="396"/>
        <v>725</v>
      </c>
      <c r="AM663" s="35">
        <f t="shared" si="402"/>
        <v>0</v>
      </c>
      <c r="AN663" s="35">
        <f t="shared" si="403"/>
        <v>100.69000059366226</v>
      </c>
      <c r="AO663" s="35">
        <f t="shared" si="404"/>
        <v>77.389997482299805</v>
      </c>
      <c r="AP663" s="35">
        <f t="shared" si="405"/>
        <v>90</v>
      </c>
      <c r="AQ663" s="35">
        <f t="shared" si="406"/>
        <v>2192.6499862670898</v>
      </c>
      <c r="AR663" s="35">
        <f t="shared" si="397"/>
        <v>2800</v>
      </c>
      <c r="AS663" s="35">
        <f t="shared" si="407"/>
        <v>0</v>
      </c>
      <c r="AT663" s="35">
        <f t="shared" si="408"/>
        <v>0</v>
      </c>
      <c r="AU663" s="35">
        <f t="shared" si="398"/>
        <v>1659</v>
      </c>
      <c r="AV663" s="35">
        <f t="shared" si="399"/>
        <v>8657.2142496690612</v>
      </c>
      <c r="AX663" s="27">
        <v>2037</v>
      </c>
      <c r="AY663" s="35"/>
      <c r="AZ663" s="35"/>
      <c r="BA663" s="35"/>
      <c r="BB663" s="35"/>
      <c r="BC663" s="35"/>
      <c r="BD663" s="35"/>
      <c r="BE663" s="35"/>
      <c r="BF663" s="35"/>
      <c r="BG663" s="35"/>
      <c r="BH663" s="35"/>
      <c r="BI663" s="35"/>
      <c r="BJ663" s="35"/>
    </row>
    <row r="664" spans="2:65" x14ac:dyDescent="0.25">
      <c r="B664" s="25">
        <v>2038</v>
      </c>
      <c r="C664" s="26">
        <v>0</v>
      </c>
      <c r="D664" s="26">
        <v>1896</v>
      </c>
      <c r="E664" s="26">
        <v>0</v>
      </c>
      <c r="F664" s="26">
        <v>2100</v>
      </c>
      <c r="G664" s="26">
        <v>200</v>
      </c>
      <c r="H664" s="26">
        <v>200</v>
      </c>
      <c r="I664" s="26">
        <v>0</v>
      </c>
      <c r="J664" s="26">
        <v>400</v>
      </c>
      <c r="K664" s="26">
        <v>0</v>
      </c>
      <c r="L664" s="26">
        <v>0</v>
      </c>
      <c r="M664" s="26">
        <v>2291.5500106811523</v>
      </c>
      <c r="N664" s="26">
        <v>0</v>
      </c>
      <c r="O664" s="26">
        <v>0</v>
      </c>
      <c r="P664" s="26">
        <v>0</v>
      </c>
      <c r="Q664" s="26">
        <v>0</v>
      </c>
      <c r="R664" s="26">
        <v>75</v>
      </c>
      <c r="S664" s="26">
        <v>0</v>
      </c>
      <c r="T664" s="26">
        <v>0</v>
      </c>
      <c r="U664" s="26">
        <v>725</v>
      </c>
      <c r="V664" s="26">
        <v>0</v>
      </c>
      <c r="W664" s="26">
        <v>62.220001220703118</v>
      </c>
      <c r="X664" s="26">
        <v>125</v>
      </c>
      <c r="Y664" s="26">
        <v>0</v>
      </c>
      <c r="Z664" s="26">
        <v>0</v>
      </c>
      <c r="AA664" s="26">
        <v>120</v>
      </c>
      <c r="AB664" s="26">
        <v>0</v>
      </c>
      <c r="AC664" s="26">
        <v>0</v>
      </c>
      <c r="AD664" s="26">
        <v>0</v>
      </c>
      <c r="AE664" s="26">
        <v>19.729999542236332</v>
      </c>
      <c r="AF664" s="26">
        <v>101.66000181436539</v>
      </c>
      <c r="AG664" s="26">
        <v>699.77322725012084</v>
      </c>
      <c r="AH664" s="26">
        <v>372.95409578863388</v>
      </c>
      <c r="AI664" s="30" t="str">
        <f t="shared" si="400"/>
        <v>Q Fuel switching, gas to electric</v>
      </c>
      <c r="AJ664" s="25">
        <v>2038</v>
      </c>
      <c r="AK664" s="34">
        <f t="shared" si="401"/>
        <v>1072.7273230387548</v>
      </c>
      <c r="AL664" s="34">
        <f t="shared" si="396"/>
        <v>800</v>
      </c>
      <c r="AM664" s="34">
        <f t="shared" si="402"/>
        <v>0</v>
      </c>
      <c r="AN664" s="34">
        <f t="shared" si="403"/>
        <v>101.66000181436539</v>
      </c>
      <c r="AO664" s="34">
        <f t="shared" si="404"/>
        <v>81.950000762939453</v>
      </c>
      <c r="AP664" s="34">
        <f t="shared" si="405"/>
        <v>120</v>
      </c>
      <c r="AQ664" s="34">
        <f t="shared" si="406"/>
        <v>2291.5500106811523</v>
      </c>
      <c r="AR664" s="34">
        <f t="shared" si="397"/>
        <v>2900</v>
      </c>
      <c r="AS664" s="34">
        <f t="shared" si="407"/>
        <v>125</v>
      </c>
      <c r="AT664" s="34">
        <f t="shared" si="408"/>
        <v>0</v>
      </c>
      <c r="AU664" s="34">
        <f t="shared" si="398"/>
        <v>1896</v>
      </c>
      <c r="AV664" s="34">
        <f t="shared" si="399"/>
        <v>9388.8873362972117</v>
      </c>
      <c r="AX664" s="25">
        <v>2038</v>
      </c>
      <c r="AY664" s="34"/>
      <c r="AZ664" s="34"/>
      <c r="BA664" s="34"/>
      <c r="BB664" s="34"/>
      <c r="BC664" s="34"/>
      <c r="BD664" s="34"/>
      <c r="BE664" s="34"/>
      <c r="BF664" s="34"/>
      <c r="BG664" s="34"/>
      <c r="BH664" s="34"/>
      <c r="BI664" s="34"/>
      <c r="BJ664" s="34"/>
    </row>
    <row r="665" spans="2:65" x14ac:dyDescent="0.25">
      <c r="B665" s="27">
        <v>2039</v>
      </c>
      <c r="C665" s="28">
        <v>0</v>
      </c>
      <c r="D665" s="28">
        <v>1896</v>
      </c>
      <c r="E665" s="28">
        <v>0</v>
      </c>
      <c r="F665" s="28">
        <v>2100</v>
      </c>
      <c r="G665" s="28">
        <v>200</v>
      </c>
      <c r="H665" s="28">
        <v>200</v>
      </c>
      <c r="I665" s="28">
        <v>0</v>
      </c>
      <c r="J665" s="28">
        <v>400</v>
      </c>
      <c r="K665" s="28">
        <v>0</v>
      </c>
      <c r="L665" s="28">
        <v>0</v>
      </c>
      <c r="M665" s="28">
        <v>2590.4000091552734</v>
      </c>
      <c r="N665" s="28">
        <v>0</v>
      </c>
      <c r="O665" s="28">
        <v>0</v>
      </c>
      <c r="P665" s="28">
        <v>0</v>
      </c>
      <c r="Q665" s="28">
        <v>0</v>
      </c>
      <c r="R665" s="28">
        <v>100</v>
      </c>
      <c r="S665" s="28">
        <v>0</v>
      </c>
      <c r="T665" s="28">
        <v>50</v>
      </c>
      <c r="U665" s="28">
        <v>925</v>
      </c>
      <c r="V665" s="28">
        <v>0</v>
      </c>
      <c r="W665" s="28">
        <v>65.650001525878906</v>
      </c>
      <c r="X665" s="28">
        <v>250</v>
      </c>
      <c r="Y665" s="28">
        <v>0</v>
      </c>
      <c r="Z665" s="28">
        <v>0</v>
      </c>
      <c r="AA665" s="28">
        <v>120</v>
      </c>
      <c r="AB665" s="28">
        <v>0</v>
      </c>
      <c r="AC665" s="28">
        <v>0</v>
      </c>
      <c r="AD665" s="28">
        <v>0</v>
      </c>
      <c r="AE665" s="28">
        <v>20.819999694824219</v>
      </c>
      <c r="AF665" s="28">
        <v>102.65000134706497</v>
      </c>
      <c r="AG665" s="28">
        <v>729.05334737670728</v>
      </c>
      <c r="AH665" s="28">
        <v>417.70254871129873</v>
      </c>
      <c r="AI665" s="30" t="str">
        <f t="shared" si="400"/>
        <v>Q Fuel switching, gas to electric</v>
      </c>
      <c r="AJ665" s="27">
        <v>2039</v>
      </c>
      <c r="AK665" s="35">
        <f t="shared" si="401"/>
        <v>1146.755896088006</v>
      </c>
      <c r="AL665" s="35">
        <f t="shared" si="396"/>
        <v>1075</v>
      </c>
      <c r="AM665" s="35">
        <f t="shared" si="402"/>
        <v>0</v>
      </c>
      <c r="AN665" s="35">
        <f t="shared" si="403"/>
        <v>102.65000134706497</v>
      </c>
      <c r="AO665" s="35">
        <f t="shared" si="404"/>
        <v>86.470001220703125</v>
      </c>
      <c r="AP665" s="35">
        <f t="shared" si="405"/>
        <v>120</v>
      </c>
      <c r="AQ665" s="35">
        <f t="shared" si="406"/>
        <v>2590.4000091552734</v>
      </c>
      <c r="AR665" s="35">
        <f t="shared" si="397"/>
        <v>2900</v>
      </c>
      <c r="AS665" s="35">
        <f t="shared" si="407"/>
        <v>250</v>
      </c>
      <c r="AT665" s="35">
        <f t="shared" si="408"/>
        <v>0</v>
      </c>
      <c r="AU665" s="35">
        <f t="shared" si="398"/>
        <v>1896</v>
      </c>
      <c r="AV665" s="35">
        <f t="shared" si="399"/>
        <v>10167.275907811047</v>
      </c>
      <c r="AX665" s="27">
        <v>2039</v>
      </c>
      <c r="AY665" s="35"/>
      <c r="AZ665" s="35"/>
      <c r="BA665" s="35"/>
      <c r="BB665" s="35"/>
      <c r="BC665" s="35"/>
      <c r="BD665" s="35"/>
      <c r="BE665" s="35"/>
      <c r="BF665" s="35"/>
      <c r="BG665" s="35"/>
      <c r="BH665" s="35"/>
      <c r="BI665" s="35"/>
      <c r="BJ665" s="35"/>
    </row>
    <row r="666" spans="2:65" x14ac:dyDescent="0.25">
      <c r="B666" s="25">
        <v>2040</v>
      </c>
      <c r="C666" s="26">
        <v>355</v>
      </c>
      <c r="D666" s="26">
        <v>1896</v>
      </c>
      <c r="E666" s="26">
        <v>0</v>
      </c>
      <c r="F666" s="26">
        <v>2200</v>
      </c>
      <c r="G666" s="26">
        <v>200</v>
      </c>
      <c r="H666" s="26">
        <v>200</v>
      </c>
      <c r="I666" s="26">
        <v>0</v>
      </c>
      <c r="J666" s="26">
        <v>400</v>
      </c>
      <c r="K666" s="26">
        <v>0</v>
      </c>
      <c r="L666" s="26">
        <v>0</v>
      </c>
      <c r="M666" s="26">
        <v>2889.0999603271484</v>
      </c>
      <c r="N666" s="26">
        <v>0</v>
      </c>
      <c r="O666" s="26">
        <v>0</v>
      </c>
      <c r="P666" s="26">
        <v>0</v>
      </c>
      <c r="Q666" s="26">
        <v>0</v>
      </c>
      <c r="R666" s="26">
        <v>100</v>
      </c>
      <c r="S666" s="26">
        <v>0</v>
      </c>
      <c r="T666" s="26">
        <v>225</v>
      </c>
      <c r="U666" s="26">
        <v>1025</v>
      </c>
      <c r="V666" s="26">
        <v>0</v>
      </c>
      <c r="W666" s="26">
        <v>69.120002746582031</v>
      </c>
      <c r="X666" s="26">
        <v>250</v>
      </c>
      <c r="Y666" s="26">
        <v>0</v>
      </c>
      <c r="Z666" s="26">
        <v>0</v>
      </c>
      <c r="AA666" s="26">
        <v>120</v>
      </c>
      <c r="AB666" s="26">
        <v>0</v>
      </c>
      <c r="AC666" s="26">
        <v>0</v>
      </c>
      <c r="AD666" s="26">
        <v>0</v>
      </c>
      <c r="AE666" s="26">
        <v>21.920000076293949</v>
      </c>
      <c r="AF666" s="26">
        <v>103.62000048160553</v>
      </c>
      <c r="AG666" s="26">
        <v>755.51243081152279</v>
      </c>
      <c r="AH666" s="26">
        <v>466.93941385101141</v>
      </c>
      <c r="AI666" s="30" t="str">
        <f t="shared" si="400"/>
        <v>Q Fuel switching, gas to electric</v>
      </c>
      <c r="AJ666" s="25">
        <v>2040</v>
      </c>
      <c r="AK666" s="34">
        <f t="shared" si="401"/>
        <v>1222.4518446625343</v>
      </c>
      <c r="AL666" s="34">
        <f t="shared" si="396"/>
        <v>1350</v>
      </c>
      <c r="AM666" s="34">
        <f t="shared" si="402"/>
        <v>0</v>
      </c>
      <c r="AN666" s="34">
        <f t="shared" si="403"/>
        <v>103.62000048160553</v>
      </c>
      <c r="AO666" s="34">
        <f t="shared" si="404"/>
        <v>91.040002822875977</v>
      </c>
      <c r="AP666" s="34">
        <f t="shared" si="405"/>
        <v>120</v>
      </c>
      <c r="AQ666" s="34">
        <f t="shared" si="406"/>
        <v>2889.0999603271484</v>
      </c>
      <c r="AR666" s="34">
        <f t="shared" si="397"/>
        <v>3000</v>
      </c>
      <c r="AS666" s="34">
        <f t="shared" si="407"/>
        <v>250</v>
      </c>
      <c r="AT666" s="34">
        <f t="shared" si="408"/>
        <v>0</v>
      </c>
      <c r="AU666" s="34">
        <f t="shared" si="398"/>
        <v>2251</v>
      </c>
      <c r="AV666" s="34">
        <f t="shared" si="399"/>
        <v>11277.211808294163</v>
      </c>
      <c r="AX666" s="25">
        <v>2040</v>
      </c>
      <c r="AY666" s="34"/>
      <c r="AZ666" s="34"/>
      <c r="BA666" s="34"/>
      <c r="BB666" s="34"/>
      <c r="BC666" s="34"/>
      <c r="BD666" s="34"/>
      <c r="BE666" s="34"/>
      <c r="BF666" s="34"/>
      <c r="BG666" s="34"/>
      <c r="BH666" s="34"/>
      <c r="BI666" s="34"/>
      <c r="BJ666" s="34"/>
    </row>
    <row r="667" spans="2:65" x14ac:dyDescent="0.25">
      <c r="B667" s="27">
        <v>2041</v>
      </c>
      <c r="C667" s="28">
        <v>355</v>
      </c>
      <c r="D667" s="28">
        <v>1896</v>
      </c>
      <c r="E667" s="28">
        <v>0</v>
      </c>
      <c r="F667" s="28">
        <v>2300</v>
      </c>
      <c r="G667" s="28">
        <v>200</v>
      </c>
      <c r="H667" s="28">
        <v>200</v>
      </c>
      <c r="I667" s="28">
        <v>0</v>
      </c>
      <c r="J667" s="28">
        <v>400</v>
      </c>
      <c r="K667" s="28">
        <v>0</v>
      </c>
      <c r="L667" s="28">
        <v>0</v>
      </c>
      <c r="M667" s="28">
        <v>3287.650016784668</v>
      </c>
      <c r="N667" s="28">
        <v>0</v>
      </c>
      <c r="O667" s="28">
        <v>0</v>
      </c>
      <c r="P667" s="28">
        <v>0</v>
      </c>
      <c r="Q667" s="28">
        <v>0</v>
      </c>
      <c r="R667" s="28">
        <v>100</v>
      </c>
      <c r="S667" s="28">
        <v>0</v>
      </c>
      <c r="T667" s="28">
        <v>325</v>
      </c>
      <c r="U667" s="28">
        <v>1100</v>
      </c>
      <c r="V667" s="28">
        <v>0</v>
      </c>
      <c r="W667" s="28">
        <v>72.769996643066406</v>
      </c>
      <c r="X667" s="28">
        <v>250</v>
      </c>
      <c r="Y667" s="28">
        <v>0</v>
      </c>
      <c r="Z667" s="28">
        <v>0</v>
      </c>
      <c r="AA667" s="28">
        <v>135</v>
      </c>
      <c r="AB667" s="28">
        <v>0</v>
      </c>
      <c r="AC667" s="28">
        <v>0</v>
      </c>
      <c r="AD667" s="28">
        <v>0</v>
      </c>
      <c r="AE667" s="28">
        <v>23.079999923706051</v>
      </c>
      <c r="AF667" s="28">
        <v>104.58999955654144</v>
      </c>
      <c r="AG667" s="28">
        <v>778.42247755274707</v>
      </c>
      <c r="AH667" s="28">
        <v>490.49237784781337</v>
      </c>
      <c r="AI667" s="30" t="str">
        <f t="shared" si="400"/>
        <v>Q Fuel switching, gas to electric</v>
      </c>
      <c r="AJ667" s="27">
        <v>2041</v>
      </c>
      <c r="AK667" s="35">
        <f t="shared" si="401"/>
        <v>1268.9148554005606</v>
      </c>
      <c r="AL667" s="35">
        <f t="shared" si="396"/>
        <v>1525</v>
      </c>
      <c r="AM667" s="35">
        <f t="shared" si="402"/>
        <v>0</v>
      </c>
      <c r="AN667" s="35">
        <f t="shared" si="403"/>
        <v>104.58999955654144</v>
      </c>
      <c r="AO667" s="35">
        <f t="shared" si="404"/>
        <v>95.849996566772461</v>
      </c>
      <c r="AP667" s="35">
        <f t="shared" si="405"/>
        <v>135</v>
      </c>
      <c r="AQ667" s="35">
        <f t="shared" si="406"/>
        <v>3287.650016784668</v>
      </c>
      <c r="AR667" s="35">
        <f t="shared" si="397"/>
        <v>3100</v>
      </c>
      <c r="AS667" s="35">
        <f t="shared" si="407"/>
        <v>250</v>
      </c>
      <c r="AT667" s="35">
        <f t="shared" si="408"/>
        <v>0</v>
      </c>
      <c r="AU667" s="35">
        <f t="shared" si="398"/>
        <v>2251</v>
      </c>
      <c r="AV667" s="35">
        <f t="shared" si="399"/>
        <v>12018.004868308542</v>
      </c>
      <c r="AX667" s="27">
        <v>2041</v>
      </c>
      <c r="AY667" s="35"/>
      <c r="AZ667" s="35"/>
      <c r="BA667" s="35"/>
      <c r="BB667" s="35"/>
      <c r="BC667" s="35"/>
      <c r="BD667" s="35"/>
      <c r="BE667" s="35"/>
      <c r="BF667" s="35"/>
      <c r="BG667" s="35"/>
      <c r="BH667" s="35"/>
      <c r="BI667" s="35"/>
      <c r="BJ667" s="35"/>
    </row>
    <row r="668" spans="2:65" x14ac:dyDescent="0.25">
      <c r="B668" s="25">
        <v>2042</v>
      </c>
      <c r="C668" s="26">
        <v>355</v>
      </c>
      <c r="D668" s="26">
        <v>1896</v>
      </c>
      <c r="E668" s="26">
        <v>0</v>
      </c>
      <c r="F668" s="26">
        <v>2300</v>
      </c>
      <c r="G668" s="26">
        <v>200</v>
      </c>
      <c r="H668" s="26">
        <v>200</v>
      </c>
      <c r="I668" s="26">
        <v>0</v>
      </c>
      <c r="J668" s="26">
        <v>400</v>
      </c>
      <c r="K668" s="26">
        <v>0</v>
      </c>
      <c r="L668" s="26">
        <v>0</v>
      </c>
      <c r="M668" s="26">
        <v>3585.9999771118164</v>
      </c>
      <c r="N668" s="26">
        <v>400</v>
      </c>
      <c r="O668" s="26">
        <v>0</v>
      </c>
      <c r="P668" s="26">
        <v>0</v>
      </c>
      <c r="Q668" s="26">
        <v>0</v>
      </c>
      <c r="R668" s="26">
        <v>100</v>
      </c>
      <c r="S668" s="26">
        <v>0</v>
      </c>
      <c r="T668" s="26">
        <v>425</v>
      </c>
      <c r="U668" s="26">
        <v>1150</v>
      </c>
      <c r="V668" s="26">
        <v>0</v>
      </c>
      <c r="W668" s="26">
        <v>76.620002746582031</v>
      </c>
      <c r="X668" s="26">
        <v>375</v>
      </c>
      <c r="Y668" s="26">
        <v>0</v>
      </c>
      <c r="Z668" s="26">
        <v>0</v>
      </c>
      <c r="AA668" s="26">
        <v>135</v>
      </c>
      <c r="AB668" s="26">
        <v>0</v>
      </c>
      <c r="AC668" s="26">
        <v>0</v>
      </c>
      <c r="AD668" s="26">
        <v>0</v>
      </c>
      <c r="AE668" s="26">
        <v>24.29999923706055</v>
      </c>
      <c r="AF668" s="26">
        <v>105.55000030994415</v>
      </c>
      <c r="AG668" s="26">
        <v>799.46679644314816</v>
      </c>
      <c r="AH668" s="26">
        <v>517.74793944462169</v>
      </c>
      <c r="AI668" s="30" t="str">
        <f t="shared" si="400"/>
        <v>Q Fuel switching, gas to electric</v>
      </c>
      <c r="AJ668" s="25">
        <v>2042</v>
      </c>
      <c r="AK668" s="34">
        <f t="shared" si="401"/>
        <v>1317.2147358877698</v>
      </c>
      <c r="AL668" s="34">
        <f t="shared" si="396"/>
        <v>1675</v>
      </c>
      <c r="AM668" s="34">
        <f t="shared" si="402"/>
        <v>0</v>
      </c>
      <c r="AN668" s="34">
        <f t="shared" si="403"/>
        <v>105.55000030994415</v>
      </c>
      <c r="AO668" s="34">
        <f t="shared" si="404"/>
        <v>100.92000198364258</v>
      </c>
      <c r="AP668" s="34">
        <f t="shared" si="405"/>
        <v>135</v>
      </c>
      <c r="AQ668" s="34">
        <f t="shared" si="406"/>
        <v>3985.9999771118164</v>
      </c>
      <c r="AR668" s="34">
        <f t="shared" si="397"/>
        <v>3100</v>
      </c>
      <c r="AS668" s="34">
        <f t="shared" si="407"/>
        <v>375</v>
      </c>
      <c r="AT668" s="34">
        <f t="shared" si="408"/>
        <v>0</v>
      </c>
      <c r="AU668" s="34">
        <f t="shared" si="398"/>
        <v>2251</v>
      </c>
      <c r="AV668" s="34">
        <f t="shared" si="399"/>
        <v>13045.684715293173</v>
      </c>
      <c r="AX668" s="25">
        <v>2042</v>
      </c>
      <c r="AY668" s="34"/>
      <c r="AZ668" s="34"/>
      <c r="BA668" s="34"/>
      <c r="BB668" s="34"/>
      <c r="BC668" s="34"/>
      <c r="BD668" s="34"/>
      <c r="BE668" s="34"/>
      <c r="BF668" s="34"/>
      <c r="BG668" s="34"/>
      <c r="BH668" s="34"/>
      <c r="BI668" s="34"/>
      <c r="BJ668" s="34"/>
    </row>
    <row r="669" spans="2:65" x14ac:dyDescent="0.25">
      <c r="B669" s="27">
        <v>2043</v>
      </c>
      <c r="C669" s="28">
        <v>355</v>
      </c>
      <c r="D669" s="28">
        <v>1896</v>
      </c>
      <c r="E669" s="28">
        <v>0</v>
      </c>
      <c r="F669" s="28">
        <v>2300</v>
      </c>
      <c r="G669" s="28">
        <v>200</v>
      </c>
      <c r="H669" s="28">
        <v>200</v>
      </c>
      <c r="I669" s="28">
        <v>0</v>
      </c>
      <c r="J669" s="28">
        <v>400</v>
      </c>
      <c r="K669" s="28">
        <v>0</v>
      </c>
      <c r="L669" s="28">
        <v>300</v>
      </c>
      <c r="M669" s="28">
        <v>3684.2000122070313</v>
      </c>
      <c r="N669" s="28">
        <v>399.79998779296875</v>
      </c>
      <c r="O669" s="28">
        <v>0</v>
      </c>
      <c r="P669" s="28">
        <v>0</v>
      </c>
      <c r="Q669" s="28">
        <v>0</v>
      </c>
      <c r="R669" s="28">
        <v>150</v>
      </c>
      <c r="S669" s="28">
        <v>0</v>
      </c>
      <c r="T669" s="28">
        <v>425</v>
      </c>
      <c r="U669" s="28">
        <v>1275</v>
      </c>
      <c r="V669" s="28">
        <v>0</v>
      </c>
      <c r="W669" s="28">
        <v>80.669998168945313</v>
      </c>
      <c r="X669" s="28">
        <v>500</v>
      </c>
      <c r="Y669" s="28">
        <v>0</v>
      </c>
      <c r="Z669" s="28">
        <v>0</v>
      </c>
      <c r="AA669" s="28">
        <v>135</v>
      </c>
      <c r="AB669" s="28">
        <v>0</v>
      </c>
      <c r="AC669" s="28">
        <v>0</v>
      </c>
      <c r="AD669" s="28">
        <v>0</v>
      </c>
      <c r="AE669" s="28">
        <v>25.579999923706051</v>
      </c>
      <c r="AF669" s="28">
        <v>106.48999893665314</v>
      </c>
      <c r="AG669" s="28">
        <v>815.05506987821332</v>
      </c>
      <c r="AH669" s="28">
        <v>562.34133320822002</v>
      </c>
      <c r="AI669" s="30" t="str">
        <f t="shared" si="400"/>
        <v>Q Fuel switching, gas to electric</v>
      </c>
      <c r="AJ669" s="27">
        <v>2043</v>
      </c>
      <c r="AK669" s="35">
        <f t="shared" si="401"/>
        <v>1377.3964030864333</v>
      </c>
      <c r="AL669" s="35">
        <f t="shared" si="396"/>
        <v>1850</v>
      </c>
      <c r="AM669" s="35">
        <f t="shared" si="402"/>
        <v>0</v>
      </c>
      <c r="AN669" s="35">
        <f t="shared" si="403"/>
        <v>106.48999893665314</v>
      </c>
      <c r="AO669" s="35">
        <f t="shared" si="404"/>
        <v>106.24999809265137</v>
      </c>
      <c r="AP669" s="35">
        <f t="shared" si="405"/>
        <v>135</v>
      </c>
      <c r="AQ669" s="35">
        <f t="shared" si="406"/>
        <v>4084</v>
      </c>
      <c r="AR669" s="35">
        <f t="shared" si="397"/>
        <v>3400</v>
      </c>
      <c r="AS669" s="35">
        <f t="shared" si="407"/>
        <v>500</v>
      </c>
      <c r="AT669" s="35">
        <f t="shared" si="408"/>
        <v>0</v>
      </c>
      <c r="AU669" s="35">
        <f t="shared" si="398"/>
        <v>2251</v>
      </c>
      <c r="AV669" s="35">
        <f t="shared" si="399"/>
        <v>13810.136400115738</v>
      </c>
      <c r="AX669" s="27">
        <v>2043</v>
      </c>
      <c r="AY669" s="35"/>
      <c r="AZ669" s="35"/>
      <c r="BA669" s="35"/>
      <c r="BB669" s="35"/>
      <c r="BC669" s="35"/>
      <c r="BD669" s="35"/>
      <c r="BE669" s="35"/>
      <c r="BF669" s="35"/>
      <c r="BG669" s="35"/>
      <c r="BH669" s="35"/>
      <c r="BI669" s="35"/>
      <c r="BJ669" s="35"/>
    </row>
    <row r="670" spans="2:65" x14ac:dyDescent="0.25">
      <c r="B670" s="25">
        <v>2044</v>
      </c>
      <c r="C670" s="26">
        <v>710</v>
      </c>
      <c r="D670" s="26">
        <v>1896</v>
      </c>
      <c r="E670" s="26">
        <v>0</v>
      </c>
      <c r="F670" s="26">
        <v>2300</v>
      </c>
      <c r="G670" s="26">
        <v>550</v>
      </c>
      <c r="H670" s="26">
        <v>200</v>
      </c>
      <c r="I670" s="26">
        <v>0</v>
      </c>
      <c r="J670" s="26">
        <v>400</v>
      </c>
      <c r="K670" s="26">
        <v>0</v>
      </c>
      <c r="L670" s="26">
        <v>300</v>
      </c>
      <c r="M670" s="26">
        <v>3982.3500137329102</v>
      </c>
      <c r="N670" s="26">
        <v>499.60000610351563</v>
      </c>
      <c r="O670" s="26">
        <v>0</v>
      </c>
      <c r="P670" s="26">
        <v>0</v>
      </c>
      <c r="Q670" s="26">
        <v>0</v>
      </c>
      <c r="R670" s="26">
        <v>150</v>
      </c>
      <c r="S670" s="26">
        <v>0</v>
      </c>
      <c r="T670" s="26">
        <v>425</v>
      </c>
      <c r="U670" s="26">
        <v>1300</v>
      </c>
      <c r="V670" s="26">
        <v>0</v>
      </c>
      <c r="W670" s="26">
        <v>84.930000305175781</v>
      </c>
      <c r="X670" s="26">
        <v>600</v>
      </c>
      <c r="Y670" s="26">
        <v>125</v>
      </c>
      <c r="Z670" s="26">
        <v>0</v>
      </c>
      <c r="AA670" s="26">
        <v>135</v>
      </c>
      <c r="AB670" s="26">
        <v>0</v>
      </c>
      <c r="AC670" s="26">
        <v>0</v>
      </c>
      <c r="AD670" s="26">
        <v>0</v>
      </c>
      <c r="AE670" s="26">
        <v>26.930000305175781</v>
      </c>
      <c r="AF670" s="26">
        <v>107.44000136852264</v>
      </c>
      <c r="AG670" s="26">
        <v>832.17698303956013</v>
      </c>
      <c r="AH670" s="26">
        <v>622.09565656516793</v>
      </c>
      <c r="AI670" s="30" t="str">
        <f t="shared" si="400"/>
        <v>Q Fuel switching, gas to electric</v>
      </c>
      <c r="AJ670" s="25">
        <v>2044</v>
      </c>
      <c r="AK670" s="34">
        <f t="shared" si="401"/>
        <v>1454.2726396047281</v>
      </c>
      <c r="AL670" s="34">
        <f t="shared" si="396"/>
        <v>1875</v>
      </c>
      <c r="AM670" s="34">
        <f t="shared" si="402"/>
        <v>0</v>
      </c>
      <c r="AN670" s="34">
        <f t="shared" si="403"/>
        <v>107.44000136852264</v>
      </c>
      <c r="AO670" s="34">
        <f t="shared" si="404"/>
        <v>111.86000061035156</v>
      </c>
      <c r="AP670" s="34">
        <f t="shared" si="405"/>
        <v>135</v>
      </c>
      <c r="AQ670" s="34">
        <f t="shared" si="406"/>
        <v>4481.9500198364258</v>
      </c>
      <c r="AR670" s="34">
        <f t="shared" si="397"/>
        <v>3750</v>
      </c>
      <c r="AS670" s="34">
        <f t="shared" si="407"/>
        <v>725</v>
      </c>
      <c r="AT670" s="34">
        <f t="shared" si="408"/>
        <v>0</v>
      </c>
      <c r="AU670" s="34">
        <f t="shared" si="398"/>
        <v>2606</v>
      </c>
      <c r="AV670" s="34">
        <f t="shared" si="399"/>
        <v>15246.522661420029</v>
      </c>
      <c r="AX670" s="25">
        <v>2044</v>
      </c>
      <c r="AY670" s="34"/>
      <c r="AZ670" s="34"/>
      <c r="BA670" s="34"/>
      <c r="BB670" s="34"/>
      <c r="BC670" s="34"/>
      <c r="BD670" s="34"/>
      <c r="BE670" s="34"/>
      <c r="BF670" s="34"/>
      <c r="BG670" s="34"/>
      <c r="BH670" s="34"/>
      <c r="BI670" s="34"/>
      <c r="BJ670" s="34"/>
    </row>
    <row r="671" spans="2:65" x14ac:dyDescent="0.25">
      <c r="B671" s="27">
        <v>2045</v>
      </c>
      <c r="C671" s="28">
        <v>1065</v>
      </c>
      <c r="D671" s="28">
        <v>1896</v>
      </c>
      <c r="E671" s="28">
        <v>0</v>
      </c>
      <c r="F671" s="28">
        <v>2400</v>
      </c>
      <c r="G671" s="28">
        <v>550</v>
      </c>
      <c r="H671" s="28">
        <v>200</v>
      </c>
      <c r="I671" s="28">
        <v>0</v>
      </c>
      <c r="J671" s="28">
        <v>400</v>
      </c>
      <c r="K671" s="28">
        <v>0</v>
      </c>
      <c r="L671" s="28">
        <v>300</v>
      </c>
      <c r="M671" s="28">
        <v>4380.4299774169922</v>
      </c>
      <c r="N671" s="28">
        <v>499.34999084472656</v>
      </c>
      <c r="O671" s="28">
        <v>0</v>
      </c>
      <c r="P671" s="28">
        <v>0</v>
      </c>
      <c r="Q671" s="28">
        <v>0</v>
      </c>
      <c r="R671" s="28">
        <v>175</v>
      </c>
      <c r="S671" s="28">
        <v>0</v>
      </c>
      <c r="T671" s="28">
        <v>425</v>
      </c>
      <c r="U671" s="28">
        <v>1400</v>
      </c>
      <c r="V671" s="28">
        <v>0</v>
      </c>
      <c r="W671" s="28">
        <v>89.410003662109375</v>
      </c>
      <c r="X671" s="28">
        <v>700</v>
      </c>
      <c r="Y671" s="28">
        <v>124.94999694824219</v>
      </c>
      <c r="Z671" s="28">
        <v>0</v>
      </c>
      <c r="AA671" s="28">
        <v>135</v>
      </c>
      <c r="AB671" s="28">
        <v>0</v>
      </c>
      <c r="AC671" s="28">
        <v>0</v>
      </c>
      <c r="AD671" s="28">
        <v>0</v>
      </c>
      <c r="AE671" s="28">
        <v>28.360000610351559</v>
      </c>
      <c r="AF671" s="28">
        <v>108.38000166416168</v>
      </c>
      <c r="AG671" s="28">
        <v>847.64353959809046</v>
      </c>
      <c r="AH671" s="28">
        <v>689.82409491570616</v>
      </c>
      <c r="AI671" s="30" t="str">
        <f t="shared" si="400"/>
        <v>Q Fuel switching, gas to electric</v>
      </c>
      <c r="AJ671" s="27">
        <v>2045</v>
      </c>
      <c r="AK671" s="35">
        <f>SUM(AG671:AH671)</f>
        <v>1537.4676345137966</v>
      </c>
      <c r="AL671" s="35">
        <f t="shared" si="396"/>
        <v>2000</v>
      </c>
      <c r="AM671" s="35">
        <f t="shared" si="402"/>
        <v>0</v>
      </c>
      <c r="AN671" s="35">
        <f t="shared" si="403"/>
        <v>108.38000166416168</v>
      </c>
      <c r="AO671" s="35">
        <f t="shared" si="404"/>
        <v>117.77000427246094</v>
      </c>
      <c r="AP671" s="35">
        <f t="shared" si="405"/>
        <v>135</v>
      </c>
      <c r="AQ671" s="35">
        <f t="shared" si="406"/>
        <v>4879.7799682617188</v>
      </c>
      <c r="AR671" s="35">
        <f t="shared" si="397"/>
        <v>3850</v>
      </c>
      <c r="AS671" s="35">
        <f t="shared" si="407"/>
        <v>824.94999694824219</v>
      </c>
      <c r="AT671" s="35">
        <f t="shared" si="408"/>
        <v>0</v>
      </c>
      <c r="AU671" s="35">
        <f t="shared" si="398"/>
        <v>2961</v>
      </c>
      <c r="AV671" s="35">
        <f t="shared" si="399"/>
        <v>16414.347605660379</v>
      </c>
      <c r="AX671" s="27">
        <v>2045</v>
      </c>
      <c r="AY671" s="35">
        <f t="shared" ref="AY671:BJ671" si="411">AK671-AK656</f>
        <v>931.34463509981344</v>
      </c>
      <c r="AZ671" s="35">
        <f t="shared" si="411"/>
        <v>1975</v>
      </c>
      <c r="BA671" s="35">
        <f t="shared" si="411"/>
        <v>0</v>
      </c>
      <c r="BB671" s="35">
        <f t="shared" si="411"/>
        <v>33.900001674890518</v>
      </c>
      <c r="BC671" s="35">
        <f t="shared" si="411"/>
        <v>72.080005645751953</v>
      </c>
      <c r="BD671" s="35">
        <f t="shared" si="411"/>
        <v>135</v>
      </c>
      <c r="BE671" s="35">
        <f t="shared" si="411"/>
        <v>3982.4299926757813</v>
      </c>
      <c r="BF671" s="35">
        <f t="shared" si="411"/>
        <v>1850</v>
      </c>
      <c r="BG671" s="35">
        <f t="shared" si="411"/>
        <v>824.94999694824219</v>
      </c>
      <c r="BH671" s="35">
        <f t="shared" si="411"/>
        <v>0</v>
      </c>
      <c r="BI671" s="35">
        <f t="shared" si="411"/>
        <v>2013</v>
      </c>
      <c r="BJ671" s="35">
        <f t="shared" si="411"/>
        <v>11817.704632044479</v>
      </c>
    </row>
    <row r="672" spans="2:65" x14ac:dyDescent="0.25">
      <c r="AX672" s="27" t="s">
        <v>45</v>
      </c>
      <c r="AY672" s="35">
        <f>SUM(AY671,AY656,AY651)</f>
        <v>1537.4676345137968</v>
      </c>
      <c r="AZ672" s="35">
        <f t="shared" ref="AZ672:BJ672" si="412">SUM(AZ671,AZ656,AZ651)</f>
        <v>2000</v>
      </c>
      <c r="BA672" s="35">
        <f t="shared" si="412"/>
        <v>0</v>
      </c>
      <c r="BB672" s="35">
        <f t="shared" si="412"/>
        <v>108.38000166416168</v>
      </c>
      <c r="BC672" s="35">
        <f t="shared" si="412"/>
        <v>117.77000427246094</v>
      </c>
      <c r="BD672" s="35">
        <f t="shared" si="412"/>
        <v>135</v>
      </c>
      <c r="BE672" s="35">
        <f t="shared" si="412"/>
        <v>4879.7799682617188</v>
      </c>
      <c r="BF672" s="35">
        <f t="shared" si="412"/>
        <v>3850</v>
      </c>
      <c r="BG672" s="35">
        <f t="shared" si="412"/>
        <v>824.94999694824219</v>
      </c>
      <c r="BH672" s="35">
        <f t="shared" si="412"/>
        <v>0</v>
      </c>
      <c r="BI672" s="35">
        <f t="shared" si="412"/>
        <v>2961</v>
      </c>
      <c r="BJ672" s="35">
        <f t="shared" si="412"/>
        <v>16414.347605660379</v>
      </c>
    </row>
    <row r="674" spans="2:65" x14ac:dyDescent="0.25">
      <c r="B674" s="1" t="str">
        <f>'RAW DATA INPUTS &gt;&gt;&gt;'!D27</f>
        <v>R Temperature sensitivity on load</v>
      </c>
    </row>
    <row r="675" spans="2:65" ht="75" x14ac:dyDescent="0.25">
      <c r="B675" s="16" t="s">
        <v>13</v>
      </c>
      <c r="C675" s="17" t="s">
        <v>14</v>
      </c>
      <c r="D675" s="17" t="s">
        <v>15</v>
      </c>
      <c r="E675" s="17" t="s">
        <v>16</v>
      </c>
      <c r="F675" s="18" t="s">
        <v>17</v>
      </c>
      <c r="G675" s="18" t="s">
        <v>18</v>
      </c>
      <c r="H675" s="18" t="s">
        <v>19</v>
      </c>
      <c r="I675" s="18" t="s">
        <v>20</v>
      </c>
      <c r="J675" s="18" t="s">
        <v>21</v>
      </c>
      <c r="K675" s="18" t="s">
        <v>22</v>
      </c>
      <c r="L675" s="18" t="s">
        <v>23</v>
      </c>
      <c r="M675" s="19" t="s">
        <v>24</v>
      </c>
      <c r="N675" s="19" t="s">
        <v>25</v>
      </c>
      <c r="O675" s="19" t="s">
        <v>26</v>
      </c>
      <c r="P675" s="19" t="s">
        <v>27</v>
      </c>
      <c r="Q675" s="19" t="s">
        <v>28</v>
      </c>
      <c r="R675" s="20" t="s">
        <v>29</v>
      </c>
      <c r="S675" s="20" t="s">
        <v>30</v>
      </c>
      <c r="T675" s="20" t="s">
        <v>31</v>
      </c>
      <c r="U675" s="20" t="s">
        <v>32</v>
      </c>
      <c r="V675" s="20" t="s">
        <v>33</v>
      </c>
      <c r="W675" s="20" t="s">
        <v>34</v>
      </c>
      <c r="X675" s="21" t="s">
        <v>35</v>
      </c>
      <c r="Y675" s="21" t="s">
        <v>36</v>
      </c>
      <c r="Z675" s="21" t="s">
        <v>37</v>
      </c>
      <c r="AA675" s="16" t="s">
        <v>38</v>
      </c>
      <c r="AB675" s="16" t="s">
        <v>39</v>
      </c>
      <c r="AC675" s="16" t="s">
        <v>52</v>
      </c>
      <c r="AD675" s="16" t="s">
        <v>41</v>
      </c>
      <c r="AE675" s="16" t="s">
        <v>42</v>
      </c>
      <c r="AF675" s="22" t="s">
        <v>1</v>
      </c>
      <c r="AG675" s="22" t="s">
        <v>43</v>
      </c>
      <c r="AH675" s="22" t="s">
        <v>44</v>
      </c>
      <c r="AI675" s="36" t="str">
        <f>B674</f>
        <v>R Temperature sensitivity on load</v>
      </c>
      <c r="AJ675" s="23" t="s">
        <v>13</v>
      </c>
      <c r="AK675" s="23" t="s">
        <v>58</v>
      </c>
      <c r="AL675" s="23" t="s">
        <v>59</v>
      </c>
      <c r="AM675" s="23" t="s">
        <v>60</v>
      </c>
      <c r="AN675" s="23" t="s">
        <v>61</v>
      </c>
      <c r="AO675" s="23" t="s">
        <v>62</v>
      </c>
      <c r="AP675" s="24" t="s">
        <v>38</v>
      </c>
      <c r="AQ675" s="24" t="s">
        <v>47</v>
      </c>
      <c r="AR675" s="24" t="s">
        <v>53</v>
      </c>
      <c r="AS675" s="24" t="s">
        <v>63</v>
      </c>
      <c r="AT675" s="24" t="s">
        <v>64</v>
      </c>
      <c r="AU675" s="24" t="s">
        <v>50</v>
      </c>
      <c r="AV675" s="24" t="s">
        <v>45</v>
      </c>
      <c r="AX675" s="23" t="s">
        <v>273</v>
      </c>
      <c r="AY675" s="23" t="s">
        <v>58</v>
      </c>
      <c r="AZ675" s="23" t="s">
        <v>59</v>
      </c>
      <c r="BA675" s="23" t="s">
        <v>60</v>
      </c>
      <c r="BB675" s="23" t="s">
        <v>61</v>
      </c>
      <c r="BC675" s="23" t="s">
        <v>62</v>
      </c>
      <c r="BD675" s="24" t="s">
        <v>38</v>
      </c>
      <c r="BE675" s="24" t="s">
        <v>47</v>
      </c>
      <c r="BF675" s="24" t="s">
        <v>53</v>
      </c>
      <c r="BG675" s="24" t="s">
        <v>63</v>
      </c>
      <c r="BH675" s="24" t="s">
        <v>64</v>
      </c>
      <c r="BI675" s="24" t="s">
        <v>50</v>
      </c>
      <c r="BJ675" s="24" t="s">
        <v>45</v>
      </c>
    </row>
    <row r="676" spans="2:65" x14ac:dyDescent="0.25">
      <c r="B676" s="25">
        <v>2022</v>
      </c>
      <c r="C676" s="26">
        <v>0</v>
      </c>
      <c r="D676" s="26">
        <v>0</v>
      </c>
      <c r="E676" s="26">
        <v>0</v>
      </c>
      <c r="F676" s="26">
        <v>0</v>
      </c>
      <c r="G676" s="26">
        <v>0</v>
      </c>
      <c r="H676" s="26">
        <v>0</v>
      </c>
      <c r="I676" s="26">
        <v>0</v>
      </c>
      <c r="J676" s="26">
        <v>0</v>
      </c>
      <c r="K676" s="26">
        <v>0</v>
      </c>
      <c r="L676" s="26">
        <v>0</v>
      </c>
      <c r="M676" s="26">
        <v>0</v>
      </c>
      <c r="N676" s="26">
        <v>0</v>
      </c>
      <c r="O676" s="26">
        <v>0</v>
      </c>
      <c r="P676" s="26">
        <v>0</v>
      </c>
      <c r="Q676" s="26">
        <v>0</v>
      </c>
      <c r="R676" s="26">
        <v>0</v>
      </c>
      <c r="S676" s="26">
        <v>0</v>
      </c>
      <c r="T676" s="26">
        <v>0</v>
      </c>
      <c r="U676" s="26">
        <v>0</v>
      </c>
      <c r="V676" s="26">
        <v>0</v>
      </c>
      <c r="W676" s="26">
        <v>3.2999999523162842</v>
      </c>
      <c r="X676" s="26">
        <v>0</v>
      </c>
      <c r="Y676" s="26">
        <v>0</v>
      </c>
      <c r="Z676" s="26">
        <v>0</v>
      </c>
      <c r="AA676" s="26">
        <v>0</v>
      </c>
      <c r="AB676" s="26">
        <v>0</v>
      </c>
      <c r="AC676" s="26">
        <v>0</v>
      </c>
      <c r="AD676" s="26">
        <v>0</v>
      </c>
      <c r="AE676" s="26">
        <v>0</v>
      </c>
      <c r="AF676" s="26">
        <v>0</v>
      </c>
      <c r="AG676" s="26">
        <v>36.402239313589014</v>
      </c>
      <c r="AH676" s="26">
        <v>37.1379291002768</v>
      </c>
      <c r="AI676" s="30" t="str">
        <f>AI675</f>
        <v>R Temperature sensitivity on load</v>
      </c>
      <c r="AJ676" s="25">
        <v>2022</v>
      </c>
      <c r="AK676" s="34">
        <f>SUM(AG676:AH676)</f>
        <v>73.540168413865814</v>
      </c>
      <c r="AL676" s="34">
        <f t="shared" ref="AL676:AL699" si="413">SUM(R676:U676)</f>
        <v>0</v>
      </c>
      <c r="AM676" s="34">
        <f>SUM(AC676:AD676)</f>
        <v>0</v>
      </c>
      <c r="AN676" s="34">
        <f>AF676</f>
        <v>0</v>
      </c>
      <c r="AO676" s="34">
        <f>W676+AE676</f>
        <v>3.2999999523162842</v>
      </c>
      <c r="AP676" s="34">
        <f>AA676</f>
        <v>0</v>
      </c>
      <c r="AQ676" s="34">
        <f>SUM(M676:Q676)</f>
        <v>0</v>
      </c>
      <c r="AR676" s="34">
        <f t="shared" ref="AR676:AR699" si="414">SUM(F676:L676)</f>
        <v>0</v>
      </c>
      <c r="AS676" s="34">
        <f>SUM(X676:Z676)</f>
        <v>0</v>
      </c>
      <c r="AT676" s="34">
        <f>V676</f>
        <v>0</v>
      </c>
      <c r="AU676" s="34">
        <f t="shared" ref="AU676:AU699" si="415">SUM(C676:E676)</f>
        <v>0</v>
      </c>
      <c r="AV676" s="34">
        <f t="shared" ref="AV676:AV699" si="416">SUM(AK676:AU676)</f>
        <v>76.840168366182098</v>
      </c>
      <c r="AX676" s="25">
        <v>2022</v>
      </c>
      <c r="AY676" s="34"/>
      <c r="AZ676" s="34"/>
      <c r="BA676" s="34"/>
      <c r="BB676" s="34"/>
      <c r="BC676" s="34"/>
      <c r="BD676" s="34"/>
      <c r="BE676" s="34"/>
      <c r="BF676" s="34"/>
      <c r="BG676" s="34"/>
      <c r="BH676" s="34"/>
      <c r="BI676" s="34"/>
      <c r="BJ676" s="34"/>
      <c r="BL676" s="74" t="s">
        <v>58</v>
      </c>
      <c r="BM676" s="75">
        <f>AY700</f>
        <v>1371.684566106989</v>
      </c>
    </row>
    <row r="677" spans="2:65" x14ac:dyDescent="0.25">
      <c r="B677" s="27">
        <v>2023</v>
      </c>
      <c r="C677" s="28">
        <v>0</v>
      </c>
      <c r="D677" s="28">
        <v>0</v>
      </c>
      <c r="E677" s="28">
        <v>0</v>
      </c>
      <c r="F677" s="28">
        <v>0</v>
      </c>
      <c r="G677" s="28">
        <v>0</v>
      </c>
      <c r="H677" s="28">
        <v>0</v>
      </c>
      <c r="I677" s="28">
        <v>0</v>
      </c>
      <c r="J677" s="28">
        <v>0</v>
      </c>
      <c r="K677" s="28">
        <v>0</v>
      </c>
      <c r="L677" s="28">
        <v>0</v>
      </c>
      <c r="M677" s="28">
        <v>0</v>
      </c>
      <c r="N677" s="28">
        <v>0</v>
      </c>
      <c r="O677" s="28">
        <v>0</v>
      </c>
      <c r="P677" s="28">
        <v>0</v>
      </c>
      <c r="Q677" s="28">
        <v>0</v>
      </c>
      <c r="R677" s="28">
        <v>0</v>
      </c>
      <c r="S677" s="28">
        <v>0</v>
      </c>
      <c r="T677" s="28">
        <v>0</v>
      </c>
      <c r="U677" s="28">
        <v>0</v>
      </c>
      <c r="V677" s="28">
        <v>0</v>
      </c>
      <c r="W677" s="28">
        <v>6.25</v>
      </c>
      <c r="X677" s="28">
        <v>0</v>
      </c>
      <c r="Y677" s="28">
        <v>0</v>
      </c>
      <c r="Z677" s="28">
        <v>0</v>
      </c>
      <c r="AA677" s="28">
        <v>0</v>
      </c>
      <c r="AB677" s="28">
        <v>0</v>
      </c>
      <c r="AC677" s="28">
        <v>0</v>
      </c>
      <c r="AD677" s="28">
        <v>0</v>
      </c>
      <c r="AE677" s="28">
        <v>3</v>
      </c>
      <c r="AF677" s="28">
        <v>0.61000002361834049</v>
      </c>
      <c r="AG677" s="28">
        <v>74.263978712429008</v>
      </c>
      <c r="AH677" s="28">
        <v>61.868254649550458</v>
      </c>
      <c r="AI677" s="30" t="str">
        <f t="shared" ref="AI677:AI699" si="417">AI676</f>
        <v>R Temperature sensitivity on load</v>
      </c>
      <c r="AJ677" s="27">
        <v>2023</v>
      </c>
      <c r="AK677" s="35">
        <f t="shared" ref="AK677:AK698" si="418">SUM(AG677:AH677)</f>
        <v>136.13223336197947</v>
      </c>
      <c r="AL677" s="35">
        <f t="shared" si="413"/>
        <v>0</v>
      </c>
      <c r="AM677" s="35">
        <f t="shared" ref="AM677:AM699" si="419">SUM(AC677:AD677)</f>
        <v>0</v>
      </c>
      <c r="AN677" s="35">
        <f t="shared" ref="AN677:AN699" si="420">AF677</f>
        <v>0.61000002361834049</v>
      </c>
      <c r="AO677" s="35">
        <f t="shared" ref="AO677:AO699" si="421">W677+AE677</f>
        <v>9.25</v>
      </c>
      <c r="AP677" s="35">
        <f t="shared" ref="AP677:AP699" si="422">AA677</f>
        <v>0</v>
      </c>
      <c r="AQ677" s="35">
        <f t="shared" ref="AQ677:AQ699" si="423">SUM(M677:Q677)</f>
        <v>0</v>
      </c>
      <c r="AR677" s="35">
        <f t="shared" si="414"/>
        <v>0</v>
      </c>
      <c r="AS677" s="35">
        <f t="shared" ref="AS677:AS699" si="424">SUM(X677:Z677)</f>
        <v>0</v>
      </c>
      <c r="AT677" s="35">
        <f t="shared" ref="AT677:AT699" si="425">V677</f>
        <v>0</v>
      </c>
      <c r="AU677" s="35">
        <f t="shared" si="415"/>
        <v>0</v>
      </c>
      <c r="AV677" s="35">
        <f t="shared" si="416"/>
        <v>145.99223338559781</v>
      </c>
      <c r="AX677" s="27">
        <v>2023</v>
      </c>
      <c r="AY677" s="35"/>
      <c r="AZ677" s="35"/>
      <c r="BA677" s="35"/>
      <c r="BB677" s="35"/>
      <c r="BC677" s="35"/>
      <c r="BD677" s="35"/>
      <c r="BE677" s="35"/>
      <c r="BF677" s="35"/>
      <c r="BG677" s="35"/>
      <c r="BH677" s="35"/>
      <c r="BI677" s="35"/>
      <c r="BJ677" s="35"/>
      <c r="BL677" s="74" t="s">
        <v>59</v>
      </c>
      <c r="BM677" s="75">
        <f>AZ700</f>
        <v>500</v>
      </c>
    </row>
    <row r="678" spans="2:65" x14ac:dyDescent="0.25">
      <c r="B678" s="25">
        <v>2024</v>
      </c>
      <c r="C678" s="26">
        <v>0</v>
      </c>
      <c r="D678" s="26">
        <v>0</v>
      </c>
      <c r="E678" s="26">
        <v>0</v>
      </c>
      <c r="F678" s="26">
        <v>0</v>
      </c>
      <c r="G678" s="26">
        <v>0</v>
      </c>
      <c r="H678" s="26">
        <v>0</v>
      </c>
      <c r="I678" s="26">
        <v>0</v>
      </c>
      <c r="J678" s="26">
        <v>0</v>
      </c>
      <c r="K678" s="26">
        <v>0</v>
      </c>
      <c r="L678" s="26">
        <v>0</v>
      </c>
      <c r="M678" s="26">
        <v>0</v>
      </c>
      <c r="N678" s="26">
        <v>0</v>
      </c>
      <c r="O678" s="26">
        <v>0</v>
      </c>
      <c r="P678" s="26">
        <v>0</v>
      </c>
      <c r="Q678" s="26">
        <v>0</v>
      </c>
      <c r="R678" s="26">
        <v>0</v>
      </c>
      <c r="S678" s="26">
        <v>0</v>
      </c>
      <c r="T678" s="26">
        <v>0</v>
      </c>
      <c r="U678" s="26">
        <v>0</v>
      </c>
      <c r="V678" s="26">
        <v>0</v>
      </c>
      <c r="W678" s="26">
        <v>11.89000034332275</v>
      </c>
      <c r="X678" s="26">
        <v>0</v>
      </c>
      <c r="Y678" s="26">
        <v>0</v>
      </c>
      <c r="Z678" s="26">
        <v>0</v>
      </c>
      <c r="AA678" s="26">
        <v>0</v>
      </c>
      <c r="AB678" s="26">
        <v>0</v>
      </c>
      <c r="AC678" s="26">
        <v>0</v>
      </c>
      <c r="AD678" s="26">
        <v>0</v>
      </c>
      <c r="AE678" s="26">
        <v>6</v>
      </c>
      <c r="AF678" s="26">
        <v>2.3100000005215406</v>
      </c>
      <c r="AG678" s="26">
        <v>114.32855873477082</v>
      </c>
      <c r="AH678" s="26">
        <v>81.077305541015448</v>
      </c>
      <c r="AI678" s="30" t="str">
        <f t="shared" si="417"/>
        <v>R Temperature sensitivity on load</v>
      </c>
      <c r="AJ678" s="25">
        <v>2024</v>
      </c>
      <c r="AK678" s="34">
        <f t="shared" si="418"/>
        <v>195.40586427578626</v>
      </c>
      <c r="AL678" s="34">
        <f t="shared" si="413"/>
        <v>0</v>
      </c>
      <c r="AM678" s="34">
        <f t="shared" si="419"/>
        <v>0</v>
      </c>
      <c r="AN678" s="34">
        <f t="shared" si="420"/>
        <v>2.3100000005215406</v>
      </c>
      <c r="AO678" s="34">
        <f t="shared" si="421"/>
        <v>17.89000034332275</v>
      </c>
      <c r="AP678" s="34">
        <f t="shared" si="422"/>
        <v>0</v>
      </c>
      <c r="AQ678" s="34">
        <f t="shared" si="423"/>
        <v>0</v>
      </c>
      <c r="AR678" s="34">
        <f t="shared" si="414"/>
        <v>0</v>
      </c>
      <c r="AS678" s="34">
        <f t="shared" si="424"/>
        <v>0</v>
      </c>
      <c r="AT678" s="34">
        <f t="shared" si="425"/>
        <v>0</v>
      </c>
      <c r="AU678" s="34">
        <f t="shared" si="415"/>
        <v>0</v>
      </c>
      <c r="AV678" s="34">
        <f t="shared" si="416"/>
        <v>215.60586461963055</v>
      </c>
      <c r="AX678" s="25">
        <v>2024</v>
      </c>
      <c r="AY678" s="34"/>
      <c r="AZ678" s="34"/>
      <c r="BA678" s="34"/>
      <c r="BB678" s="34"/>
      <c r="BC678" s="34"/>
      <c r="BD678" s="34"/>
      <c r="BE678" s="34"/>
      <c r="BF678" s="34"/>
      <c r="BG678" s="34"/>
      <c r="BH678" s="34"/>
      <c r="BI678" s="34"/>
      <c r="BJ678" s="34"/>
      <c r="BL678" s="74" t="s">
        <v>60</v>
      </c>
      <c r="BM678" s="75">
        <f>BA700</f>
        <v>0</v>
      </c>
    </row>
    <row r="679" spans="2:65" x14ac:dyDescent="0.25">
      <c r="B679" s="27">
        <v>2025</v>
      </c>
      <c r="C679" s="28">
        <v>0</v>
      </c>
      <c r="D679" s="28">
        <v>0</v>
      </c>
      <c r="E679" s="28">
        <v>0</v>
      </c>
      <c r="F679" s="28">
        <v>500</v>
      </c>
      <c r="G679" s="28">
        <v>0</v>
      </c>
      <c r="H679" s="28">
        <v>0</v>
      </c>
      <c r="I679" s="28">
        <v>0</v>
      </c>
      <c r="J679" s="28">
        <v>0</v>
      </c>
      <c r="K679" s="28">
        <v>0</v>
      </c>
      <c r="L679" s="28">
        <v>0</v>
      </c>
      <c r="M679" s="28">
        <v>0</v>
      </c>
      <c r="N679" s="28">
        <v>0</v>
      </c>
      <c r="O679" s="28">
        <v>0</v>
      </c>
      <c r="P679" s="28">
        <v>0</v>
      </c>
      <c r="Q679" s="28">
        <v>0</v>
      </c>
      <c r="R679" s="28">
        <v>0</v>
      </c>
      <c r="S679" s="28">
        <v>0</v>
      </c>
      <c r="T679" s="28">
        <v>0</v>
      </c>
      <c r="U679" s="28">
        <v>0</v>
      </c>
      <c r="V679" s="28">
        <v>0</v>
      </c>
      <c r="W679" s="28">
        <v>16.090000152587891</v>
      </c>
      <c r="X679" s="28">
        <v>0</v>
      </c>
      <c r="Y679" s="28">
        <v>0</v>
      </c>
      <c r="Z679" s="28">
        <v>0</v>
      </c>
      <c r="AA679" s="28">
        <v>0</v>
      </c>
      <c r="AB679" s="28">
        <v>0</v>
      </c>
      <c r="AC679" s="28">
        <v>0</v>
      </c>
      <c r="AD679" s="28">
        <v>0</v>
      </c>
      <c r="AE679" s="28">
        <v>6</v>
      </c>
      <c r="AF679" s="28">
        <v>11.029999762773514</v>
      </c>
      <c r="AG679" s="28">
        <v>156.60802919267135</v>
      </c>
      <c r="AH679" s="28">
        <v>93.732976330442341</v>
      </c>
      <c r="AI679" s="30" t="str">
        <f t="shared" si="417"/>
        <v>R Temperature sensitivity on load</v>
      </c>
      <c r="AJ679" s="27">
        <v>2025</v>
      </c>
      <c r="AK679" s="35">
        <f t="shared" si="418"/>
        <v>250.34100552311369</v>
      </c>
      <c r="AL679" s="35">
        <f t="shared" si="413"/>
        <v>0</v>
      </c>
      <c r="AM679" s="35">
        <f t="shared" si="419"/>
        <v>0</v>
      </c>
      <c r="AN679" s="35">
        <f t="shared" si="420"/>
        <v>11.029999762773514</v>
      </c>
      <c r="AO679" s="35">
        <f t="shared" si="421"/>
        <v>22.090000152587891</v>
      </c>
      <c r="AP679" s="35">
        <f t="shared" si="422"/>
        <v>0</v>
      </c>
      <c r="AQ679" s="35">
        <f t="shared" si="423"/>
        <v>0</v>
      </c>
      <c r="AR679" s="35">
        <f t="shared" si="414"/>
        <v>500</v>
      </c>
      <c r="AS679" s="35">
        <f t="shared" si="424"/>
        <v>0</v>
      </c>
      <c r="AT679" s="35">
        <f t="shared" si="425"/>
        <v>0</v>
      </c>
      <c r="AU679" s="35">
        <f t="shared" si="415"/>
        <v>0</v>
      </c>
      <c r="AV679" s="35">
        <f t="shared" si="416"/>
        <v>783.46100543847513</v>
      </c>
      <c r="AX679" s="27">
        <v>2025</v>
      </c>
      <c r="AY679" s="35">
        <f t="shared" ref="AY679:BJ679" si="426">AK679</f>
        <v>250.34100552311369</v>
      </c>
      <c r="AZ679" s="35">
        <f t="shared" si="426"/>
        <v>0</v>
      </c>
      <c r="BA679" s="35">
        <f t="shared" si="426"/>
        <v>0</v>
      </c>
      <c r="BB679" s="35">
        <f t="shared" si="426"/>
        <v>11.029999762773514</v>
      </c>
      <c r="BC679" s="35">
        <f t="shared" si="426"/>
        <v>22.090000152587891</v>
      </c>
      <c r="BD679" s="35">
        <f t="shared" si="426"/>
        <v>0</v>
      </c>
      <c r="BE679" s="35">
        <f t="shared" si="426"/>
        <v>0</v>
      </c>
      <c r="BF679" s="35">
        <f t="shared" si="426"/>
        <v>500</v>
      </c>
      <c r="BG679" s="35">
        <f t="shared" si="426"/>
        <v>0</v>
      </c>
      <c r="BH679" s="35">
        <f t="shared" si="426"/>
        <v>0</v>
      </c>
      <c r="BI679" s="35">
        <f t="shared" si="426"/>
        <v>0</v>
      </c>
      <c r="BJ679" s="35">
        <f t="shared" si="426"/>
        <v>783.46100543847513</v>
      </c>
      <c r="BL679" s="74" t="s">
        <v>61</v>
      </c>
      <c r="BM679" s="75">
        <f>BB700</f>
        <v>129.97000169754028</v>
      </c>
    </row>
    <row r="680" spans="2:65" x14ac:dyDescent="0.25">
      <c r="B680" s="25">
        <v>2026</v>
      </c>
      <c r="C680" s="26">
        <v>0</v>
      </c>
      <c r="D680" s="26">
        <v>0</v>
      </c>
      <c r="E680" s="26">
        <v>0</v>
      </c>
      <c r="F680" s="26">
        <v>500</v>
      </c>
      <c r="G680" s="26">
        <v>0</v>
      </c>
      <c r="H680" s="26">
        <v>0</v>
      </c>
      <c r="I680" s="26">
        <v>0</v>
      </c>
      <c r="J680" s="26">
        <v>0</v>
      </c>
      <c r="K680" s="26">
        <v>0</v>
      </c>
      <c r="L680" s="26">
        <v>0</v>
      </c>
      <c r="M680" s="26">
        <v>0</v>
      </c>
      <c r="N680" s="26">
        <v>0</v>
      </c>
      <c r="O680" s="26">
        <v>0</v>
      </c>
      <c r="P680" s="26">
        <v>0</v>
      </c>
      <c r="Q680" s="26">
        <v>0</v>
      </c>
      <c r="R680" s="26">
        <v>100</v>
      </c>
      <c r="S680" s="26">
        <v>25</v>
      </c>
      <c r="T680" s="26">
        <v>0</v>
      </c>
      <c r="U680" s="26">
        <v>0</v>
      </c>
      <c r="V680" s="26">
        <v>0</v>
      </c>
      <c r="W680" s="26">
        <v>19.389999389648441</v>
      </c>
      <c r="X680" s="26">
        <v>0</v>
      </c>
      <c r="Y680" s="26">
        <v>0</v>
      </c>
      <c r="Z680" s="26">
        <v>0</v>
      </c>
      <c r="AA680" s="26">
        <v>0</v>
      </c>
      <c r="AB680" s="26">
        <v>0</v>
      </c>
      <c r="AC680" s="26">
        <v>0</v>
      </c>
      <c r="AD680" s="26">
        <v>0</v>
      </c>
      <c r="AE680" s="26">
        <v>6</v>
      </c>
      <c r="AF680" s="26">
        <v>21.759999930858612</v>
      </c>
      <c r="AG680" s="26">
        <v>200.09767503555742</v>
      </c>
      <c r="AH680" s="26">
        <v>109.79813701644319</v>
      </c>
      <c r="AI680" s="30" t="str">
        <f t="shared" si="417"/>
        <v>R Temperature sensitivity on load</v>
      </c>
      <c r="AJ680" s="25">
        <v>2026</v>
      </c>
      <c r="AK680" s="34">
        <f t="shared" si="418"/>
        <v>309.89581205200062</v>
      </c>
      <c r="AL680" s="34">
        <f t="shared" si="413"/>
        <v>125</v>
      </c>
      <c r="AM680" s="34">
        <f t="shared" si="419"/>
        <v>0</v>
      </c>
      <c r="AN680" s="34">
        <f t="shared" si="420"/>
        <v>21.759999930858612</v>
      </c>
      <c r="AO680" s="34">
        <f t="shared" si="421"/>
        <v>25.389999389648441</v>
      </c>
      <c r="AP680" s="34">
        <f t="shared" si="422"/>
        <v>0</v>
      </c>
      <c r="AQ680" s="34">
        <f t="shared" si="423"/>
        <v>0</v>
      </c>
      <c r="AR680" s="34">
        <f t="shared" si="414"/>
        <v>500</v>
      </c>
      <c r="AS680" s="34">
        <f t="shared" si="424"/>
        <v>0</v>
      </c>
      <c r="AT680" s="34">
        <f t="shared" si="425"/>
        <v>0</v>
      </c>
      <c r="AU680" s="34">
        <f t="shared" si="415"/>
        <v>0</v>
      </c>
      <c r="AV680" s="34">
        <f t="shared" si="416"/>
        <v>982.04581137250761</v>
      </c>
      <c r="AX680" s="25">
        <v>2026</v>
      </c>
      <c r="AY680" s="34"/>
      <c r="AZ680" s="34"/>
      <c r="BA680" s="34"/>
      <c r="BB680" s="34"/>
      <c r="BC680" s="34"/>
      <c r="BD680" s="34"/>
      <c r="BE680" s="34"/>
      <c r="BF680" s="34"/>
      <c r="BG680" s="34"/>
      <c r="BH680" s="34"/>
      <c r="BI680" s="34"/>
      <c r="BJ680" s="34"/>
      <c r="BL680" s="74" t="s">
        <v>62</v>
      </c>
      <c r="BM680" s="75">
        <f>BC700</f>
        <v>117.77000427246094</v>
      </c>
    </row>
    <row r="681" spans="2:65" x14ac:dyDescent="0.25">
      <c r="B681" s="27">
        <v>2027</v>
      </c>
      <c r="C681" s="28">
        <v>0</v>
      </c>
      <c r="D681" s="28">
        <v>0</v>
      </c>
      <c r="E681" s="28">
        <v>0</v>
      </c>
      <c r="F681" s="28">
        <v>500</v>
      </c>
      <c r="G681" s="28">
        <v>0</v>
      </c>
      <c r="H681" s="28">
        <v>200</v>
      </c>
      <c r="I681" s="28">
        <v>0</v>
      </c>
      <c r="J681" s="28">
        <v>0</v>
      </c>
      <c r="K681" s="28">
        <v>0</v>
      </c>
      <c r="L681" s="28">
        <v>0</v>
      </c>
      <c r="M681" s="28">
        <v>200</v>
      </c>
      <c r="N681" s="28">
        <v>0</v>
      </c>
      <c r="O681" s="28">
        <v>0</v>
      </c>
      <c r="P681" s="28">
        <v>0</v>
      </c>
      <c r="Q681" s="28">
        <v>0</v>
      </c>
      <c r="R681" s="28">
        <v>175</v>
      </c>
      <c r="S681" s="28">
        <v>25</v>
      </c>
      <c r="T681" s="28">
        <v>0</v>
      </c>
      <c r="U681" s="28">
        <v>0</v>
      </c>
      <c r="V681" s="28">
        <v>0</v>
      </c>
      <c r="W681" s="28">
        <v>24.79000091552734</v>
      </c>
      <c r="X681" s="28">
        <v>0</v>
      </c>
      <c r="Y681" s="28">
        <v>0</v>
      </c>
      <c r="Z681" s="28">
        <v>0</v>
      </c>
      <c r="AA681" s="28">
        <v>0</v>
      </c>
      <c r="AB681" s="28">
        <v>0</v>
      </c>
      <c r="AC681" s="28">
        <v>0</v>
      </c>
      <c r="AD681" s="28">
        <v>0</v>
      </c>
      <c r="AE681" s="28">
        <v>6</v>
      </c>
      <c r="AF681" s="28">
        <v>39.280000016093254</v>
      </c>
      <c r="AG681" s="28">
        <v>245.73936299090991</v>
      </c>
      <c r="AH681" s="28">
        <v>125.52563835366325</v>
      </c>
      <c r="AI681" s="30" t="str">
        <f t="shared" si="417"/>
        <v>R Temperature sensitivity on load</v>
      </c>
      <c r="AJ681" s="27">
        <v>2027</v>
      </c>
      <c r="AK681" s="35">
        <f t="shared" si="418"/>
        <v>371.26500134457319</v>
      </c>
      <c r="AL681" s="35">
        <f t="shared" si="413"/>
        <v>200</v>
      </c>
      <c r="AM681" s="35">
        <f t="shared" si="419"/>
        <v>0</v>
      </c>
      <c r="AN681" s="35">
        <f t="shared" si="420"/>
        <v>39.280000016093254</v>
      </c>
      <c r="AO681" s="35">
        <f t="shared" si="421"/>
        <v>30.79000091552734</v>
      </c>
      <c r="AP681" s="35">
        <f t="shared" si="422"/>
        <v>0</v>
      </c>
      <c r="AQ681" s="35">
        <f t="shared" si="423"/>
        <v>200</v>
      </c>
      <c r="AR681" s="35">
        <f t="shared" si="414"/>
        <v>700</v>
      </c>
      <c r="AS681" s="35">
        <f t="shared" si="424"/>
        <v>0</v>
      </c>
      <c r="AT681" s="35">
        <f t="shared" si="425"/>
        <v>0</v>
      </c>
      <c r="AU681" s="35">
        <f t="shared" si="415"/>
        <v>0</v>
      </c>
      <c r="AV681" s="35">
        <f t="shared" si="416"/>
        <v>1541.3350022761938</v>
      </c>
      <c r="AX681" s="27">
        <v>2027</v>
      </c>
      <c r="AY681" s="35"/>
      <c r="AZ681" s="35"/>
      <c r="BA681" s="35"/>
      <c r="BB681" s="35"/>
      <c r="BC681" s="35"/>
      <c r="BD681" s="35"/>
      <c r="BE681" s="35"/>
      <c r="BF681" s="35"/>
      <c r="BG681" s="35"/>
      <c r="BH681" s="35"/>
      <c r="BI681" s="35"/>
      <c r="BJ681" s="35"/>
      <c r="BL681" s="74" t="s">
        <v>38</v>
      </c>
      <c r="BM681" s="75">
        <f>BD700</f>
        <v>150</v>
      </c>
    </row>
    <row r="682" spans="2:65" x14ac:dyDescent="0.25">
      <c r="B682" s="25">
        <v>2028</v>
      </c>
      <c r="C682" s="26">
        <v>0</v>
      </c>
      <c r="D682" s="26">
        <v>0</v>
      </c>
      <c r="E682" s="26">
        <v>0</v>
      </c>
      <c r="F682" s="26">
        <v>500</v>
      </c>
      <c r="G682" s="26">
        <v>200</v>
      </c>
      <c r="H682" s="26">
        <v>200</v>
      </c>
      <c r="I682" s="26">
        <v>0</v>
      </c>
      <c r="J682" s="26">
        <v>0</v>
      </c>
      <c r="K682" s="26">
        <v>0</v>
      </c>
      <c r="L682" s="26">
        <v>0</v>
      </c>
      <c r="M682" s="26">
        <v>299.89999389648438</v>
      </c>
      <c r="N682" s="26">
        <v>0</v>
      </c>
      <c r="O682" s="26">
        <v>0</v>
      </c>
      <c r="P682" s="26">
        <v>0</v>
      </c>
      <c r="Q682" s="26">
        <v>0</v>
      </c>
      <c r="R682" s="26">
        <v>175</v>
      </c>
      <c r="S682" s="26">
        <v>25</v>
      </c>
      <c r="T682" s="26">
        <v>0</v>
      </c>
      <c r="U682" s="26">
        <v>0</v>
      </c>
      <c r="V682" s="26">
        <v>0</v>
      </c>
      <c r="W682" s="26">
        <v>27.79000091552734</v>
      </c>
      <c r="X682" s="26">
        <v>0</v>
      </c>
      <c r="Y682" s="26">
        <v>0</v>
      </c>
      <c r="Z682" s="26">
        <v>0</v>
      </c>
      <c r="AA682" s="26">
        <v>0</v>
      </c>
      <c r="AB682" s="26">
        <v>0</v>
      </c>
      <c r="AC682" s="26">
        <v>0</v>
      </c>
      <c r="AD682" s="26">
        <v>0</v>
      </c>
      <c r="AE682" s="26">
        <v>9</v>
      </c>
      <c r="AF682" s="26">
        <v>58.650000333786018</v>
      </c>
      <c r="AG682" s="26">
        <v>293.21105951680204</v>
      </c>
      <c r="AH682" s="26">
        <v>153.20263471007479</v>
      </c>
      <c r="AI682" s="30" t="str">
        <f t="shared" si="417"/>
        <v>R Temperature sensitivity on load</v>
      </c>
      <c r="AJ682" s="25">
        <v>2028</v>
      </c>
      <c r="AK682" s="34">
        <f t="shared" si="418"/>
        <v>446.41369422687683</v>
      </c>
      <c r="AL682" s="34">
        <f t="shared" si="413"/>
        <v>200</v>
      </c>
      <c r="AM682" s="34">
        <f t="shared" si="419"/>
        <v>0</v>
      </c>
      <c r="AN682" s="34">
        <f t="shared" si="420"/>
        <v>58.650000333786018</v>
      </c>
      <c r="AO682" s="34">
        <f t="shared" si="421"/>
        <v>36.790000915527344</v>
      </c>
      <c r="AP682" s="34">
        <f t="shared" si="422"/>
        <v>0</v>
      </c>
      <c r="AQ682" s="34">
        <f t="shared" si="423"/>
        <v>299.89999389648438</v>
      </c>
      <c r="AR682" s="34">
        <f t="shared" si="414"/>
        <v>900</v>
      </c>
      <c r="AS682" s="34">
        <f t="shared" si="424"/>
        <v>0</v>
      </c>
      <c r="AT682" s="34">
        <f t="shared" si="425"/>
        <v>0</v>
      </c>
      <c r="AU682" s="34">
        <f t="shared" si="415"/>
        <v>0</v>
      </c>
      <c r="AV682" s="34">
        <f t="shared" si="416"/>
        <v>1941.7536893726747</v>
      </c>
      <c r="AX682" s="25">
        <v>2028</v>
      </c>
      <c r="AY682" s="34"/>
      <c r="AZ682" s="34"/>
      <c r="BA682" s="34"/>
      <c r="BB682" s="34"/>
      <c r="BC682" s="34"/>
      <c r="BD682" s="34"/>
      <c r="BE682" s="34"/>
      <c r="BF682" s="34"/>
      <c r="BG682" s="34"/>
      <c r="BH682" s="34"/>
      <c r="BI682" s="34"/>
      <c r="BJ682" s="34"/>
      <c r="BL682" s="74" t="s">
        <v>47</v>
      </c>
      <c r="BM682" s="75">
        <f>BE700</f>
        <v>1194.6999893188477</v>
      </c>
    </row>
    <row r="683" spans="2:65" x14ac:dyDescent="0.25">
      <c r="B683" s="27">
        <v>2029</v>
      </c>
      <c r="C683" s="28">
        <v>0</v>
      </c>
      <c r="D683" s="28">
        <v>0</v>
      </c>
      <c r="E683" s="28">
        <v>0</v>
      </c>
      <c r="F683" s="28">
        <v>800</v>
      </c>
      <c r="G683" s="28">
        <v>200</v>
      </c>
      <c r="H683" s="28">
        <v>200</v>
      </c>
      <c r="I683" s="28">
        <v>0</v>
      </c>
      <c r="J683" s="28">
        <v>0</v>
      </c>
      <c r="K683" s="28">
        <v>0</v>
      </c>
      <c r="L683" s="28">
        <v>0</v>
      </c>
      <c r="M683" s="28">
        <v>299.75</v>
      </c>
      <c r="N683" s="28">
        <v>0</v>
      </c>
      <c r="O683" s="28">
        <v>0</v>
      </c>
      <c r="P683" s="28">
        <v>0</v>
      </c>
      <c r="Q683" s="28">
        <v>0</v>
      </c>
      <c r="R683" s="28">
        <v>175</v>
      </c>
      <c r="S683" s="28">
        <v>25</v>
      </c>
      <c r="T683" s="28">
        <v>0</v>
      </c>
      <c r="U683" s="28">
        <v>0</v>
      </c>
      <c r="V683" s="28">
        <v>0</v>
      </c>
      <c r="W683" s="28">
        <v>30.489999771118161</v>
      </c>
      <c r="X683" s="28">
        <v>0</v>
      </c>
      <c r="Y683" s="28">
        <v>0</v>
      </c>
      <c r="Z683" s="28">
        <v>0</v>
      </c>
      <c r="AA683" s="28">
        <v>0</v>
      </c>
      <c r="AB683" s="28">
        <v>0</v>
      </c>
      <c r="AC683" s="28">
        <v>0</v>
      </c>
      <c r="AD683" s="28">
        <v>0</v>
      </c>
      <c r="AE683" s="28">
        <v>11</v>
      </c>
      <c r="AF683" s="28">
        <v>74.360000520944595</v>
      </c>
      <c r="AG683" s="28">
        <v>340.67515374979138</v>
      </c>
      <c r="AH683" s="28">
        <v>171.01173674933818</v>
      </c>
      <c r="AI683" s="30" t="str">
        <f t="shared" si="417"/>
        <v>R Temperature sensitivity on load</v>
      </c>
      <c r="AJ683" s="27">
        <v>2029</v>
      </c>
      <c r="AK683" s="35">
        <f t="shared" si="418"/>
        <v>511.68689049912956</v>
      </c>
      <c r="AL683" s="35">
        <f t="shared" si="413"/>
        <v>200</v>
      </c>
      <c r="AM683" s="35">
        <f t="shared" si="419"/>
        <v>0</v>
      </c>
      <c r="AN683" s="35">
        <f t="shared" si="420"/>
        <v>74.360000520944595</v>
      </c>
      <c r="AO683" s="35">
        <f t="shared" si="421"/>
        <v>41.489999771118164</v>
      </c>
      <c r="AP683" s="35">
        <f t="shared" si="422"/>
        <v>0</v>
      </c>
      <c r="AQ683" s="35">
        <f t="shared" si="423"/>
        <v>299.75</v>
      </c>
      <c r="AR683" s="35">
        <f t="shared" si="414"/>
        <v>1200</v>
      </c>
      <c r="AS683" s="35">
        <f t="shared" si="424"/>
        <v>0</v>
      </c>
      <c r="AT683" s="35">
        <f t="shared" si="425"/>
        <v>0</v>
      </c>
      <c r="AU683" s="35">
        <f t="shared" si="415"/>
        <v>0</v>
      </c>
      <c r="AV683" s="35">
        <f t="shared" si="416"/>
        <v>2327.2868907911925</v>
      </c>
      <c r="AX683" s="27">
        <v>2029</v>
      </c>
      <c r="AY683" s="35"/>
      <c r="AZ683" s="35"/>
      <c r="BA683" s="35"/>
      <c r="BB683" s="35"/>
      <c r="BC683" s="35"/>
      <c r="BD683" s="35"/>
      <c r="BE683" s="35"/>
      <c r="BF683" s="35"/>
      <c r="BG683" s="35"/>
      <c r="BH683" s="35"/>
      <c r="BI683" s="35"/>
      <c r="BJ683" s="35"/>
      <c r="BL683" s="74" t="s">
        <v>53</v>
      </c>
      <c r="BM683" s="75">
        <f>BF700</f>
        <v>3150</v>
      </c>
    </row>
    <row r="684" spans="2:65" x14ac:dyDescent="0.25">
      <c r="B684" s="25">
        <v>2030</v>
      </c>
      <c r="C684" s="26">
        <v>0</v>
      </c>
      <c r="D684" s="26">
        <v>0</v>
      </c>
      <c r="E684" s="26">
        <v>0</v>
      </c>
      <c r="F684" s="26">
        <v>1100</v>
      </c>
      <c r="G684" s="26">
        <v>200</v>
      </c>
      <c r="H684" s="26">
        <v>200</v>
      </c>
      <c r="I684" s="26">
        <v>0</v>
      </c>
      <c r="J684" s="26">
        <v>0</v>
      </c>
      <c r="K684" s="26">
        <v>0</v>
      </c>
      <c r="L684" s="26">
        <v>0</v>
      </c>
      <c r="M684" s="26">
        <v>299.59999847412109</v>
      </c>
      <c r="N684" s="26"/>
      <c r="O684" s="26">
        <v>0</v>
      </c>
      <c r="P684" s="26">
        <v>0</v>
      </c>
      <c r="Q684" s="26">
        <v>0</v>
      </c>
      <c r="R684" s="26">
        <v>175</v>
      </c>
      <c r="S684" s="26">
        <v>25</v>
      </c>
      <c r="T684" s="26">
        <v>0</v>
      </c>
      <c r="U684" s="26">
        <v>0</v>
      </c>
      <c r="V684" s="26">
        <v>0</v>
      </c>
      <c r="W684" s="26">
        <v>34.689998626708977</v>
      </c>
      <c r="X684" s="26">
        <v>0</v>
      </c>
      <c r="Y684" s="26">
        <v>0</v>
      </c>
      <c r="Z684" s="26">
        <v>0</v>
      </c>
      <c r="AA684" s="26">
        <v>0</v>
      </c>
      <c r="AB684" s="26">
        <v>0</v>
      </c>
      <c r="AC684" s="26">
        <v>0</v>
      </c>
      <c r="AD684" s="26">
        <v>0</v>
      </c>
      <c r="AE684" s="26">
        <v>11</v>
      </c>
      <c r="AF684" s="26">
        <v>89.579997986555099</v>
      </c>
      <c r="AG684" s="26">
        <v>390.5953750733263</v>
      </c>
      <c r="AH684" s="26">
        <v>181.88492737120654</v>
      </c>
      <c r="AI684" s="30" t="str">
        <f t="shared" si="417"/>
        <v>R Temperature sensitivity on load</v>
      </c>
      <c r="AJ684" s="25">
        <v>2030</v>
      </c>
      <c r="AK684" s="34">
        <f t="shared" si="418"/>
        <v>572.48030244453287</v>
      </c>
      <c r="AL684" s="34">
        <f t="shared" si="413"/>
        <v>200</v>
      </c>
      <c r="AM684" s="34">
        <f t="shared" si="419"/>
        <v>0</v>
      </c>
      <c r="AN684" s="34">
        <f t="shared" si="420"/>
        <v>89.579997986555099</v>
      </c>
      <c r="AO684" s="34">
        <f t="shared" si="421"/>
        <v>45.689998626708977</v>
      </c>
      <c r="AP684" s="34">
        <f t="shared" si="422"/>
        <v>0</v>
      </c>
      <c r="AQ684" s="34">
        <f t="shared" si="423"/>
        <v>299.59999847412109</v>
      </c>
      <c r="AR684" s="34">
        <f t="shared" si="414"/>
        <v>1500</v>
      </c>
      <c r="AS684" s="34">
        <f t="shared" si="424"/>
        <v>0</v>
      </c>
      <c r="AT684" s="34">
        <f t="shared" si="425"/>
        <v>0</v>
      </c>
      <c r="AU684" s="34">
        <f t="shared" si="415"/>
        <v>0</v>
      </c>
      <c r="AV684" s="34">
        <f t="shared" si="416"/>
        <v>2707.3502975319179</v>
      </c>
      <c r="AX684" s="25">
        <v>2030</v>
      </c>
      <c r="AY684" s="34">
        <f t="shared" ref="AY684:BJ684" si="427">AK684-AY679</f>
        <v>322.13929692141915</v>
      </c>
      <c r="AZ684" s="34">
        <f t="shared" si="427"/>
        <v>200</v>
      </c>
      <c r="BA684" s="34">
        <f t="shared" si="427"/>
        <v>0</v>
      </c>
      <c r="BB684" s="34">
        <f t="shared" si="427"/>
        <v>78.549998223781586</v>
      </c>
      <c r="BC684" s="34">
        <f t="shared" si="427"/>
        <v>23.599998474121087</v>
      </c>
      <c r="BD684" s="34">
        <f t="shared" si="427"/>
        <v>0</v>
      </c>
      <c r="BE684" s="34">
        <f t="shared" si="427"/>
        <v>299.59999847412109</v>
      </c>
      <c r="BF684" s="34">
        <f t="shared" si="427"/>
        <v>1000</v>
      </c>
      <c r="BG684" s="34">
        <f t="shared" si="427"/>
        <v>0</v>
      </c>
      <c r="BH684" s="34">
        <f t="shared" si="427"/>
        <v>0</v>
      </c>
      <c r="BI684" s="34">
        <f t="shared" si="427"/>
        <v>0</v>
      </c>
      <c r="BJ684" s="34">
        <f t="shared" si="427"/>
        <v>1923.8892920934427</v>
      </c>
      <c r="BL684" s="74" t="s">
        <v>63</v>
      </c>
      <c r="BM684" s="75">
        <f>BG700</f>
        <v>0</v>
      </c>
    </row>
    <row r="685" spans="2:65" x14ac:dyDescent="0.25">
      <c r="B685" s="27">
        <v>2031</v>
      </c>
      <c r="C685" s="28">
        <v>0</v>
      </c>
      <c r="D685" s="28">
        <v>0</v>
      </c>
      <c r="E685" s="28">
        <v>0</v>
      </c>
      <c r="F685" s="28">
        <v>1100</v>
      </c>
      <c r="G685" s="28">
        <v>200</v>
      </c>
      <c r="H685" s="28">
        <v>200</v>
      </c>
      <c r="I685" s="28">
        <v>0</v>
      </c>
      <c r="J685" s="28">
        <v>0</v>
      </c>
      <c r="K685" s="28">
        <v>0</v>
      </c>
      <c r="L685" s="28">
        <v>0</v>
      </c>
      <c r="M685" s="28">
        <v>299.45000457763672</v>
      </c>
      <c r="N685" s="28">
        <v>0</v>
      </c>
      <c r="O685" s="28">
        <v>0</v>
      </c>
      <c r="P685" s="28">
        <v>0</v>
      </c>
      <c r="Q685" s="28">
        <v>0</v>
      </c>
      <c r="R685" s="28">
        <v>225</v>
      </c>
      <c r="S685" s="28">
        <v>75</v>
      </c>
      <c r="T685" s="28">
        <v>0</v>
      </c>
      <c r="U685" s="28">
        <v>0</v>
      </c>
      <c r="V685" s="28">
        <v>0</v>
      </c>
      <c r="W685" s="28">
        <v>38.060001373291023</v>
      </c>
      <c r="X685" s="28">
        <v>0</v>
      </c>
      <c r="Y685" s="28">
        <v>0</v>
      </c>
      <c r="Z685" s="28">
        <v>0</v>
      </c>
      <c r="AA685" s="28">
        <v>0</v>
      </c>
      <c r="AB685" s="28">
        <v>0</v>
      </c>
      <c r="AC685" s="28">
        <v>0</v>
      </c>
      <c r="AD685" s="28">
        <v>0</v>
      </c>
      <c r="AE685" s="28">
        <v>12.069999694824221</v>
      </c>
      <c r="AF685" s="28">
        <v>94.469998180866256</v>
      </c>
      <c r="AG685" s="28">
        <v>441.82832898184557</v>
      </c>
      <c r="AH685" s="28">
        <v>195.61529208824882</v>
      </c>
      <c r="AI685" s="30" t="str">
        <f t="shared" si="417"/>
        <v>R Temperature sensitivity on load</v>
      </c>
      <c r="AJ685" s="27">
        <v>2031</v>
      </c>
      <c r="AK685" s="35">
        <f t="shared" si="418"/>
        <v>637.44362107009442</v>
      </c>
      <c r="AL685" s="35">
        <f t="shared" si="413"/>
        <v>300</v>
      </c>
      <c r="AM685" s="35">
        <f t="shared" si="419"/>
        <v>0</v>
      </c>
      <c r="AN685" s="35">
        <f t="shared" si="420"/>
        <v>94.469998180866256</v>
      </c>
      <c r="AO685" s="35">
        <f t="shared" si="421"/>
        <v>50.130001068115241</v>
      </c>
      <c r="AP685" s="35">
        <f t="shared" si="422"/>
        <v>0</v>
      </c>
      <c r="AQ685" s="35">
        <f t="shared" si="423"/>
        <v>299.45000457763672</v>
      </c>
      <c r="AR685" s="35">
        <f t="shared" si="414"/>
        <v>1500</v>
      </c>
      <c r="AS685" s="35">
        <f t="shared" si="424"/>
        <v>0</v>
      </c>
      <c r="AT685" s="35">
        <f t="shared" si="425"/>
        <v>0</v>
      </c>
      <c r="AU685" s="35">
        <f t="shared" si="415"/>
        <v>0</v>
      </c>
      <c r="AV685" s="35">
        <f t="shared" si="416"/>
        <v>2881.4936248967124</v>
      </c>
      <c r="AX685" s="27">
        <v>2031</v>
      </c>
      <c r="AY685" s="35"/>
      <c r="AZ685" s="35"/>
      <c r="BA685" s="35"/>
      <c r="BB685" s="35"/>
      <c r="BC685" s="35"/>
      <c r="BD685" s="35"/>
      <c r="BE685" s="35"/>
      <c r="BF685" s="35"/>
      <c r="BG685" s="35"/>
      <c r="BH685" s="35"/>
      <c r="BI685" s="35"/>
      <c r="BJ685" s="35"/>
      <c r="BL685" s="74" t="s">
        <v>64</v>
      </c>
      <c r="BM685" s="75">
        <f>BH700</f>
        <v>0</v>
      </c>
    </row>
    <row r="686" spans="2:65" x14ac:dyDescent="0.25">
      <c r="B686" s="25">
        <v>2032</v>
      </c>
      <c r="C686" s="26">
        <v>0</v>
      </c>
      <c r="D686" s="26">
        <v>0</v>
      </c>
      <c r="E686" s="26">
        <v>0</v>
      </c>
      <c r="F686" s="26">
        <v>1200</v>
      </c>
      <c r="G686" s="26">
        <v>200</v>
      </c>
      <c r="H686" s="26">
        <v>200</v>
      </c>
      <c r="I686" s="26">
        <v>0</v>
      </c>
      <c r="J686" s="26">
        <v>0</v>
      </c>
      <c r="K686" s="26">
        <v>0</v>
      </c>
      <c r="L686" s="26">
        <v>0</v>
      </c>
      <c r="M686" s="26">
        <v>499.30000305175781</v>
      </c>
      <c r="N686" s="26">
        <v>0</v>
      </c>
      <c r="O686" s="26">
        <v>0</v>
      </c>
      <c r="P686" s="26">
        <v>0</v>
      </c>
      <c r="Q686" s="26">
        <v>0</v>
      </c>
      <c r="R686" s="26">
        <v>225</v>
      </c>
      <c r="S686" s="26">
        <v>75</v>
      </c>
      <c r="T686" s="26">
        <v>0</v>
      </c>
      <c r="U686" s="26">
        <v>0</v>
      </c>
      <c r="V686" s="26">
        <v>0</v>
      </c>
      <c r="W686" s="26">
        <v>41.630001068115227</v>
      </c>
      <c r="X686" s="26">
        <v>0</v>
      </c>
      <c r="Y686" s="26">
        <v>0</v>
      </c>
      <c r="Z686" s="26">
        <v>0</v>
      </c>
      <c r="AA686" s="26">
        <v>0</v>
      </c>
      <c r="AB686" s="26">
        <v>0</v>
      </c>
      <c r="AC686" s="26">
        <v>0</v>
      </c>
      <c r="AD686" s="26">
        <v>0</v>
      </c>
      <c r="AE686" s="26">
        <v>13.19999980926514</v>
      </c>
      <c r="AF686" s="26">
        <v>99.339998126029968</v>
      </c>
      <c r="AG686" s="26">
        <v>463.32155534034177</v>
      </c>
      <c r="AH686" s="26">
        <v>216.67182357825993</v>
      </c>
      <c r="AI686" s="30" t="str">
        <f t="shared" si="417"/>
        <v>R Temperature sensitivity on load</v>
      </c>
      <c r="AJ686" s="25">
        <v>2032</v>
      </c>
      <c r="AK686" s="34">
        <f t="shared" si="418"/>
        <v>679.99337891860171</v>
      </c>
      <c r="AL686" s="34">
        <f t="shared" si="413"/>
        <v>300</v>
      </c>
      <c r="AM686" s="34">
        <f t="shared" si="419"/>
        <v>0</v>
      </c>
      <c r="AN686" s="34">
        <f t="shared" si="420"/>
        <v>99.339998126029968</v>
      </c>
      <c r="AO686" s="34">
        <f t="shared" si="421"/>
        <v>54.830000877380371</v>
      </c>
      <c r="AP686" s="34">
        <f t="shared" si="422"/>
        <v>0</v>
      </c>
      <c r="AQ686" s="34">
        <f t="shared" si="423"/>
        <v>499.30000305175781</v>
      </c>
      <c r="AR686" s="34">
        <f t="shared" si="414"/>
        <v>1600</v>
      </c>
      <c r="AS686" s="34">
        <f t="shared" si="424"/>
        <v>0</v>
      </c>
      <c r="AT686" s="34">
        <f t="shared" si="425"/>
        <v>0</v>
      </c>
      <c r="AU686" s="34">
        <f t="shared" si="415"/>
        <v>0</v>
      </c>
      <c r="AV686" s="34">
        <f t="shared" si="416"/>
        <v>3233.4633809737697</v>
      </c>
      <c r="AX686" s="25">
        <v>2032</v>
      </c>
      <c r="AY686" s="34"/>
      <c r="AZ686" s="34"/>
      <c r="BA686" s="34"/>
      <c r="BB686" s="34"/>
      <c r="BC686" s="34"/>
      <c r="BD686" s="34"/>
      <c r="BE686" s="34"/>
      <c r="BF686" s="34"/>
      <c r="BG686" s="34"/>
      <c r="BH686" s="34"/>
      <c r="BI686" s="34"/>
      <c r="BJ686" s="34"/>
      <c r="BL686" s="74" t="s">
        <v>50</v>
      </c>
      <c r="BM686" s="75">
        <f>BI700</f>
        <v>0</v>
      </c>
    </row>
    <row r="687" spans="2:65" x14ac:dyDescent="0.25">
      <c r="B687" s="27">
        <v>2033</v>
      </c>
      <c r="C687" s="28">
        <v>0</v>
      </c>
      <c r="D687" s="28">
        <v>0</v>
      </c>
      <c r="E687" s="28">
        <v>0</v>
      </c>
      <c r="F687" s="28">
        <v>1300</v>
      </c>
      <c r="G687" s="28">
        <v>200</v>
      </c>
      <c r="H687" s="28">
        <v>200</v>
      </c>
      <c r="I687" s="28">
        <v>0</v>
      </c>
      <c r="J687" s="28">
        <v>0</v>
      </c>
      <c r="K687" s="28">
        <v>0</v>
      </c>
      <c r="L687" s="28">
        <v>0</v>
      </c>
      <c r="M687" s="28">
        <v>499.04998779296875</v>
      </c>
      <c r="N687" s="28">
        <v>0</v>
      </c>
      <c r="O687" s="28">
        <v>0</v>
      </c>
      <c r="P687" s="28">
        <v>0</v>
      </c>
      <c r="Q687" s="28">
        <v>0</v>
      </c>
      <c r="R687" s="28">
        <v>225</v>
      </c>
      <c r="S687" s="28">
        <v>75</v>
      </c>
      <c r="T687" s="28">
        <v>0</v>
      </c>
      <c r="U687" s="28">
        <v>0</v>
      </c>
      <c r="V687" s="28">
        <v>0</v>
      </c>
      <c r="W687" s="28">
        <v>44.919998168945313</v>
      </c>
      <c r="X687" s="28">
        <v>0</v>
      </c>
      <c r="Y687" s="28">
        <v>0</v>
      </c>
      <c r="Z687" s="28">
        <v>0</v>
      </c>
      <c r="AA687" s="28">
        <v>0</v>
      </c>
      <c r="AB687" s="28">
        <v>0</v>
      </c>
      <c r="AC687" s="28">
        <v>0</v>
      </c>
      <c r="AD687" s="28">
        <v>0</v>
      </c>
      <c r="AE687" s="28">
        <v>14.25</v>
      </c>
      <c r="AF687" s="28">
        <v>104.19000154733658</v>
      </c>
      <c r="AG687" s="28">
        <v>484.58169035356889</v>
      </c>
      <c r="AH687" s="28">
        <v>245.58423121177603</v>
      </c>
      <c r="AI687" s="30" t="str">
        <f t="shared" si="417"/>
        <v>R Temperature sensitivity on load</v>
      </c>
      <c r="AJ687" s="27">
        <v>2033</v>
      </c>
      <c r="AK687" s="35">
        <f t="shared" si="418"/>
        <v>730.16592156534489</v>
      </c>
      <c r="AL687" s="35">
        <f t="shared" si="413"/>
        <v>300</v>
      </c>
      <c r="AM687" s="35">
        <f t="shared" si="419"/>
        <v>0</v>
      </c>
      <c r="AN687" s="35">
        <f t="shared" si="420"/>
        <v>104.19000154733658</v>
      </c>
      <c r="AO687" s="35">
        <f t="shared" si="421"/>
        <v>59.169998168945313</v>
      </c>
      <c r="AP687" s="35">
        <f t="shared" si="422"/>
        <v>0</v>
      </c>
      <c r="AQ687" s="35">
        <f t="shared" si="423"/>
        <v>499.04998779296875</v>
      </c>
      <c r="AR687" s="35">
        <f t="shared" si="414"/>
        <v>1700</v>
      </c>
      <c r="AS687" s="35">
        <f t="shared" si="424"/>
        <v>0</v>
      </c>
      <c r="AT687" s="35">
        <f t="shared" si="425"/>
        <v>0</v>
      </c>
      <c r="AU687" s="35">
        <f t="shared" si="415"/>
        <v>0</v>
      </c>
      <c r="AV687" s="35">
        <f t="shared" si="416"/>
        <v>3392.5759090745955</v>
      </c>
      <c r="AX687" s="27">
        <v>2033</v>
      </c>
      <c r="AY687" s="35"/>
      <c r="AZ687" s="35"/>
      <c r="BA687" s="35"/>
      <c r="BB687" s="35"/>
      <c r="BC687" s="35"/>
      <c r="BD687" s="35"/>
      <c r="BE687" s="35"/>
      <c r="BF687" s="35"/>
      <c r="BG687" s="35"/>
      <c r="BH687" s="35"/>
      <c r="BI687" s="35"/>
      <c r="BJ687" s="35"/>
    </row>
    <row r="688" spans="2:65" x14ac:dyDescent="0.25">
      <c r="B688" s="25">
        <v>2034</v>
      </c>
      <c r="C688" s="26">
        <v>0</v>
      </c>
      <c r="D688" s="26">
        <v>0</v>
      </c>
      <c r="E688" s="26">
        <v>0</v>
      </c>
      <c r="F688" s="26">
        <v>1400</v>
      </c>
      <c r="G688" s="26">
        <v>200</v>
      </c>
      <c r="H688" s="26">
        <v>200</v>
      </c>
      <c r="I688" s="26">
        <v>0</v>
      </c>
      <c r="J688" s="26">
        <v>0</v>
      </c>
      <c r="K688" s="26">
        <v>0</v>
      </c>
      <c r="L688" s="26">
        <v>0</v>
      </c>
      <c r="M688" s="26">
        <v>498.80000305175781</v>
      </c>
      <c r="N688" s="26">
        <v>0</v>
      </c>
      <c r="O688" s="26">
        <v>0</v>
      </c>
      <c r="P688" s="26">
        <v>0</v>
      </c>
      <c r="Q688" s="26">
        <v>0</v>
      </c>
      <c r="R688" s="26">
        <v>225</v>
      </c>
      <c r="S688" s="26">
        <v>75</v>
      </c>
      <c r="T688" s="26">
        <v>0</v>
      </c>
      <c r="U688" s="26">
        <v>0</v>
      </c>
      <c r="V688" s="26">
        <v>0</v>
      </c>
      <c r="W688" s="26">
        <v>48.389999389648438</v>
      </c>
      <c r="X688" s="26">
        <v>0</v>
      </c>
      <c r="Y688" s="26">
        <v>0</v>
      </c>
      <c r="Z688" s="26">
        <v>0</v>
      </c>
      <c r="AA688" s="26">
        <v>0</v>
      </c>
      <c r="AB688" s="26">
        <v>0</v>
      </c>
      <c r="AC688" s="26">
        <v>0</v>
      </c>
      <c r="AD688" s="26">
        <v>0</v>
      </c>
      <c r="AE688" s="26">
        <v>15.340000152587891</v>
      </c>
      <c r="AF688" s="26">
        <v>109.17000186443329</v>
      </c>
      <c r="AG688" s="26">
        <v>508.0323776217254</v>
      </c>
      <c r="AH688" s="26">
        <v>280.84440061793555</v>
      </c>
      <c r="AI688" s="30" t="str">
        <f t="shared" si="417"/>
        <v>R Temperature sensitivity on load</v>
      </c>
      <c r="AJ688" s="25">
        <v>2034</v>
      </c>
      <c r="AK688" s="34">
        <f t="shared" si="418"/>
        <v>788.87677823966101</v>
      </c>
      <c r="AL688" s="34">
        <f t="shared" si="413"/>
        <v>300</v>
      </c>
      <c r="AM688" s="34">
        <f t="shared" si="419"/>
        <v>0</v>
      </c>
      <c r="AN688" s="34">
        <f t="shared" si="420"/>
        <v>109.17000186443329</v>
      </c>
      <c r="AO688" s="34">
        <f t="shared" si="421"/>
        <v>63.729999542236328</v>
      </c>
      <c r="AP688" s="34">
        <f t="shared" si="422"/>
        <v>0</v>
      </c>
      <c r="AQ688" s="34">
        <f t="shared" si="423"/>
        <v>498.80000305175781</v>
      </c>
      <c r="AR688" s="34">
        <f t="shared" si="414"/>
        <v>1800</v>
      </c>
      <c r="AS688" s="34">
        <f t="shared" si="424"/>
        <v>0</v>
      </c>
      <c r="AT688" s="34">
        <f t="shared" si="425"/>
        <v>0</v>
      </c>
      <c r="AU688" s="34">
        <f t="shared" si="415"/>
        <v>0</v>
      </c>
      <c r="AV688" s="34">
        <f t="shared" si="416"/>
        <v>3560.5767826980882</v>
      </c>
      <c r="AX688" s="25">
        <v>2034</v>
      </c>
      <c r="AY688" s="34"/>
      <c r="AZ688" s="34"/>
      <c r="BA688" s="34"/>
      <c r="BB688" s="34"/>
      <c r="BC688" s="34"/>
      <c r="BD688" s="34"/>
      <c r="BE688" s="34"/>
      <c r="BF688" s="34"/>
      <c r="BG688" s="34"/>
      <c r="BH688" s="34"/>
      <c r="BI688" s="34"/>
      <c r="BJ688" s="34"/>
    </row>
    <row r="689" spans="2:65" x14ac:dyDescent="0.25">
      <c r="B689" s="27">
        <v>2035</v>
      </c>
      <c r="C689" s="28">
        <v>0</v>
      </c>
      <c r="D689" s="28">
        <v>0</v>
      </c>
      <c r="E689" s="28">
        <v>0</v>
      </c>
      <c r="F689" s="28">
        <v>1400</v>
      </c>
      <c r="G689" s="28">
        <v>200</v>
      </c>
      <c r="H689" s="28">
        <v>200</v>
      </c>
      <c r="I689" s="28">
        <v>0</v>
      </c>
      <c r="J689" s="28">
        <v>400</v>
      </c>
      <c r="K689" s="28">
        <v>0</v>
      </c>
      <c r="L689" s="28">
        <v>0</v>
      </c>
      <c r="M689" s="28">
        <v>498.54999542236328</v>
      </c>
      <c r="N689" s="28">
        <v>0</v>
      </c>
      <c r="O689" s="28">
        <v>0</v>
      </c>
      <c r="P689" s="28">
        <v>0</v>
      </c>
      <c r="Q689" s="28">
        <v>0</v>
      </c>
      <c r="R689" s="28">
        <v>225</v>
      </c>
      <c r="S689" s="28">
        <v>75</v>
      </c>
      <c r="T689" s="28">
        <v>0</v>
      </c>
      <c r="U689" s="28">
        <v>0</v>
      </c>
      <c r="V689" s="28">
        <v>0</v>
      </c>
      <c r="W689" s="28">
        <v>51.919998168945313</v>
      </c>
      <c r="X689" s="28">
        <v>0</v>
      </c>
      <c r="Y689" s="28">
        <v>0</v>
      </c>
      <c r="Z689" s="28">
        <v>0</v>
      </c>
      <c r="AA689" s="28">
        <v>0</v>
      </c>
      <c r="AB689" s="28">
        <v>0</v>
      </c>
      <c r="AC689" s="28">
        <v>0</v>
      </c>
      <c r="AD689" s="28">
        <v>0</v>
      </c>
      <c r="AE689" s="28">
        <v>16.469999313354489</v>
      </c>
      <c r="AF689" s="28">
        <v>114.42000073194504</v>
      </c>
      <c r="AG689" s="28">
        <v>528.7208101444337</v>
      </c>
      <c r="AH689" s="28">
        <v>309.19430249073082</v>
      </c>
      <c r="AI689" s="30" t="str">
        <f t="shared" si="417"/>
        <v>R Temperature sensitivity on load</v>
      </c>
      <c r="AJ689" s="27">
        <v>2035</v>
      </c>
      <c r="AK689" s="35">
        <f t="shared" si="418"/>
        <v>837.91511263516452</v>
      </c>
      <c r="AL689" s="35">
        <f t="shared" si="413"/>
        <v>300</v>
      </c>
      <c r="AM689" s="35">
        <f t="shared" si="419"/>
        <v>0</v>
      </c>
      <c r="AN689" s="35">
        <f t="shared" si="420"/>
        <v>114.42000073194504</v>
      </c>
      <c r="AO689" s="35">
        <f t="shared" si="421"/>
        <v>68.389997482299805</v>
      </c>
      <c r="AP689" s="35">
        <f t="shared" si="422"/>
        <v>0</v>
      </c>
      <c r="AQ689" s="35">
        <f t="shared" si="423"/>
        <v>498.54999542236328</v>
      </c>
      <c r="AR689" s="35">
        <f t="shared" si="414"/>
        <v>2200</v>
      </c>
      <c r="AS689" s="35">
        <f t="shared" si="424"/>
        <v>0</v>
      </c>
      <c r="AT689" s="35">
        <f t="shared" si="425"/>
        <v>0</v>
      </c>
      <c r="AU689" s="35">
        <f t="shared" si="415"/>
        <v>0</v>
      </c>
      <c r="AV689" s="35">
        <f t="shared" si="416"/>
        <v>4019.2751062717725</v>
      </c>
      <c r="AX689" s="27">
        <v>2035</v>
      </c>
      <c r="AY689" s="35"/>
      <c r="AZ689" s="35"/>
      <c r="BA689" s="35"/>
      <c r="BB689" s="35"/>
      <c r="BC689" s="35"/>
      <c r="BD689" s="35"/>
      <c r="BE689" s="35"/>
      <c r="BF689" s="35"/>
      <c r="BG689" s="35"/>
      <c r="BH689" s="35"/>
      <c r="BI689" s="35"/>
      <c r="BJ689" s="35"/>
    </row>
    <row r="690" spans="2:65" x14ac:dyDescent="0.25">
      <c r="B690" s="25">
        <v>2036</v>
      </c>
      <c r="C690" s="26">
        <v>0</v>
      </c>
      <c r="D690" s="26">
        <v>0</v>
      </c>
      <c r="E690" s="26">
        <v>0</v>
      </c>
      <c r="F690" s="26">
        <v>1400</v>
      </c>
      <c r="G690" s="26">
        <v>200</v>
      </c>
      <c r="H690" s="26">
        <v>200</v>
      </c>
      <c r="I690" s="26">
        <v>0</v>
      </c>
      <c r="J690" s="26">
        <v>400</v>
      </c>
      <c r="K690" s="26">
        <v>0</v>
      </c>
      <c r="L690" s="26">
        <v>0</v>
      </c>
      <c r="M690" s="26">
        <v>498.30001068115234</v>
      </c>
      <c r="N690" s="26">
        <v>0</v>
      </c>
      <c r="O690" s="26">
        <v>0</v>
      </c>
      <c r="P690" s="26">
        <v>0</v>
      </c>
      <c r="Q690" s="26">
        <v>0</v>
      </c>
      <c r="R690" s="26">
        <v>250</v>
      </c>
      <c r="S690" s="26">
        <v>75</v>
      </c>
      <c r="T690" s="26">
        <v>0</v>
      </c>
      <c r="U690" s="26">
        <v>0</v>
      </c>
      <c r="V690" s="26">
        <v>0</v>
      </c>
      <c r="W690" s="26">
        <v>55.459999084472663</v>
      </c>
      <c r="X690" s="26">
        <v>0</v>
      </c>
      <c r="Y690" s="26">
        <v>0</v>
      </c>
      <c r="Z690" s="26">
        <v>0</v>
      </c>
      <c r="AA690" s="26">
        <v>0</v>
      </c>
      <c r="AB690" s="26">
        <v>0</v>
      </c>
      <c r="AC690" s="26">
        <v>0</v>
      </c>
      <c r="AD690" s="26">
        <v>0</v>
      </c>
      <c r="AE690" s="26">
        <v>17.590000152587891</v>
      </c>
      <c r="AF690" s="26">
        <v>117.14000171422958</v>
      </c>
      <c r="AG690" s="26">
        <v>550.01926980847111</v>
      </c>
      <c r="AH690" s="26">
        <v>312.4177018948738</v>
      </c>
      <c r="AI690" s="30" t="str">
        <f t="shared" si="417"/>
        <v>R Temperature sensitivity on load</v>
      </c>
      <c r="AJ690" s="25">
        <v>2036</v>
      </c>
      <c r="AK690" s="34">
        <f t="shared" si="418"/>
        <v>862.43697170334485</v>
      </c>
      <c r="AL690" s="34">
        <f t="shared" si="413"/>
        <v>325</v>
      </c>
      <c r="AM690" s="34">
        <f t="shared" si="419"/>
        <v>0</v>
      </c>
      <c r="AN690" s="34">
        <f t="shared" si="420"/>
        <v>117.14000171422958</v>
      </c>
      <c r="AO690" s="34">
        <f t="shared" si="421"/>
        <v>73.049999237060547</v>
      </c>
      <c r="AP690" s="34">
        <f t="shared" si="422"/>
        <v>0</v>
      </c>
      <c r="AQ690" s="34">
        <f t="shared" si="423"/>
        <v>498.30001068115234</v>
      </c>
      <c r="AR690" s="34">
        <f t="shared" si="414"/>
        <v>2200</v>
      </c>
      <c r="AS690" s="34">
        <f t="shared" si="424"/>
        <v>0</v>
      </c>
      <c r="AT690" s="34">
        <f t="shared" si="425"/>
        <v>0</v>
      </c>
      <c r="AU690" s="34">
        <f t="shared" si="415"/>
        <v>0</v>
      </c>
      <c r="AV690" s="34">
        <f t="shared" si="416"/>
        <v>4075.9269833357876</v>
      </c>
      <c r="AX690" s="25">
        <v>2036</v>
      </c>
      <c r="AY690" s="34"/>
      <c r="AZ690" s="34"/>
      <c r="BA690" s="34"/>
      <c r="BB690" s="34"/>
      <c r="BC690" s="34"/>
      <c r="BD690" s="34"/>
      <c r="BE690" s="34"/>
      <c r="BF690" s="34"/>
      <c r="BG690" s="34"/>
      <c r="BH690" s="34"/>
      <c r="BI690" s="34"/>
      <c r="BJ690" s="34"/>
    </row>
    <row r="691" spans="2:65" x14ac:dyDescent="0.25">
      <c r="B691" s="27">
        <v>2037</v>
      </c>
      <c r="C691" s="28">
        <v>0</v>
      </c>
      <c r="D691" s="28">
        <v>0</v>
      </c>
      <c r="E691" s="28">
        <v>0</v>
      </c>
      <c r="F691" s="28">
        <v>1400</v>
      </c>
      <c r="G691" s="28">
        <v>200</v>
      </c>
      <c r="H691" s="28">
        <v>200</v>
      </c>
      <c r="I691" s="28">
        <v>0</v>
      </c>
      <c r="J691" s="28">
        <v>400</v>
      </c>
      <c r="K691" s="28">
        <v>0</v>
      </c>
      <c r="L691" s="28">
        <v>0</v>
      </c>
      <c r="M691" s="28">
        <v>498.05000305175781</v>
      </c>
      <c r="N691" s="28">
        <v>0</v>
      </c>
      <c r="O691" s="28">
        <v>0</v>
      </c>
      <c r="P691" s="28">
        <v>0</v>
      </c>
      <c r="Q691" s="28">
        <v>0</v>
      </c>
      <c r="R691" s="28">
        <v>275</v>
      </c>
      <c r="S691" s="28">
        <v>75</v>
      </c>
      <c r="T691" s="28">
        <v>0</v>
      </c>
      <c r="U691" s="28">
        <v>0</v>
      </c>
      <c r="V691" s="28">
        <v>0</v>
      </c>
      <c r="W691" s="28">
        <v>58.759998321533203</v>
      </c>
      <c r="X691" s="28">
        <v>0</v>
      </c>
      <c r="Y691" s="28">
        <v>0</v>
      </c>
      <c r="Z691" s="28">
        <v>0</v>
      </c>
      <c r="AA691" s="28">
        <v>0</v>
      </c>
      <c r="AB691" s="28">
        <v>0</v>
      </c>
      <c r="AC691" s="28">
        <v>0</v>
      </c>
      <c r="AD691" s="28">
        <v>0</v>
      </c>
      <c r="AE691" s="28">
        <v>18.629999160766602</v>
      </c>
      <c r="AF691" s="28">
        <v>118.66000026464462</v>
      </c>
      <c r="AG691" s="28">
        <v>570.12512207919008</v>
      </c>
      <c r="AH691" s="28">
        <v>341.97115193805143</v>
      </c>
      <c r="AI691" s="30" t="str">
        <f t="shared" si="417"/>
        <v>R Temperature sensitivity on load</v>
      </c>
      <c r="AJ691" s="27">
        <v>2037</v>
      </c>
      <c r="AK691" s="35">
        <f t="shared" si="418"/>
        <v>912.09627401724151</v>
      </c>
      <c r="AL691" s="35">
        <f t="shared" si="413"/>
        <v>350</v>
      </c>
      <c r="AM691" s="35">
        <f t="shared" si="419"/>
        <v>0</v>
      </c>
      <c r="AN691" s="35">
        <f t="shared" si="420"/>
        <v>118.66000026464462</v>
      </c>
      <c r="AO691" s="35">
        <f t="shared" si="421"/>
        <v>77.389997482299805</v>
      </c>
      <c r="AP691" s="35">
        <f t="shared" si="422"/>
        <v>0</v>
      </c>
      <c r="AQ691" s="35">
        <f t="shared" si="423"/>
        <v>498.05000305175781</v>
      </c>
      <c r="AR691" s="35">
        <f t="shared" si="414"/>
        <v>2200</v>
      </c>
      <c r="AS691" s="35">
        <f t="shared" si="424"/>
        <v>0</v>
      </c>
      <c r="AT691" s="35">
        <f t="shared" si="425"/>
        <v>0</v>
      </c>
      <c r="AU691" s="35">
        <f t="shared" si="415"/>
        <v>0</v>
      </c>
      <c r="AV691" s="35">
        <f t="shared" si="416"/>
        <v>4156.196274815944</v>
      </c>
      <c r="AX691" s="27">
        <v>2037</v>
      </c>
      <c r="AY691" s="35"/>
      <c r="AZ691" s="35"/>
      <c r="BA691" s="35"/>
      <c r="BB691" s="35"/>
      <c r="BC691" s="35"/>
      <c r="BD691" s="35"/>
      <c r="BE691" s="35"/>
      <c r="BF691" s="35"/>
      <c r="BG691" s="35"/>
      <c r="BH691" s="35"/>
      <c r="BI691" s="35"/>
      <c r="BJ691" s="35"/>
    </row>
    <row r="692" spans="2:65" x14ac:dyDescent="0.25">
      <c r="B692" s="25">
        <v>2038</v>
      </c>
      <c r="C692" s="26">
        <v>0</v>
      </c>
      <c r="D692" s="26">
        <v>0</v>
      </c>
      <c r="E692" s="26">
        <v>0</v>
      </c>
      <c r="F692" s="26">
        <v>1500</v>
      </c>
      <c r="G692" s="26">
        <v>200</v>
      </c>
      <c r="H692" s="26">
        <v>200</v>
      </c>
      <c r="I692" s="26">
        <v>0</v>
      </c>
      <c r="J692" s="26">
        <v>400</v>
      </c>
      <c r="K692" s="26">
        <v>0</v>
      </c>
      <c r="L692" s="26">
        <v>0</v>
      </c>
      <c r="M692" s="26">
        <v>497.79998779296875</v>
      </c>
      <c r="N692" s="26">
        <v>0</v>
      </c>
      <c r="O692" s="26">
        <v>0</v>
      </c>
      <c r="P692" s="26">
        <v>0</v>
      </c>
      <c r="Q692" s="26">
        <v>0</v>
      </c>
      <c r="R692" s="26">
        <v>325</v>
      </c>
      <c r="S692" s="26">
        <v>75</v>
      </c>
      <c r="T692" s="26">
        <v>0</v>
      </c>
      <c r="U692" s="26">
        <v>0</v>
      </c>
      <c r="V692" s="26">
        <v>0</v>
      </c>
      <c r="W692" s="26">
        <v>62.220001220703118</v>
      </c>
      <c r="X692" s="26">
        <v>0</v>
      </c>
      <c r="Y692" s="26">
        <v>0</v>
      </c>
      <c r="Z692" s="26">
        <v>0</v>
      </c>
      <c r="AA692" s="26">
        <v>15</v>
      </c>
      <c r="AB692" s="26">
        <v>0</v>
      </c>
      <c r="AC692" s="26">
        <v>0</v>
      </c>
      <c r="AD692" s="26">
        <v>0</v>
      </c>
      <c r="AE692" s="26">
        <v>19.729999542236332</v>
      </c>
      <c r="AF692" s="26">
        <v>120.09999948740005</v>
      </c>
      <c r="AG692" s="26">
        <v>588.81707320469332</v>
      </c>
      <c r="AH692" s="26">
        <v>372.95409578863388</v>
      </c>
      <c r="AI692" s="30" t="str">
        <f t="shared" si="417"/>
        <v>R Temperature sensitivity on load</v>
      </c>
      <c r="AJ692" s="25">
        <v>2038</v>
      </c>
      <c r="AK692" s="34">
        <f t="shared" si="418"/>
        <v>961.77116899332714</v>
      </c>
      <c r="AL692" s="34">
        <f t="shared" si="413"/>
        <v>400</v>
      </c>
      <c r="AM692" s="34">
        <f t="shared" si="419"/>
        <v>0</v>
      </c>
      <c r="AN692" s="34">
        <f t="shared" si="420"/>
        <v>120.09999948740005</v>
      </c>
      <c r="AO692" s="34">
        <f t="shared" si="421"/>
        <v>81.950000762939453</v>
      </c>
      <c r="AP692" s="34">
        <f t="shared" si="422"/>
        <v>15</v>
      </c>
      <c r="AQ692" s="34">
        <f t="shared" si="423"/>
        <v>497.79998779296875</v>
      </c>
      <c r="AR692" s="34">
        <f t="shared" si="414"/>
        <v>2300</v>
      </c>
      <c r="AS692" s="34">
        <f t="shared" si="424"/>
        <v>0</v>
      </c>
      <c r="AT692" s="34">
        <f t="shared" si="425"/>
        <v>0</v>
      </c>
      <c r="AU692" s="34">
        <f t="shared" si="415"/>
        <v>0</v>
      </c>
      <c r="AV692" s="34">
        <f t="shared" si="416"/>
        <v>4376.6211570366359</v>
      </c>
      <c r="AX692" s="25">
        <v>2038</v>
      </c>
      <c r="AY692" s="34"/>
      <c r="AZ692" s="34"/>
      <c r="BA692" s="34"/>
      <c r="BB692" s="34"/>
      <c r="BC692" s="34"/>
      <c r="BD692" s="34"/>
      <c r="BE692" s="34"/>
      <c r="BF692" s="34"/>
      <c r="BG692" s="34"/>
      <c r="BH692" s="34"/>
      <c r="BI692" s="34"/>
      <c r="BJ692" s="34"/>
    </row>
    <row r="693" spans="2:65" x14ac:dyDescent="0.25">
      <c r="B693" s="27">
        <v>2039</v>
      </c>
      <c r="C693" s="28">
        <v>0</v>
      </c>
      <c r="D693" s="28">
        <v>0</v>
      </c>
      <c r="E693" s="28">
        <v>0</v>
      </c>
      <c r="F693" s="28">
        <v>1500</v>
      </c>
      <c r="G693" s="28">
        <v>200</v>
      </c>
      <c r="H693" s="28">
        <v>200</v>
      </c>
      <c r="I693" s="28">
        <v>0</v>
      </c>
      <c r="J693" s="28">
        <v>400</v>
      </c>
      <c r="K693" s="28">
        <v>0</v>
      </c>
      <c r="L693" s="28">
        <v>0</v>
      </c>
      <c r="M693" s="28">
        <v>697.55000305175781</v>
      </c>
      <c r="N693" s="28">
        <v>0</v>
      </c>
      <c r="O693" s="28">
        <v>0</v>
      </c>
      <c r="P693" s="28">
        <v>0</v>
      </c>
      <c r="Q693" s="28">
        <v>0</v>
      </c>
      <c r="R693" s="28">
        <v>325</v>
      </c>
      <c r="S693" s="28">
        <v>75</v>
      </c>
      <c r="T693" s="28">
        <v>0</v>
      </c>
      <c r="U693" s="28">
        <v>0</v>
      </c>
      <c r="V693" s="28">
        <v>0</v>
      </c>
      <c r="W693" s="28">
        <v>65.650001525878906</v>
      </c>
      <c r="X693" s="28">
        <v>0</v>
      </c>
      <c r="Y693" s="28">
        <v>0</v>
      </c>
      <c r="Z693" s="28">
        <v>0</v>
      </c>
      <c r="AA693" s="28">
        <v>15</v>
      </c>
      <c r="AB693" s="28">
        <v>0</v>
      </c>
      <c r="AC693" s="28">
        <v>0</v>
      </c>
      <c r="AD693" s="28">
        <v>0</v>
      </c>
      <c r="AE693" s="28">
        <v>20.819999694824219</v>
      </c>
      <c r="AF693" s="28">
        <v>121.57000261545181</v>
      </c>
      <c r="AG693" s="28">
        <v>607.42578710781015</v>
      </c>
      <c r="AH693" s="28">
        <v>417.70254871129873</v>
      </c>
      <c r="AI693" s="30" t="str">
        <f t="shared" si="417"/>
        <v>R Temperature sensitivity on load</v>
      </c>
      <c r="AJ693" s="27">
        <v>2039</v>
      </c>
      <c r="AK693" s="35">
        <f t="shared" si="418"/>
        <v>1025.128335819109</v>
      </c>
      <c r="AL693" s="35">
        <f t="shared" si="413"/>
        <v>400</v>
      </c>
      <c r="AM693" s="35">
        <f t="shared" si="419"/>
        <v>0</v>
      </c>
      <c r="AN693" s="35">
        <f t="shared" si="420"/>
        <v>121.57000261545181</v>
      </c>
      <c r="AO693" s="35">
        <f t="shared" si="421"/>
        <v>86.470001220703125</v>
      </c>
      <c r="AP693" s="35">
        <f t="shared" si="422"/>
        <v>15</v>
      </c>
      <c r="AQ693" s="35">
        <f t="shared" si="423"/>
        <v>697.55000305175781</v>
      </c>
      <c r="AR693" s="35">
        <f t="shared" si="414"/>
        <v>2300</v>
      </c>
      <c r="AS693" s="35">
        <f t="shared" si="424"/>
        <v>0</v>
      </c>
      <c r="AT693" s="35">
        <f t="shared" si="425"/>
        <v>0</v>
      </c>
      <c r="AU693" s="35">
        <f t="shared" si="415"/>
        <v>0</v>
      </c>
      <c r="AV693" s="35">
        <f t="shared" si="416"/>
        <v>4645.7183427070213</v>
      </c>
      <c r="AX693" s="27">
        <v>2039</v>
      </c>
      <c r="AY693" s="35"/>
      <c r="AZ693" s="35"/>
      <c r="BA693" s="35"/>
      <c r="BB693" s="35"/>
      <c r="BC693" s="35"/>
      <c r="BD693" s="35"/>
      <c r="BE693" s="35"/>
      <c r="BF693" s="35"/>
      <c r="BG693" s="35"/>
      <c r="BH693" s="35"/>
      <c r="BI693" s="35"/>
      <c r="BJ693" s="35"/>
    </row>
    <row r="694" spans="2:65" x14ac:dyDescent="0.25">
      <c r="B694" s="25">
        <v>2040</v>
      </c>
      <c r="C694" s="26">
        <v>0</v>
      </c>
      <c r="D694" s="26">
        <v>0</v>
      </c>
      <c r="E694" s="26">
        <v>0</v>
      </c>
      <c r="F694" s="26">
        <v>1500</v>
      </c>
      <c r="G694" s="26">
        <v>200</v>
      </c>
      <c r="H694" s="26">
        <v>200</v>
      </c>
      <c r="I694" s="26">
        <v>0</v>
      </c>
      <c r="J694" s="26">
        <v>400</v>
      </c>
      <c r="K694" s="26">
        <v>0</v>
      </c>
      <c r="L694" s="26">
        <v>0</v>
      </c>
      <c r="M694" s="26">
        <v>897.19998931884766</v>
      </c>
      <c r="N694" s="26">
        <v>0</v>
      </c>
      <c r="O694" s="26">
        <v>0</v>
      </c>
      <c r="P694" s="26">
        <v>0</v>
      </c>
      <c r="Q694" s="26">
        <v>0</v>
      </c>
      <c r="R694" s="26">
        <v>325</v>
      </c>
      <c r="S694" s="26">
        <v>75</v>
      </c>
      <c r="T694" s="26">
        <v>0</v>
      </c>
      <c r="U694" s="26">
        <v>0</v>
      </c>
      <c r="V694" s="26">
        <v>0</v>
      </c>
      <c r="W694" s="26">
        <v>69.120002746582031</v>
      </c>
      <c r="X694" s="26">
        <v>0</v>
      </c>
      <c r="Y694" s="26">
        <v>0</v>
      </c>
      <c r="Z694" s="26">
        <v>0</v>
      </c>
      <c r="AA694" s="26">
        <v>15</v>
      </c>
      <c r="AB694" s="26">
        <v>0</v>
      </c>
      <c r="AC694" s="26">
        <v>0</v>
      </c>
      <c r="AD694" s="26">
        <v>0</v>
      </c>
      <c r="AE694" s="26">
        <v>21.920000076293949</v>
      </c>
      <c r="AF694" s="26">
        <v>122.97999894618988</v>
      </c>
      <c r="AG694" s="26">
        <v>623.34510461137415</v>
      </c>
      <c r="AH694" s="26">
        <v>466.93941385101141</v>
      </c>
      <c r="AI694" s="30" t="str">
        <f t="shared" si="417"/>
        <v>R Temperature sensitivity on load</v>
      </c>
      <c r="AJ694" s="25">
        <v>2040</v>
      </c>
      <c r="AK694" s="34">
        <f t="shared" si="418"/>
        <v>1090.2845184623857</v>
      </c>
      <c r="AL694" s="34">
        <f t="shared" si="413"/>
        <v>400</v>
      </c>
      <c r="AM694" s="34">
        <f t="shared" si="419"/>
        <v>0</v>
      </c>
      <c r="AN694" s="34">
        <f t="shared" si="420"/>
        <v>122.97999894618988</v>
      </c>
      <c r="AO694" s="34">
        <f t="shared" si="421"/>
        <v>91.040002822875977</v>
      </c>
      <c r="AP694" s="34">
        <f t="shared" si="422"/>
        <v>15</v>
      </c>
      <c r="AQ694" s="34">
        <f t="shared" si="423"/>
        <v>897.19998931884766</v>
      </c>
      <c r="AR694" s="34">
        <f t="shared" si="414"/>
        <v>2300</v>
      </c>
      <c r="AS694" s="34">
        <f t="shared" si="424"/>
        <v>0</v>
      </c>
      <c r="AT694" s="34">
        <f t="shared" si="425"/>
        <v>0</v>
      </c>
      <c r="AU694" s="34">
        <f t="shared" si="415"/>
        <v>0</v>
      </c>
      <c r="AV694" s="34">
        <f t="shared" si="416"/>
        <v>4916.5045095502992</v>
      </c>
      <c r="AX694" s="25">
        <v>2040</v>
      </c>
      <c r="AY694" s="34"/>
      <c r="AZ694" s="34"/>
      <c r="BA694" s="34"/>
      <c r="BB694" s="34"/>
      <c r="BC694" s="34"/>
      <c r="BD694" s="34"/>
      <c r="BE694" s="34"/>
      <c r="BF694" s="34"/>
      <c r="BG694" s="34"/>
      <c r="BH694" s="34"/>
      <c r="BI694" s="34"/>
      <c r="BJ694" s="34"/>
    </row>
    <row r="695" spans="2:65" x14ac:dyDescent="0.25">
      <c r="B695" s="27">
        <v>2041</v>
      </c>
      <c r="C695" s="28">
        <v>0</v>
      </c>
      <c r="D695" s="28">
        <v>0</v>
      </c>
      <c r="E695" s="28">
        <v>0</v>
      </c>
      <c r="F695" s="28">
        <v>1600</v>
      </c>
      <c r="G695" s="28">
        <v>200</v>
      </c>
      <c r="H695" s="28">
        <v>200</v>
      </c>
      <c r="I695" s="28">
        <v>0</v>
      </c>
      <c r="J695" s="28">
        <v>400</v>
      </c>
      <c r="K695" s="28">
        <v>0</v>
      </c>
      <c r="L695" s="28">
        <v>0</v>
      </c>
      <c r="M695" s="28">
        <v>896.75000762939453</v>
      </c>
      <c r="N695" s="28">
        <v>0</v>
      </c>
      <c r="O695" s="28">
        <v>0</v>
      </c>
      <c r="P695" s="28">
        <v>0</v>
      </c>
      <c r="Q695" s="28">
        <v>0</v>
      </c>
      <c r="R695" s="28">
        <v>350</v>
      </c>
      <c r="S695" s="28">
        <v>75</v>
      </c>
      <c r="T695" s="28">
        <v>0</v>
      </c>
      <c r="U695" s="28">
        <v>0</v>
      </c>
      <c r="V695" s="28">
        <v>0</v>
      </c>
      <c r="W695" s="28">
        <v>72.769996643066406</v>
      </c>
      <c r="X695" s="28">
        <v>0</v>
      </c>
      <c r="Y695" s="28">
        <v>0</v>
      </c>
      <c r="Z695" s="28">
        <v>0</v>
      </c>
      <c r="AA695" s="28">
        <v>45</v>
      </c>
      <c r="AB695" s="28">
        <v>0</v>
      </c>
      <c r="AC695" s="28">
        <v>0</v>
      </c>
      <c r="AD695" s="28">
        <v>0</v>
      </c>
      <c r="AE695" s="28">
        <v>23.079999923706051</v>
      </c>
      <c r="AF695" s="28">
        <v>124.47999703884125</v>
      </c>
      <c r="AG695" s="28">
        <v>635.56725558308858</v>
      </c>
      <c r="AH695" s="28">
        <v>490.49237784781337</v>
      </c>
      <c r="AI695" s="30" t="str">
        <f t="shared" si="417"/>
        <v>R Temperature sensitivity on load</v>
      </c>
      <c r="AJ695" s="27">
        <v>2041</v>
      </c>
      <c r="AK695" s="35">
        <f t="shared" si="418"/>
        <v>1126.0596334309021</v>
      </c>
      <c r="AL695" s="35">
        <f t="shared" si="413"/>
        <v>425</v>
      </c>
      <c r="AM695" s="35">
        <f t="shared" si="419"/>
        <v>0</v>
      </c>
      <c r="AN695" s="35">
        <f t="shared" si="420"/>
        <v>124.47999703884125</v>
      </c>
      <c r="AO695" s="35">
        <f t="shared" si="421"/>
        <v>95.849996566772461</v>
      </c>
      <c r="AP695" s="35">
        <f t="shared" si="422"/>
        <v>45</v>
      </c>
      <c r="AQ695" s="35">
        <f t="shared" si="423"/>
        <v>896.75000762939453</v>
      </c>
      <c r="AR695" s="35">
        <f t="shared" si="414"/>
        <v>2400</v>
      </c>
      <c r="AS695" s="35">
        <f t="shared" si="424"/>
        <v>0</v>
      </c>
      <c r="AT695" s="35">
        <f t="shared" si="425"/>
        <v>0</v>
      </c>
      <c r="AU695" s="35">
        <f t="shared" si="415"/>
        <v>0</v>
      </c>
      <c r="AV695" s="35">
        <f t="shared" si="416"/>
        <v>5113.1396346659103</v>
      </c>
      <c r="AX695" s="27">
        <v>2041</v>
      </c>
      <c r="AY695" s="35"/>
      <c r="AZ695" s="35"/>
      <c r="BA695" s="35"/>
      <c r="BB695" s="35"/>
      <c r="BC695" s="35"/>
      <c r="BD695" s="35"/>
      <c r="BE695" s="35"/>
      <c r="BF695" s="35"/>
      <c r="BG695" s="35"/>
      <c r="BH695" s="35"/>
      <c r="BI695" s="35"/>
      <c r="BJ695" s="35"/>
    </row>
    <row r="696" spans="2:65" x14ac:dyDescent="0.25">
      <c r="B696" s="25">
        <v>2042</v>
      </c>
      <c r="C696" s="26">
        <v>0</v>
      </c>
      <c r="D696" s="26">
        <v>0</v>
      </c>
      <c r="E696" s="26">
        <v>0</v>
      </c>
      <c r="F696" s="26">
        <v>1600</v>
      </c>
      <c r="G696" s="26">
        <v>200</v>
      </c>
      <c r="H696" s="26">
        <v>200</v>
      </c>
      <c r="I696" s="26">
        <v>0</v>
      </c>
      <c r="J696" s="26">
        <v>400</v>
      </c>
      <c r="K696" s="26">
        <v>0</v>
      </c>
      <c r="L696" s="26">
        <v>200</v>
      </c>
      <c r="M696" s="26">
        <v>896.30000305175781</v>
      </c>
      <c r="N696" s="26">
        <v>0</v>
      </c>
      <c r="O696" s="26">
        <v>0</v>
      </c>
      <c r="P696" s="26">
        <v>0</v>
      </c>
      <c r="Q696" s="26">
        <v>0</v>
      </c>
      <c r="R696" s="26">
        <v>350</v>
      </c>
      <c r="S696" s="26">
        <v>75</v>
      </c>
      <c r="T696" s="26">
        <v>0</v>
      </c>
      <c r="U696" s="26">
        <v>0</v>
      </c>
      <c r="V696" s="26">
        <v>0</v>
      </c>
      <c r="W696" s="26">
        <v>76.620002746582031</v>
      </c>
      <c r="X696" s="26">
        <v>0</v>
      </c>
      <c r="Y696" s="26">
        <v>0</v>
      </c>
      <c r="Z696" s="26">
        <v>0</v>
      </c>
      <c r="AA696" s="26">
        <v>75</v>
      </c>
      <c r="AB696" s="26">
        <v>0</v>
      </c>
      <c r="AC696" s="26">
        <v>0</v>
      </c>
      <c r="AD696" s="26">
        <v>0</v>
      </c>
      <c r="AE696" s="26">
        <v>24.29999923706055</v>
      </c>
      <c r="AF696" s="26">
        <v>125.8999992609024</v>
      </c>
      <c r="AG696" s="26">
        <v>647.30737171280589</v>
      </c>
      <c r="AH696" s="26">
        <v>517.74793944462169</v>
      </c>
      <c r="AI696" s="30" t="str">
        <f t="shared" si="417"/>
        <v>R Temperature sensitivity on load</v>
      </c>
      <c r="AJ696" s="25">
        <v>2042</v>
      </c>
      <c r="AK696" s="34">
        <f t="shared" si="418"/>
        <v>1165.0553111574277</v>
      </c>
      <c r="AL696" s="34">
        <f t="shared" si="413"/>
        <v>425</v>
      </c>
      <c r="AM696" s="34">
        <f t="shared" si="419"/>
        <v>0</v>
      </c>
      <c r="AN696" s="34">
        <f t="shared" si="420"/>
        <v>125.8999992609024</v>
      </c>
      <c r="AO696" s="34">
        <f t="shared" si="421"/>
        <v>100.92000198364258</v>
      </c>
      <c r="AP696" s="34">
        <f t="shared" si="422"/>
        <v>75</v>
      </c>
      <c r="AQ696" s="34">
        <f t="shared" si="423"/>
        <v>896.30000305175781</v>
      </c>
      <c r="AR696" s="34">
        <f t="shared" si="414"/>
        <v>2600</v>
      </c>
      <c r="AS696" s="34">
        <f t="shared" si="424"/>
        <v>0</v>
      </c>
      <c r="AT696" s="34">
        <f t="shared" si="425"/>
        <v>0</v>
      </c>
      <c r="AU696" s="34">
        <f t="shared" si="415"/>
        <v>0</v>
      </c>
      <c r="AV696" s="34">
        <f t="shared" si="416"/>
        <v>5388.1753154537309</v>
      </c>
      <c r="AX696" s="25">
        <v>2042</v>
      </c>
      <c r="AY696" s="34"/>
      <c r="AZ696" s="34"/>
      <c r="BA696" s="34"/>
      <c r="BB696" s="34"/>
      <c r="BC696" s="34"/>
      <c r="BD696" s="34"/>
      <c r="BE696" s="34"/>
      <c r="BF696" s="34"/>
      <c r="BG696" s="34"/>
      <c r="BH696" s="34"/>
      <c r="BI696" s="34"/>
      <c r="BJ696" s="34"/>
    </row>
    <row r="697" spans="2:65" x14ac:dyDescent="0.25">
      <c r="B697" s="27">
        <v>2043</v>
      </c>
      <c r="C697" s="28">
        <v>0</v>
      </c>
      <c r="D697" s="28">
        <v>0</v>
      </c>
      <c r="E697" s="28">
        <v>0</v>
      </c>
      <c r="F697" s="28">
        <v>1700</v>
      </c>
      <c r="G697" s="28">
        <v>200</v>
      </c>
      <c r="H697" s="28">
        <v>200</v>
      </c>
      <c r="I697" s="28">
        <v>0</v>
      </c>
      <c r="J697" s="28">
        <v>400</v>
      </c>
      <c r="K697" s="28">
        <v>0</v>
      </c>
      <c r="L697" s="28">
        <v>200</v>
      </c>
      <c r="M697" s="28">
        <v>1095.8499908447266</v>
      </c>
      <c r="N697" s="28">
        <v>0</v>
      </c>
      <c r="O697" s="28">
        <v>0</v>
      </c>
      <c r="P697" s="28">
        <v>0</v>
      </c>
      <c r="Q697" s="28">
        <v>0</v>
      </c>
      <c r="R697" s="28">
        <v>350</v>
      </c>
      <c r="S697" s="28">
        <v>75</v>
      </c>
      <c r="T697" s="28">
        <v>0</v>
      </c>
      <c r="U697" s="28">
        <v>0</v>
      </c>
      <c r="V697" s="28">
        <v>0</v>
      </c>
      <c r="W697" s="28">
        <v>80.669998168945313</v>
      </c>
      <c r="X697" s="28">
        <v>0</v>
      </c>
      <c r="Y697" s="28">
        <v>0</v>
      </c>
      <c r="Z697" s="28">
        <v>0</v>
      </c>
      <c r="AA697" s="28">
        <v>105</v>
      </c>
      <c r="AB697" s="28">
        <v>0</v>
      </c>
      <c r="AC697" s="28">
        <v>0</v>
      </c>
      <c r="AD697" s="28">
        <v>0</v>
      </c>
      <c r="AE697" s="28">
        <v>25.579999923706051</v>
      </c>
      <c r="AF697" s="28">
        <v>127.29000103473663</v>
      </c>
      <c r="AG697" s="28">
        <v>658.38404797688133</v>
      </c>
      <c r="AH697" s="28">
        <v>562.34133320822002</v>
      </c>
      <c r="AI697" s="30" t="str">
        <f t="shared" si="417"/>
        <v>R Temperature sensitivity on load</v>
      </c>
      <c r="AJ697" s="27">
        <v>2043</v>
      </c>
      <c r="AK697" s="35">
        <f t="shared" si="418"/>
        <v>1220.7253811851015</v>
      </c>
      <c r="AL697" s="35">
        <f t="shared" si="413"/>
        <v>425</v>
      </c>
      <c r="AM697" s="35">
        <f t="shared" si="419"/>
        <v>0</v>
      </c>
      <c r="AN697" s="35">
        <f t="shared" si="420"/>
        <v>127.29000103473663</v>
      </c>
      <c r="AO697" s="35">
        <f t="shared" si="421"/>
        <v>106.24999809265137</v>
      </c>
      <c r="AP697" s="35">
        <f t="shared" si="422"/>
        <v>105</v>
      </c>
      <c r="AQ697" s="35">
        <f t="shared" si="423"/>
        <v>1095.8499908447266</v>
      </c>
      <c r="AR697" s="35">
        <f t="shared" si="414"/>
        <v>2700</v>
      </c>
      <c r="AS697" s="35">
        <f t="shared" si="424"/>
        <v>0</v>
      </c>
      <c r="AT697" s="35">
        <f t="shared" si="425"/>
        <v>0</v>
      </c>
      <c r="AU697" s="35">
        <f t="shared" si="415"/>
        <v>0</v>
      </c>
      <c r="AV697" s="35">
        <f t="shared" si="416"/>
        <v>5780.115371157216</v>
      </c>
      <c r="AX697" s="27">
        <v>2043</v>
      </c>
      <c r="AY697" s="35"/>
      <c r="AZ697" s="35"/>
      <c r="BA697" s="35"/>
      <c r="BB697" s="35"/>
      <c r="BC697" s="35"/>
      <c r="BD697" s="35"/>
      <c r="BE697" s="35"/>
      <c r="BF697" s="35"/>
      <c r="BG697" s="35"/>
      <c r="BH697" s="35"/>
      <c r="BI697" s="35"/>
      <c r="BJ697" s="35"/>
    </row>
    <row r="698" spans="2:65" x14ac:dyDescent="0.25">
      <c r="B698" s="25">
        <v>2044</v>
      </c>
      <c r="C698" s="26">
        <v>0</v>
      </c>
      <c r="D698" s="26">
        <v>0</v>
      </c>
      <c r="E698" s="26">
        <v>0</v>
      </c>
      <c r="F698" s="26">
        <v>1700</v>
      </c>
      <c r="G698" s="26">
        <v>550</v>
      </c>
      <c r="H698" s="26">
        <v>200</v>
      </c>
      <c r="I698" s="26">
        <v>0</v>
      </c>
      <c r="J698" s="26">
        <v>400</v>
      </c>
      <c r="K698" s="26">
        <v>0</v>
      </c>
      <c r="L698" s="26">
        <v>200</v>
      </c>
      <c r="M698" s="26">
        <v>1195.3000030517578</v>
      </c>
      <c r="N698" s="26">
        <v>0</v>
      </c>
      <c r="O698" s="26">
        <v>0</v>
      </c>
      <c r="P698" s="26">
        <v>0</v>
      </c>
      <c r="Q698" s="26">
        <v>0</v>
      </c>
      <c r="R698" s="26">
        <v>350</v>
      </c>
      <c r="S698" s="26">
        <v>75</v>
      </c>
      <c r="T698" s="26">
        <v>25</v>
      </c>
      <c r="U698" s="26">
        <v>0</v>
      </c>
      <c r="V698" s="26">
        <v>0</v>
      </c>
      <c r="W698" s="26">
        <v>84.930000305175781</v>
      </c>
      <c r="X698" s="26">
        <v>0</v>
      </c>
      <c r="Y698" s="26">
        <v>0</v>
      </c>
      <c r="Z698" s="26">
        <v>0</v>
      </c>
      <c r="AA698" s="26">
        <v>135</v>
      </c>
      <c r="AB698" s="26">
        <v>0</v>
      </c>
      <c r="AC698" s="26">
        <v>0</v>
      </c>
      <c r="AD698" s="26">
        <v>0</v>
      </c>
      <c r="AE698" s="26">
        <v>26.930000305175781</v>
      </c>
      <c r="AF698" s="26">
        <v>128.59999871253967</v>
      </c>
      <c r="AG698" s="26">
        <v>670.82747156300934</v>
      </c>
      <c r="AH698" s="26">
        <v>622.09565656516793</v>
      </c>
      <c r="AI698" s="30" t="str">
        <f t="shared" si="417"/>
        <v>R Temperature sensitivity on load</v>
      </c>
      <c r="AJ698" s="25">
        <v>2044</v>
      </c>
      <c r="AK698" s="34">
        <f t="shared" si="418"/>
        <v>1292.9231281281773</v>
      </c>
      <c r="AL698" s="34">
        <f t="shared" si="413"/>
        <v>450</v>
      </c>
      <c r="AM698" s="34">
        <f t="shared" si="419"/>
        <v>0</v>
      </c>
      <c r="AN698" s="34">
        <f t="shared" si="420"/>
        <v>128.59999871253967</v>
      </c>
      <c r="AO698" s="34">
        <f t="shared" si="421"/>
        <v>111.86000061035156</v>
      </c>
      <c r="AP698" s="34">
        <f t="shared" si="422"/>
        <v>135</v>
      </c>
      <c r="AQ698" s="34">
        <f t="shared" si="423"/>
        <v>1195.3000030517578</v>
      </c>
      <c r="AR698" s="34">
        <f t="shared" si="414"/>
        <v>3050</v>
      </c>
      <c r="AS698" s="34">
        <f t="shared" si="424"/>
        <v>0</v>
      </c>
      <c r="AT698" s="34">
        <f t="shared" si="425"/>
        <v>0</v>
      </c>
      <c r="AU698" s="34">
        <f t="shared" si="415"/>
        <v>0</v>
      </c>
      <c r="AV698" s="34">
        <f t="shared" si="416"/>
        <v>6363.6831305028263</v>
      </c>
      <c r="AX698" s="25">
        <v>2044</v>
      </c>
      <c r="AY698" s="34"/>
      <c r="AZ698" s="34"/>
      <c r="BA698" s="34"/>
      <c r="BB698" s="34"/>
      <c r="BC698" s="34"/>
      <c r="BD698" s="34"/>
      <c r="BE698" s="34"/>
      <c r="BF698" s="34"/>
      <c r="BG698" s="34"/>
      <c r="BH698" s="34"/>
      <c r="BI698" s="34"/>
      <c r="BJ698" s="34"/>
    </row>
    <row r="699" spans="2:65" x14ac:dyDescent="0.25">
      <c r="B699" s="27">
        <v>2045</v>
      </c>
      <c r="C699" s="28">
        <v>0</v>
      </c>
      <c r="D699" s="28">
        <v>0</v>
      </c>
      <c r="E699" s="28">
        <v>0</v>
      </c>
      <c r="F699" s="28">
        <v>1700</v>
      </c>
      <c r="G699" s="28">
        <v>550</v>
      </c>
      <c r="H699" s="28">
        <v>200</v>
      </c>
      <c r="I699" s="28">
        <v>0</v>
      </c>
      <c r="J699" s="28">
        <v>400</v>
      </c>
      <c r="K699" s="28">
        <v>0</v>
      </c>
      <c r="L699" s="28">
        <v>300</v>
      </c>
      <c r="M699" s="28">
        <v>1194.6999893188477</v>
      </c>
      <c r="N699" s="28">
        <v>0</v>
      </c>
      <c r="O699" s="28">
        <v>0</v>
      </c>
      <c r="P699" s="28">
        <v>0</v>
      </c>
      <c r="Q699" s="28">
        <v>0</v>
      </c>
      <c r="R699" s="28">
        <v>350</v>
      </c>
      <c r="S699" s="28">
        <v>75</v>
      </c>
      <c r="T699" s="28">
        <v>75</v>
      </c>
      <c r="U699" s="28">
        <v>0</v>
      </c>
      <c r="V699" s="28">
        <v>0</v>
      </c>
      <c r="W699" s="28">
        <v>89.410003662109375</v>
      </c>
      <c r="X699" s="28">
        <v>0</v>
      </c>
      <c r="Y699" s="28">
        <v>0</v>
      </c>
      <c r="Z699" s="28">
        <v>0</v>
      </c>
      <c r="AA699" s="28">
        <v>150</v>
      </c>
      <c r="AB699" s="28">
        <v>0</v>
      </c>
      <c r="AC699" s="28">
        <v>0</v>
      </c>
      <c r="AD699" s="28">
        <v>0</v>
      </c>
      <c r="AE699" s="28">
        <v>28.360000610351559</v>
      </c>
      <c r="AF699" s="28">
        <v>129.97000169754028</v>
      </c>
      <c r="AG699" s="28">
        <v>681.86047119128307</v>
      </c>
      <c r="AH699" s="28">
        <v>689.82409491570616</v>
      </c>
      <c r="AI699" s="30" t="str">
        <f t="shared" si="417"/>
        <v>R Temperature sensitivity on load</v>
      </c>
      <c r="AJ699" s="27">
        <v>2045</v>
      </c>
      <c r="AK699" s="35">
        <f>SUM(AG699:AH699)</f>
        <v>1371.6845661069892</v>
      </c>
      <c r="AL699" s="35">
        <f t="shared" si="413"/>
        <v>500</v>
      </c>
      <c r="AM699" s="35">
        <f t="shared" si="419"/>
        <v>0</v>
      </c>
      <c r="AN699" s="35">
        <f t="shared" si="420"/>
        <v>129.97000169754028</v>
      </c>
      <c r="AO699" s="35">
        <f t="shared" si="421"/>
        <v>117.77000427246094</v>
      </c>
      <c r="AP699" s="35">
        <f t="shared" si="422"/>
        <v>150</v>
      </c>
      <c r="AQ699" s="35">
        <f t="shared" si="423"/>
        <v>1194.6999893188477</v>
      </c>
      <c r="AR699" s="35">
        <f t="shared" si="414"/>
        <v>3150</v>
      </c>
      <c r="AS699" s="35">
        <f t="shared" si="424"/>
        <v>0</v>
      </c>
      <c r="AT699" s="35">
        <f t="shared" si="425"/>
        <v>0</v>
      </c>
      <c r="AU699" s="35">
        <f t="shared" si="415"/>
        <v>0</v>
      </c>
      <c r="AV699" s="35">
        <f t="shared" si="416"/>
        <v>6614.1245613958381</v>
      </c>
      <c r="AX699" s="27">
        <v>2045</v>
      </c>
      <c r="AY699" s="35">
        <f t="shared" ref="AY699:BJ699" si="428">AK699-AK684</f>
        <v>799.20426366245636</v>
      </c>
      <c r="AZ699" s="35">
        <f t="shared" si="428"/>
        <v>300</v>
      </c>
      <c r="BA699" s="35">
        <f t="shared" si="428"/>
        <v>0</v>
      </c>
      <c r="BB699" s="35">
        <f t="shared" si="428"/>
        <v>40.390003710985184</v>
      </c>
      <c r="BC699" s="35">
        <f t="shared" si="428"/>
        <v>72.080005645751953</v>
      </c>
      <c r="BD699" s="35">
        <f t="shared" si="428"/>
        <v>150</v>
      </c>
      <c r="BE699" s="35">
        <f t="shared" si="428"/>
        <v>895.09999084472656</v>
      </c>
      <c r="BF699" s="35">
        <f t="shared" si="428"/>
        <v>1650</v>
      </c>
      <c r="BG699" s="35">
        <f t="shared" si="428"/>
        <v>0</v>
      </c>
      <c r="BH699" s="35">
        <f t="shared" si="428"/>
        <v>0</v>
      </c>
      <c r="BI699" s="35">
        <f t="shared" si="428"/>
        <v>0</v>
      </c>
      <c r="BJ699" s="35">
        <f t="shared" si="428"/>
        <v>3906.7742638639202</v>
      </c>
    </row>
    <row r="700" spans="2:65" x14ac:dyDescent="0.25">
      <c r="AX700" s="27" t="s">
        <v>45</v>
      </c>
      <c r="AY700" s="35">
        <f>SUM(AY699,AY684,AY679)</f>
        <v>1371.684566106989</v>
      </c>
      <c r="AZ700" s="35">
        <f t="shared" ref="AZ700:BJ700" si="429">SUM(AZ699,AZ684,AZ679)</f>
        <v>500</v>
      </c>
      <c r="BA700" s="35">
        <f t="shared" si="429"/>
        <v>0</v>
      </c>
      <c r="BB700" s="35">
        <f t="shared" si="429"/>
        <v>129.97000169754028</v>
      </c>
      <c r="BC700" s="35">
        <f t="shared" si="429"/>
        <v>117.77000427246094</v>
      </c>
      <c r="BD700" s="35">
        <f t="shared" si="429"/>
        <v>150</v>
      </c>
      <c r="BE700" s="35">
        <f t="shared" si="429"/>
        <v>1194.6999893188477</v>
      </c>
      <c r="BF700" s="35">
        <f t="shared" si="429"/>
        <v>3150</v>
      </c>
      <c r="BG700" s="35">
        <f t="shared" si="429"/>
        <v>0</v>
      </c>
      <c r="BH700" s="35">
        <f t="shared" si="429"/>
        <v>0</v>
      </c>
      <c r="BI700" s="35">
        <f t="shared" si="429"/>
        <v>0</v>
      </c>
      <c r="BJ700" s="35">
        <f t="shared" si="429"/>
        <v>6614.1245613958372</v>
      </c>
    </row>
    <row r="702" spans="2:65" x14ac:dyDescent="0.25">
      <c r="B702" s="1" t="str">
        <f>'RAW DATA INPUTS &gt;&gt;&gt;'!D28</f>
        <v>S SCGHG Only, No CETA</v>
      </c>
    </row>
    <row r="703" spans="2:65" ht="60" customHeight="1" x14ac:dyDescent="0.25">
      <c r="B703" s="16" t="s">
        <v>13</v>
      </c>
      <c r="C703" s="17" t="s">
        <v>14</v>
      </c>
      <c r="D703" s="17" t="s">
        <v>15</v>
      </c>
      <c r="E703" s="17" t="s">
        <v>16</v>
      </c>
      <c r="F703" s="18" t="s">
        <v>17</v>
      </c>
      <c r="G703" s="18" t="s">
        <v>18</v>
      </c>
      <c r="H703" s="18" t="s">
        <v>19</v>
      </c>
      <c r="I703" s="18" t="s">
        <v>20</v>
      </c>
      <c r="J703" s="18" t="s">
        <v>21</v>
      </c>
      <c r="K703" s="18" t="s">
        <v>22</v>
      </c>
      <c r="L703" s="18" t="s">
        <v>23</v>
      </c>
      <c r="M703" s="19" t="s">
        <v>24</v>
      </c>
      <c r="N703" s="19" t="s">
        <v>25</v>
      </c>
      <c r="O703" s="19" t="s">
        <v>26</v>
      </c>
      <c r="P703" s="19" t="s">
        <v>27</v>
      </c>
      <c r="Q703" s="19" t="s">
        <v>28</v>
      </c>
      <c r="R703" s="20" t="s">
        <v>29</v>
      </c>
      <c r="S703" s="20" t="s">
        <v>30</v>
      </c>
      <c r="T703" s="20" t="s">
        <v>31</v>
      </c>
      <c r="U703" s="20" t="s">
        <v>32</v>
      </c>
      <c r="V703" s="20" t="s">
        <v>33</v>
      </c>
      <c r="W703" s="20" t="s">
        <v>34</v>
      </c>
      <c r="X703" s="21" t="s">
        <v>35</v>
      </c>
      <c r="Y703" s="21" t="s">
        <v>36</v>
      </c>
      <c r="Z703" s="21" t="s">
        <v>37</v>
      </c>
      <c r="AA703" s="16" t="s">
        <v>38</v>
      </c>
      <c r="AB703" s="16" t="s">
        <v>39</v>
      </c>
      <c r="AC703" s="16" t="s">
        <v>52</v>
      </c>
      <c r="AD703" s="16" t="s">
        <v>41</v>
      </c>
      <c r="AE703" s="16" t="s">
        <v>42</v>
      </c>
      <c r="AF703" s="22" t="s">
        <v>1</v>
      </c>
      <c r="AG703" s="22" t="s">
        <v>43</v>
      </c>
      <c r="AH703" s="22" t="s">
        <v>44</v>
      </c>
      <c r="AI703" s="36" t="str">
        <f>B702</f>
        <v>S SCGHG Only, No CETA</v>
      </c>
      <c r="AJ703" s="23" t="s">
        <v>13</v>
      </c>
      <c r="AK703" s="23" t="s">
        <v>58</v>
      </c>
      <c r="AL703" s="23" t="s">
        <v>59</v>
      </c>
      <c r="AM703" s="23" t="s">
        <v>60</v>
      </c>
      <c r="AN703" s="23" t="s">
        <v>61</v>
      </c>
      <c r="AO703" s="23" t="s">
        <v>62</v>
      </c>
      <c r="AP703" s="24" t="s">
        <v>38</v>
      </c>
      <c r="AQ703" s="24" t="s">
        <v>47</v>
      </c>
      <c r="AR703" s="24" t="s">
        <v>53</v>
      </c>
      <c r="AS703" s="24" t="s">
        <v>63</v>
      </c>
      <c r="AT703" s="24" t="s">
        <v>64</v>
      </c>
      <c r="AU703" s="24" t="s">
        <v>50</v>
      </c>
      <c r="AV703" s="24" t="s">
        <v>45</v>
      </c>
      <c r="AX703" s="23" t="s">
        <v>273</v>
      </c>
      <c r="AY703" s="23" t="s">
        <v>58</v>
      </c>
      <c r="AZ703" s="23" t="s">
        <v>59</v>
      </c>
      <c r="BA703" s="23" t="s">
        <v>60</v>
      </c>
      <c r="BB703" s="23" t="s">
        <v>61</v>
      </c>
      <c r="BC703" s="23" t="s">
        <v>62</v>
      </c>
      <c r="BD703" s="24" t="s">
        <v>38</v>
      </c>
      <c r="BE703" s="24" t="s">
        <v>47</v>
      </c>
      <c r="BF703" s="24" t="s">
        <v>53</v>
      </c>
      <c r="BG703" s="24" t="s">
        <v>63</v>
      </c>
      <c r="BH703" s="24" t="s">
        <v>64</v>
      </c>
      <c r="BI703" s="24" t="s">
        <v>50</v>
      </c>
      <c r="BJ703" s="24" t="s">
        <v>45</v>
      </c>
    </row>
    <row r="704" spans="2:65" x14ac:dyDescent="0.25">
      <c r="B704" s="25">
        <v>2022</v>
      </c>
      <c r="C704" s="26">
        <v>0</v>
      </c>
      <c r="D704" s="26">
        <v>0</v>
      </c>
      <c r="E704" s="26">
        <v>0</v>
      </c>
      <c r="F704" s="26">
        <v>0</v>
      </c>
      <c r="G704" s="26">
        <v>0</v>
      </c>
      <c r="H704" s="26">
        <v>0</v>
      </c>
      <c r="I704" s="26">
        <v>0</v>
      </c>
      <c r="J704" s="26">
        <v>0</v>
      </c>
      <c r="K704" s="26">
        <v>0</v>
      </c>
      <c r="L704" s="26">
        <v>0</v>
      </c>
      <c r="M704" s="26">
        <v>0</v>
      </c>
      <c r="N704" s="26">
        <v>0</v>
      </c>
      <c r="O704" s="26">
        <v>0</v>
      </c>
      <c r="P704" s="26">
        <v>0</v>
      </c>
      <c r="Q704" s="26">
        <v>0</v>
      </c>
      <c r="R704" s="26">
        <v>0</v>
      </c>
      <c r="S704" s="26">
        <v>0</v>
      </c>
      <c r="T704" s="26">
        <v>0</v>
      </c>
      <c r="U704" s="26">
        <v>0</v>
      </c>
      <c r="V704" s="26">
        <v>0</v>
      </c>
      <c r="W704" s="26">
        <v>3.2999999523162842</v>
      </c>
      <c r="X704" s="26">
        <v>0</v>
      </c>
      <c r="Y704" s="26">
        <v>0</v>
      </c>
      <c r="Z704" s="26">
        <v>0</v>
      </c>
      <c r="AA704" s="26">
        <v>0</v>
      </c>
      <c r="AB704" s="26">
        <v>0</v>
      </c>
      <c r="AC704" s="26">
        <v>0</v>
      </c>
      <c r="AD704" s="26">
        <v>0</v>
      </c>
      <c r="AE704" s="26">
        <v>0</v>
      </c>
      <c r="AF704" s="26">
        <v>0</v>
      </c>
      <c r="AG704" s="26">
        <v>28.295398929238786</v>
      </c>
      <c r="AH704" s="26">
        <v>37.1379291002768</v>
      </c>
      <c r="AI704" s="30" t="str">
        <f>AI703</f>
        <v>S SCGHG Only, No CETA</v>
      </c>
      <c r="AJ704" s="25">
        <v>2022</v>
      </c>
      <c r="AK704" s="34">
        <f>SUM(AG704:AH704)</f>
        <v>65.433328029515593</v>
      </c>
      <c r="AL704" s="34">
        <f t="shared" ref="AL704:AL710" si="430">SUM(R704:U704)</f>
        <v>0</v>
      </c>
      <c r="AM704" s="34">
        <f>SUM(AC704:AD704)</f>
        <v>0</v>
      </c>
      <c r="AN704" s="34">
        <f>AF704</f>
        <v>0</v>
      </c>
      <c r="AO704" s="34">
        <f>W704+AE704</f>
        <v>3.2999999523162842</v>
      </c>
      <c r="AP704" s="34">
        <f>AA704</f>
        <v>0</v>
      </c>
      <c r="AQ704" s="34">
        <f>SUM(M704:Q704)</f>
        <v>0</v>
      </c>
      <c r="AR704" s="34">
        <f t="shared" ref="AR704:AR727" si="431">SUM(F704:L704)</f>
        <v>0</v>
      </c>
      <c r="AS704" s="34">
        <f>SUM(X704:Z704)</f>
        <v>0</v>
      </c>
      <c r="AT704" s="34">
        <f>V704</f>
        <v>0</v>
      </c>
      <c r="AU704" s="34">
        <f t="shared" ref="AU704:AU727" si="432">SUM(C704:E704)</f>
        <v>0</v>
      </c>
      <c r="AV704" s="34">
        <f t="shared" ref="AV704:AV710" si="433">SUM(AK704:AU704)</f>
        <v>68.733327981831877</v>
      </c>
      <c r="AX704" s="25">
        <v>2022</v>
      </c>
      <c r="AY704" s="34"/>
      <c r="AZ704" s="34"/>
      <c r="BA704" s="34"/>
      <c r="BB704" s="34"/>
      <c r="BC704" s="34"/>
      <c r="BD704" s="34"/>
      <c r="BE704" s="34"/>
      <c r="BF704" s="34"/>
      <c r="BG704" s="34"/>
      <c r="BH704" s="34"/>
      <c r="BI704" s="34"/>
      <c r="BJ704" s="34"/>
      <c r="BL704" s="74" t="s">
        <v>58</v>
      </c>
      <c r="BM704" s="75">
        <f>AY728</f>
        <v>1178.7650915586673</v>
      </c>
    </row>
    <row r="705" spans="2:65" x14ac:dyDescent="0.25">
      <c r="B705" s="27">
        <v>2023</v>
      </c>
      <c r="C705" s="28">
        <v>0</v>
      </c>
      <c r="D705" s="28">
        <v>0</v>
      </c>
      <c r="E705" s="28">
        <v>0</v>
      </c>
      <c r="F705" s="28">
        <v>0</v>
      </c>
      <c r="G705" s="28">
        <v>0</v>
      </c>
      <c r="H705" s="28">
        <v>0</v>
      </c>
      <c r="I705" s="28">
        <v>0</v>
      </c>
      <c r="J705" s="28">
        <v>0</v>
      </c>
      <c r="K705" s="28">
        <v>0</v>
      </c>
      <c r="L705" s="28">
        <v>0</v>
      </c>
      <c r="M705" s="28">
        <v>0</v>
      </c>
      <c r="N705" s="28">
        <v>0</v>
      </c>
      <c r="O705" s="28">
        <v>0</v>
      </c>
      <c r="P705" s="28">
        <v>0</v>
      </c>
      <c r="Q705" s="28">
        <v>0</v>
      </c>
      <c r="R705" s="28">
        <v>0</v>
      </c>
      <c r="S705" s="28">
        <v>0</v>
      </c>
      <c r="T705" s="28">
        <v>0</v>
      </c>
      <c r="U705" s="28">
        <v>0</v>
      </c>
      <c r="V705" s="28">
        <v>0</v>
      </c>
      <c r="W705" s="28">
        <v>6.25</v>
      </c>
      <c r="X705" s="28">
        <v>0</v>
      </c>
      <c r="Y705" s="28">
        <v>0</v>
      </c>
      <c r="Z705" s="28">
        <v>0</v>
      </c>
      <c r="AA705" s="28">
        <v>0</v>
      </c>
      <c r="AB705" s="28">
        <v>0</v>
      </c>
      <c r="AC705" s="28">
        <v>0</v>
      </c>
      <c r="AD705" s="28">
        <v>0</v>
      </c>
      <c r="AE705" s="28">
        <v>3</v>
      </c>
      <c r="AF705" s="28">
        <v>1.6700000334531069</v>
      </c>
      <c r="AG705" s="28">
        <v>56.92915515063487</v>
      </c>
      <c r="AH705" s="28">
        <v>61.868254649550458</v>
      </c>
      <c r="AI705" s="30" t="str">
        <f t="shared" ref="AI705:AI727" si="434">AI704</f>
        <v>S SCGHG Only, No CETA</v>
      </c>
      <c r="AJ705" s="27">
        <v>2023</v>
      </c>
      <c r="AK705" s="35">
        <f t="shared" ref="AK705:AK727" si="435">SUM(AG705:AH705)</f>
        <v>118.79740980018533</v>
      </c>
      <c r="AL705" s="35">
        <f t="shared" si="430"/>
        <v>0</v>
      </c>
      <c r="AM705" s="35">
        <f t="shared" ref="AM705:AM727" si="436">SUM(AC705:AD705)</f>
        <v>0</v>
      </c>
      <c r="AN705" s="35">
        <f t="shared" ref="AN705:AN727" si="437">AF705</f>
        <v>1.6700000334531069</v>
      </c>
      <c r="AO705" s="35">
        <f t="shared" ref="AO705:AO727" si="438">W705+AE705</f>
        <v>9.25</v>
      </c>
      <c r="AP705" s="35">
        <f t="shared" ref="AP705:AP727" si="439">AA705</f>
        <v>0</v>
      </c>
      <c r="AQ705" s="35">
        <f t="shared" ref="AQ705:AQ727" si="440">SUM(M705:Q705)</f>
        <v>0</v>
      </c>
      <c r="AR705" s="35">
        <f t="shared" si="431"/>
        <v>0</v>
      </c>
      <c r="AS705" s="35">
        <f t="shared" ref="AS705:AS727" si="441">SUM(X705:Z705)</f>
        <v>0</v>
      </c>
      <c r="AT705" s="35">
        <f t="shared" ref="AT705:AT727" si="442">V705</f>
        <v>0</v>
      </c>
      <c r="AU705" s="35">
        <f t="shared" si="432"/>
        <v>0</v>
      </c>
      <c r="AV705" s="35">
        <f t="shared" si="433"/>
        <v>129.71740983363844</v>
      </c>
      <c r="AX705" s="27">
        <v>2023</v>
      </c>
      <c r="AY705" s="35"/>
      <c r="AZ705" s="35"/>
      <c r="BA705" s="35"/>
      <c r="BB705" s="35"/>
      <c r="BC705" s="35"/>
      <c r="BD705" s="35"/>
      <c r="BE705" s="35"/>
      <c r="BF705" s="35"/>
      <c r="BG705" s="35"/>
      <c r="BH705" s="35"/>
      <c r="BI705" s="35"/>
      <c r="BJ705" s="35"/>
      <c r="BL705" s="74" t="s">
        <v>59</v>
      </c>
      <c r="BM705" s="75">
        <f>AZ728</f>
        <v>50</v>
      </c>
    </row>
    <row r="706" spans="2:65" x14ac:dyDescent="0.25">
      <c r="B706" s="25">
        <v>2024</v>
      </c>
      <c r="C706" s="26">
        <v>0</v>
      </c>
      <c r="D706" s="26">
        <v>0</v>
      </c>
      <c r="E706" s="26">
        <v>0</v>
      </c>
      <c r="F706" s="26">
        <v>0</v>
      </c>
      <c r="G706" s="26">
        <v>0</v>
      </c>
      <c r="H706" s="26">
        <v>0</v>
      </c>
      <c r="I706" s="26">
        <v>0</v>
      </c>
      <c r="J706" s="26">
        <v>0</v>
      </c>
      <c r="K706" s="26">
        <v>0</v>
      </c>
      <c r="L706" s="26">
        <v>0</v>
      </c>
      <c r="M706" s="26">
        <v>0</v>
      </c>
      <c r="N706" s="26">
        <v>0</v>
      </c>
      <c r="O706" s="26">
        <v>0</v>
      </c>
      <c r="P706" s="26">
        <v>0</v>
      </c>
      <c r="Q706" s="26">
        <v>0</v>
      </c>
      <c r="R706" s="26">
        <v>0</v>
      </c>
      <c r="S706" s="26">
        <v>0</v>
      </c>
      <c r="T706" s="26">
        <v>0</v>
      </c>
      <c r="U706" s="26">
        <v>0</v>
      </c>
      <c r="V706" s="26">
        <v>0</v>
      </c>
      <c r="W706" s="26">
        <v>11.89000034332275</v>
      </c>
      <c r="X706" s="26">
        <v>0</v>
      </c>
      <c r="Y706" s="26">
        <v>0</v>
      </c>
      <c r="Z706" s="26">
        <v>0</v>
      </c>
      <c r="AA706" s="26">
        <v>0</v>
      </c>
      <c r="AB706" s="26">
        <v>0</v>
      </c>
      <c r="AC706" s="26">
        <v>0</v>
      </c>
      <c r="AD706" s="26">
        <v>0</v>
      </c>
      <c r="AE706" s="26">
        <v>6</v>
      </c>
      <c r="AF706" s="26">
        <v>4.0900000054389238</v>
      </c>
      <c r="AG706" s="26">
        <v>87.002994241387952</v>
      </c>
      <c r="AH706" s="26">
        <v>81.077305541015448</v>
      </c>
      <c r="AI706" s="30" t="str">
        <f t="shared" si="434"/>
        <v>S SCGHG Only, No CETA</v>
      </c>
      <c r="AJ706" s="25">
        <v>2024</v>
      </c>
      <c r="AK706" s="34">
        <f t="shared" si="435"/>
        <v>168.08029978240342</v>
      </c>
      <c r="AL706" s="34">
        <f t="shared" si="430"/>
        <v>0</v>
      </c>
      <c r="AM706" s="34">
        <f t="shared" si="436"/>
        <v>0</v>
      </c>
      <c r="AN706" s="34">
        <f t="shared" si="437"/>
        <v>4.0900000054389238</v>
      </c>
      <c r="AO706" s="34">
        <f t="shared" si="438"/>
        <v>17.89000034332275</v>
      </c>
      <c r="AP706" s="34">
        <f t="shared" si="439"/>
        <v>0</v>
      </c>
      <c r="AQ706" s="34">
        <f t="shared" si="440"/>
        <v>0</v>
      </c>
      <c r="AR706" s="34">
        <f t="shared" si="431"/>
        <v>0</v>
      </c>
      <c r="AS706" s="34">
        <f t="shared" si="441"/>
        <v>0</v>
      </c>
      <c r="AT706" s="34">
        <f t="shared" si="442"/>
        <v>0</v>
      </c>
      <c r="AU706" s="34">
        <f t="shared" si="432"/>
        <v>0</v>
      </c>
      <c r="AV706" s="34">
        <f t="shared" si="433"/>
        <v>190.06030013116509</v>
      </c>
      <c r="AX706" s="25">
        <v>2024</v>
      </c>
      <c r="AY706" s="34"/>
      <c r="AZ706" s="34"/>
      <c r="BA706" s="34"/>
      <c r="BB706" s="34"/>
      <c r="BC706" s="34"/>
      <c r="BD706" s="34"/>
      <c r="BE706" s="34"/>
      <c r="BF706" s="34"/>
      <c r="BG706" s="34"/>
      <c r="BH706" s="34"/>
      <c r="BI706" s="34"/>
      <c r="BJ706" s="34"/>
      <c r="BL706" s="74" t="s">
        <v>60</v>
      </c>
      <c r="BM706" s="75">
        <f>BA728</f>
        <v>0</v>
      </c>
    </row>
    <row r="707" spans="2:65" x14ac:dyDescent="0.25">
      <c r="B707" s="27">
        <v>2025</v>
      </c>
      <c r="C707" s="28">
        <v>0</v>
      </c>
      <c r="D707" s="28">
        <v>0</v>
      </c>
      <c r="E707" s="28">
        <v>0</v>
      </c>
      <c r="F707" s="28">
        <v>0</v>
      </c>
      <c r="G707" s="28">
        <v>0</v>
      </c>
      <c r="H707" s="28">
        <v>0</v>
      </c>
      <c r="I707" s="28">
        <v>0</v>
      </c>
      <c r="J707" s="28">
        <v>0</v>
      </c>
      <c r="K707" s="28">
        <v>0</v>
      </c>
      <c r="L707" s="28">
        <v>0</v>
      </c>
      <c r="M707" s="28">
        <v>0</v>
      </c>
      <c r="N707" s="28">
        <v>0</v>
      </c>
      <c r="O707" s="28">
        <v>0</v>
      </c>
      <c r="P707" s="28">
        <v>0</v>
      </c>
      <c r="Q707" s="28">
        <v>0</v>
      </c>
      <c r="R707" s="28">
        <v>50</v>
      </c>
      <c r="S707" s="28">
        <v>0</v>
      </c>
      <c r="T707" s="28">
        <v>0</v>
      </c>
      <c r="U707" s="28">
        <v>0</v>
      </c>
      <c r="V707" s="28">
        <v>0</v>
      </c>
      <c r="W707" s="28">
        <v>16.090000152587891</v>
      </c>
      <c r="X707" s="28">
        <v>0</v>
      </c>
      <c r="Y707" s="28">
        <v>0</v>
      </c>
      <c r="Z707" s="28">
        <v>0</v>
      </c>
      <c r="AA707" s="28">
        <v>0</v>
      </c>
      <c r="AB707" s="28">
        <v>0</v>
      </c>
      <c r="AC707" s="28">
        <v>0</v>
      </c>
      <c r="AD707" s="28">
        <v>0</v>
      </c>
      <c r="AE707" s="28">
        <v>6</v>
      </c>
      <c r="AF707" s="28">
        <v>14.549999848008156</v>
      </c>
      <c r="AG707" s="28">
        <v>118.82792447225829</v>
      </c>
      <c r="AH707" s="28">
        <v>93.732976330442341</v>
      </c>
      <c r="AI707" s="30" t="str">
        <f t="shared" si="434"/>
        <v>S SCGHG Only, No CETA</v>
      </c>
      <c r="AJ707" s="27">
        <v>2025</v>
      </c>
      <c r="AK707" s="35">
        <f t="shared" si="435"/>
        <v>212.56090080270064</v>
      </c>
      <c r="AL707" s="35">
        <f t="shared" si="430"/>
        <v>50</v>
      </c>
      <c r="AM707" s="35">
        <f t="shared" si="436"/>
        <v>0</v>
      </c>
      <c r="AN707" s="35">
        <f t="shared" si="437"/>
        <v>14.549999848008156</v>
      </c>
      <c r="AO707" s="35">
        <f t="shared" si="438"/>
        <v>22.090000152587891</v>
      </c>
      <c r="AP707" s="35">
        <f t="shared" si="439"/>
        <v>0</v>
      </c>
      <c r="AQ707" s="35">
        <f t="shared" si="440"/>
        <v>0</v>
      </c>
      <c r="AR707" s="35">
        <f t="shared" si="431"/>
        <v>0</v>
      </c>
      <c r="AS707" s="35">
        <f t="shared" si="441"/>
        <v>0</v>
      </c>
      <c r="AT707" s="35">
        <f t="shared" si="442"/>
        <v>0</v>
      </c>
      <c r="AU707" s="35">
        <f t="shared" si="432"/>
        <v>0</v>
      </c>
      <c r="AV707" s="35">
        <f t="shared" si="433"/>
        <v>299.20090080329669</v>
      </c>
      <c r="AX707" s="27">
        <v>2025</v>
      </c>
      <c r="AY707" s="35">
        <f t="shared" ref="AY707:BJ707" si="443">AK707</f>
        <v>212.56090080270064</v>
      </c>
      <c r="AZ707" s="35">
        <f t="shared" si="443"/>
        <v>50</v>
      </c>
      <c r="BA707" s="35">
        <f t="shared" si="443"/>
        <v>0</v>
      </c>
      <c r="BB707" s="35">
        <f t="shared" si="443"/>
        <v>14.549999848008156</v>
      </c>
      <c r="BC707" s="35">
        <f t="shared" si="443"/>
        <v>22.090000152587891</v>
      </c>
      <c r="BD707" s="35">
        <f t="shared" si="443"/>
        <v>0</v>
      </c>
      <c r="BE707" s="35">
        <f t="shared" si="443"/>
        <v>0</v>
      </c>
      <c r="BF707" s="35">
        <f t="shared" si="443"/>
        <v>0</v>
      </c>
      <c r="BG707" s="35">
        <f t="shared" si="443"/>
        <v>0</v>
      </c>
      <c r="BH707" s="35">
        <f t="shared" si="443"/>
        <v>0</v>
      </c>
      <c r="BI707" s="35">
        <f t="shared" si="443"/>
        <v>0</v>
      </c>
      <c r="BJ707" s="35">
        <f t="shared" si="443"/>
        <v>299.20090080329669</v>
      </c>
      <c r="BL707" s="74" t="s">
        <v>61</v>
      </c>
      <c r="BM707" s="75">
        <f>BB728</f>
        <v>202.87000072002411</v>
      </c>
    </row>
    <row r="708" spans="2:65" x14ac:dyDescent="0.25">
      <c r="B708" s="25">
        <v>2026</v>
      </c>
      <c r="C708" s="26">
        <v>0</v>
      </c>
      <c r="D708" s="26">
        <v>474</v>
      </c>
      <c r="E708" s="26">
        <v>0</v>
      </c>
      <c r="F708" s="26">
        <v>0</v>
      </c>
      <c r="G708" s="26">
        <v>0</v>
      </c>
      <c r="H708" s="26">
        <v>0</v>
      </c>
      <c r="I708" s="26">
        <v>0</v>
      </c>
      <c r="J708" s="26">
        <v>0</v>
      </c>
      <c r="K708" s="26">
        <v>0</v>
      </c>
      <c r="L708" s="26">
        <v>0</v>
      </c>
      <c r="M708" s="26">
        <v>0</v>
      </c>
      <c r="N708" s="26">
        <v>0</v>
      </c>
      <c r="O708" s="26">
        <v>0</v>
      </c>
      <c r="P708" s="26">
        <v>0</v>
      </c>
      <c r="Q708" s="26">
        <v>0</v>
      </c>
      <c r="R708" s="26">
        <v>50</v>
      </c>
      <c r="S708" s="26">
        <v>0</v>
      </c>
      <c r="T708" s="26">
        <v>0</v>
      </c>
      <c r="U708" s="26">
        <v>0</v>
      </c>
      <c r="V708" s="26">
        <v>0</v>
      </c>
      <c r="W708" s="26">
        <v>19.389999389648441</v>
      </c>
      <c r="X708" s="26">
        <v>0</v>
      </c>
      <c r="Y708" s="26">
        <v>0</v>
      </c>
      <c r="Z708" s="26">
        <v>0</v>
      </c>
      <c r="AA708" s="26">
        <v>0</v>
      </c>
      <c r="AB708" s="26">
        <v>0</v>
      </c>
      <c r="AC708" s="26">
        <v>0</v>
      </c>
      <c r="AD708" s="26">
        <v>0</v>
      </c>
      <c r="AE708" s="26">
        <v>6</v>
      </c>
      <c r="AF708" s="26">
        <v>30.849999949336052</v>
      </c>
      <c r="AG708" s="26">
        <v>151.1764441764214</v>
      </c>
      <c r="AH708" s="26">
        <v>109.79813701644319</v>
      </c>
      <c r="AI708" s="30" t="str">
        <f t="shared" si="434"/>
        <v>S SCGHG Only, No CETA</v>
      </c>
      <c r="AJ708" s="25">
        <v>2026</v>
      </c>
      <c r="AK708" s="34">
        <f t="shared" si="435"/>
        <v>260.9745811928646</v>
      </c>
      <c r="AL708" s="34">
        <f t="shared" si="430"/>
        <v>50</v>
      </c>
      <c r="AM708" s="34">
        <f t="shared" si="436"/>
        <v>0</v>
      </c>
      <c r="AN708" s="34">
        <f t="shared" si="437"/>
        <v>30.849999949336052</v>
      </c>
      <c r="AO708" s="34">
        <f t="shared" si="438"/>
        <v>25.389999389648441</v>
      </c>
      <c r="AP708" s="34">
        <f t="shared" si="439"/>
        <v>0</v>
      </c>
      <c r="AQ708" s="34">
        <f t="shared" si="440"/>
        <v>0</v>
      </c>
      <c r="AR708" s="34">
        <f t="shared" si="431"/>
        <v>0</v>
      </c>
      <c r="AS708" s="34">
        <f t="shared" si="441"/>
        <v>0</v>
      </c>
      <c r="AT708" s="34">
        <f t="shared" si="442"/>
        <v>0</v>
      </c>
      <c r="AU708" s="34">
        <f t="shared" si="432"/>
        <v>474</v>
      </c>
      <c r="AV708" s="34">
        <f t="shared" si="433"/>
        <v>841.21458053184915</v>
      </c>
      <c r="AX708" s="25">
        <v>2026</v>
      </c>
      <c r="AY708" s="34"/>
      <c r="AZ708" s="34"/>
      <c r="BA708" s="34"/>
      <c r="BB708" s="34"/>
      <c r="BC708" s="34"/>
      <c r="BD708" s="34"/>
      <c r="BE708" s="34"/>
      <c r="BF708" s="34"/>
      <c r="BG708" s="34"/>
      <c r="BH708" s="34"/>
      <c r="BI708" s="34"/>
      <c r="BJ708" s="34"/>
      <c r="BL708" s="74" t="s">
        <v>62</v>
      </c>
      <c r="BM708" s="75">
        <f>BC728</f>
        <v>117.77000427246094</v>
      </c>
    </row>
    <row r="709" spans="2:65" x14ac:dyDescent="0.25">
      <c r="B709" s="27">
        <v>2027</v>
      </c>
      <c r="C709" s="28">
        <v>0</v>
      </c>
      <c r="D709" s="28">
        <v>711</v>
      </c>
      <c r="E709" s="28">
        <v>0</v>
      </c>
      <c r="F709" s="28">
        <v>0</v>
      </c>
      <c r="G709" s="28">
        <v>0</v>
      </c>
      <c r="H709" s="28">
        <v>0</v>
      </c>
      <c r="I709" s="28">
        <v>0</v>
      </c>
      <c r="J709" s="28">
        <v>0</v>
      </c>
      <c r="K709" s="28">
        <v>0</v>
      </c>
      <c r="L709" s="28">
        <v>0</v>
      </c>
      <c r="M709" s="28">
        <v>0</v>
      </c>
      <c r="N709" s="28">
        <v>0</v>
      </c>
      <c r="O709" s="28">
        <v>0</v>
      </c>
      <c r="P709" s="28">
        <v>0</v>
      </c>
      <c r="Q709" s="28">
        <v>0</v>
      </c>
      <c r="R709" s="28">
        <v>50</v>
      </c>
      <c r="S709" s="28">
        <v>0</v>
      </c>
      <c r="T709" s="28">
        <v>0</v>
      </c>
      <c r="U709" s="28">
        <v>0</v>
      </c>
      <c r="V709" s="28">
        <v>0</v>
      </c>
      <c r="W709" s="28">
        <v>24.79000091552734</v>
      </c>
      <c r="X709" s="28">
        <v>0</v>
      </c>
      <c r="Y709" s="28">
        <v>0</v>
      </c>
      <c r="Z709" s="28">
        <v>0</v>
      </c>
      <c r="AA709" s="28">
        <v>0</v>
      </c>
      <c r="AB709" s="28">
        <v>0</v>
      </c>
      <c r="AC709" s="28">
        <v>0</v>
      </c>
      <c r="AD709" s="28">
        <v>0</v>
      </c>
      <c r="AE709" s="28">
        <v>6</v>
      </c>
      <c r="AF709" s="28">
        <v>54.030000045895576</v>
      </c>
      <c r="AG709" s="28">
        <v>184.96018412325532</v>
      </c>
      <c r="AH709" s="28">
        <v>125.52563835366325</v>
      </c>
      <c r="AI709" s="30" t="str">
        <f t="shared" si="434"/>
        <v>S SCGHG Only, No CETA</v>
      </c>
      <c r="AJ709" s="27">
        <v>2027</v>
      </c>
      <c r="AK709" s="35">
        <f t="shared" si="435"/>
        <v>310.48582247691854</v>
      </c>
      <c r="AL709" s="35">
        <f t="shared" si="430"/>
        <v>50</v>
      </c>
      <c r="AM709" s="35">
        <f t="shared" si="436"/>
        <v>0</v>
      </c>
      <c r="AN709" s="35">
        <f t="shared" si="437"/>
        <v>54.030000045895576</v>
      </c>
      <c r="AO709" s="35">
        <f t="shared" si="438"/>
        <v>30.79000091552734</v>
      </c>
      <c r="AP709" s="35">
        <f t="shared" si="439"/>
        <v>0</v>
      </c>
      <c r="AQ709" s="35">
        <f t="shared" si="440"/>
        <v>0</v>
      </c>
      <c r="AR709" s="35">
        <f t="shared" si="431"/>
        <v>0</v>
      </c>
      <c r="AS709" s="35">
        <f t="shared" si="441"/>
        <v>0</v>
      </c>
      <c r="AT709" s="35">
        <f t="shared" si="442"/>
        <v>0</v>
      </c>
      <c r="AU709" s="35">
        <f t="shared" si="432"/>
        <v>711</v>
      </c>
      <c r="AV709" s="35">
        <f t="shared" si="433"/>
        <v>1156.3058234383416</v>
      </c>
      <c r="AX709" s="27">
        <v>2027</v>
      </c>
      <c r="AY709" s="35"/>
      <c r="AZ709" s="35"/>
      <c r="BA709" s="35"/>
      <c r="BB709" s="35"/>
      <c r="BC709" s="35"/>
      <c r="BD709" s="35"/>
      <c r="BE709" s="35"/>
      <c r="BF709" s="35"/>
      <c r="BG709" s="35"/>
      <c r="BH709" s="35"/>
      <c r="BI709" s="35"/>
      <c r="BJ709" s="35"/>
      <c r="BL709" s="74" t="s">
        <v>38</v>
      </c>
      <c r="BM709" s="75">
        <f>BD728</f>
        <v>0</v>
      </c>
    </row>
    <row r="710" spans="2:65" x14ac:dyDescent="0.25">
      <c r="B710" s="25">
        <v>2028</v>
      </c>
      <c r="C710" s="26">
        <v>0</v>
      </c>
      <c r="D710" s="26">
        <v>711</v>
      </c>
      <c r="E710" s="26">
        <v>0</v>
      </c>
      <c r="F710" s="26">
        <v>0</v>
      </c>
      <c r="G710" s="26">
        <v>0</v>
      </c>
      <c r="H710" s="26">
        <v>0</v>
      </c>
      <c r="I710" s="26">
        <v>0</v>
      </c>
      <c r="J710" s="26">
        <v>0</v>
      </c>
      <c r="K710" s="26">
        <v>0</v>
      </c>
      <c r="L710" s="26">
        <v>0</v>
      </c>
      <c r="M710" s="26">
        <v>0</v>
      </c>
      <c r="N710" s="26">
        <v>0</v>
      </c>
      <c r="O710" s="26">
        <v>0</v>
      </c>
      <c r="P710" s="26">
        <v>0</v>
      </c>
      <c r="Q710" s="26">
        <v>0</v>
      </c>
      <c r="R710" s="26">
        <v>50</v>
      </c>
      <c r="S710" s="26">
        <v>0</v>
      </c>
      <c r="T710" s="26">
        <v>0</v>
      </c>
      <c r="U710" s="26">
        <v>0</v>
      </c>
      <c r="V710" s="26">
        <v>0</v>
      </c>
      <c r="W710" s="26">
        <v>27.79000091552734</v>
      </c>
      <c r="X710" s="26">
        <v>0</v>
      </c>
      <c r="Y710" s="26">
        <v>0</v>
      </c>
      <c r="Z710" s="26">
        <v>0</v>
      </c>
      <c r="AA710" s="26">
        <v>0</v>
      </c>
      <c r="AB710" s="26">
        <v>0</v>
      </c>
      <c r="AC710" s="26">
        <v>0</v>
      </c>
      <c r="AD710" s="26">
        <v>0</v>
      </c>
      <c r="AE710" s="26">
        <v>9</v>
      </c>
      <c r="AF710" s="26">
        <v>83.549999892711639</v>
      </c>
      <c r="AG710" s="26">
        <v>219.9291070094898</v>
      </c>
      <c r="AH710" s="26">
        <v>153.20263471007479</v>
      </c>
      <c r="AI710" s="30" t="str">
        <f t="shared" si="434"/>
        <v>S SCGHG Only, No CETA</v>
      </c>
      <c r="AJ710" s="25">
        <v>2028</v>
      </c>
      <c r="AK710" s="34">
        <f t="shared" si="435"/>
        <v>373.13174171956462</v>
      </c>
      <c r="AL710" s="34">
        <f t="shared" si="430"/>
        <v>50</v>
      </c>
      <c r="AM710" s="34">
        <f t="shared" si="436"/>
        <v>0</v>
      </c>
      <c r="AN710" s="34">
        <f t="shared" si="437"/>
        <v>83.549999892711639</v>
      </c>
      <c r="AO710" s="34">
        <f t="shared" si="438"/>
        <v>36.790000915527344</v>
      </c>
      <c r="AP710" s="34">
        <f t="shared" si="439"/>
        <v>0</v>
      </c>
      <c r="AQ710" s="34">
        <f t="shared" si="440"/>
        <v>0</v>
      </c>
      <c r="AR710" s="34">
        <f t="shared" si="431"/>
        <v>0</v>
      </c>
      <c r="AS710" s="34">
        <f t="shared" si="441"/>
        <v>0</v>
      </c>
      <c r="AT710" s="34">
        <f t="shared" si="442"/>
        <v>0</v>
      </c>
      <c r="AU710" s="34">
        <f t="shared" si="432"/>
        <v>711</v>
      </c>
      <c r="AV710" s="34">
        <f t="shared" si="433"/>
        <v>1254.4717425278036</v>
      </c>
      <c r="AX710" s="25">
        <v>2028</v>
      </c>
      <c r="AY710" s="34"/>
      <c r="AZ710" s="34"/>
      <c r="BA710" s="34"/>
      <c r="BB710" s="34"/>
      <c r="BC710" s="34"/>
      <c r="BD710" s="34"/>
      <c r="BE710" s="34"/>
      <c r="BF710" s="34"/>
      <c r="BG710" s="34"/>
      <c r="BH710" s="34"/>
      <c r="BI710" s="34"/>
      <c r="BJ710" s="34"/>
      <c r="BL710" s="74" t="s">
        <v>47</v>
      </c>
      <c r="BM710" s="75">
        <f>BE728</f>
        <v>0</v>
      </c>
    </row>
    <row r="711" spans="2:65" x14ac:dyDescent="0.25">
      <c r="B711" s="27">
        <v>2029</v>
      </c>
      <c r="C711" s="28">
        <v>0</v>
      </c>
      <c r="D711" s="28">
        <v>711</v>
      </c>
      <c r="E711" s="28">
        <v>0</v>
      </c>
      <c r="F711" s="28">
        <v>0</v>
      </c>
      <c r="G711" s="28">
        <v>0</v>
      </c>
      <c r="H711" s="28">
        <v>0</v>
      </c>
      <c r="I711" s="28">
        <v>0</v>
      </c>
      <c r="J711" s="28">
        <v>0</v>
      </c>
      <c r="K711" s="28">
        <v>0</v>
      </c>
      <c r="L711" s="28">
        <v>0</v>
      </c>
      <c r="M711" s="28">
        <v>0</v>
      </c>
      <c r="N711" s="28">
        <v>0</v>
      </c>
      <c r="O711" s="28">
        <v>0</v>
      </c>
      <c r="P711" s="28">
        <v>0</v>
      </c>
      <c r="Q711" s="28">
        <v>0</v>
      </c>
      <c r="R711" s="28">
        <v>50</v>
      </c>
      <c r="S711" s="28">
        <v>0</v>
      </c>
      <c r="T711" s="28">
        <v>0</v>
      </c>
      <c r="U711" s="28">
        <v>0</v>
      </c>
      <c r="V711" s="28">
        <v>0</v>
      </c>
      <c r="W711" s="28">
        <v>30.489999771118161</v>
      </c>
      <c r="X711" s="28">
        <v>0</v>
      </c>
      <c r="Y711" s="28">
        <v>0</v>
      </c>
      <c r="Z711" s="28">
        <v>0</v>
      </c>
      <c r="AA711" s="28">
        <v>0</v>
      </c>
      <c r="AB711" s="28">
        <v>0</v>
      </c>
      <c r="AC711" s="28">
        <v>0</v>
      </c>
      <c r="AD711" s="28">
        <v>0</v>
      </c>
      <c r="AE711" s="28">
        <v>11</v>
      </c>
      <c r="AF711" s="28">
        <v>112.4900000244379</v>
      </c>
      <c r="AG711" s="28">
        <v>255.0317557465147</v>
      </c>
      <c r="AH711" s="28">
        <v>171.01173674933818</v>
      </c>
      <c r="AI711" s="30" t="str">
        <f t="shared" si="434"/>
        <v>S SCGHG Only, No CETA</v>
      </c>
      <c r="AJ711" s="27">
        <v>2029</v>
      </c>
      <c r="AK711" s="35">
        <f t="shared" si="435"/>
        <v>426.04349249585289</v>
      </c>
      <c r="AL711" s="35">
        <f t="shared" ref="AL711:AL727" si="444">SUM(R711:U711)</f>
        <v>50</v>
      </c>
      <c r="AM711" s="35">
        <f t="shared" si="436"/>
        <v>0</v>
      </c>
      <c r="AN711" s="35">
        <f t="shared" si="437"/>
        <v>112.4900000244379</v>
      </c>
      <c r="AO711" s="35">
        <f t="shared" si="438"/>
        <v>41.489999771118164</v>
      </c>
      <c r="AP711" s="35">
        <f t="shared" si="439"/>
        <v>0</v>
      </c>
      <c r="AQ711" s="35">
        <f t="shared" si="440"/>
        <v>0</v>
      </c>
      <c r="AR711" s="35">
        <f t="shared" si="431"/>
        <v>0</v>
      </c>
      <c r="AS711" s="35">
        <f t="shared" si="441"/>
        <v>0</v>
      </c>
      <c r="AT711" s="35">
        <f t="shared" si="442"/>
        <v>0</v>
      </c>
      <c r="AU711" s="35">
        <f t="shared" si="432"/>
        <v>711</v>
      </c>
      <c r="AV711" s="35">
        <f t="shared" ref="AV711:AV727" si="445">SUM(AK711:AU711)</f>
        <v>1341.023492291409</v>
      </c>
      <c r="AX711" s="27">
        <v>2029</v>
      </c>
      <c r="AY711" s="35"/>
      <c r="AZ711" s="35"/>
      <c r="BA711" s="35"/>
      <c r="BB711" s="35"/>
      <c r="BC711" s="35"/>
      <c r="BD711" s="35"/>
      <c r="BE711" s="35"/>
      <c r="BF711" s="35"/>
      <c r="BG711" s="35"/>
      <c r="BH711" s="35"/>
      <c r="BI711" s="35"/>
      <c r="BJ711" s="35"/>
      <c r="BL711" s="74" t="s">
        <v>53</v>
      </c>
      <c r="BM711" s="75">
        <f>BF728</f>
        <v>350</v>
      </c>
    </row>
    <row r="712" spans="2:65" x14ac:dyDescent="0.25">
      <c r="B712" s="25">
        <v>2030</v>
      </c>
      <c r="C712" s="26">
        <v>0</v>
      </c>
      <c r="D712" s="26">
        <v>711</v>
      </c>
      <c r="E712" s="26">
        <v>0</v>
      </c>
      <c r="F712" s="26">
        <v>0</v>
      </c>
      <c r="G712" s="26">
        <v>0</v>
      </c>
      <c r="H712" s="26">
        <v>0</v>
      </c>
      <c r="I712" s="26">
        <v>0</v>
      </c>
      <c r="J712" s="26">
        <v>0</v>
      </c>
      <c r="K712" s="26">
        <v>0</v>
      </c>
      <c r="L712" s="26">
        <v>0</v>
      </c>
      <c r="M712" s="26">
        <v>0</v>
      </c>
      <c r="N712" s="26"/>
      <c r="O712" s="26">
        <v>0</v>
      </c>
      <c r="P712" s="26">
        <v>0</v>
      </c>
      <c r="Q712" s="26">
        <v>0</v>
      </c>
      <c r="R712" s="26">
        <v>50</v>
      </c>
      <c r="S712" s="26">
        <v>0</v>
      </c>
      <c r="T712" s="26">
        <v>0</v>
      </c>
      <c r="U712" s="26">
        <v>0</v>
      </c>
      <c r="V712" s="26">
        <v>0</v>
      </c>
      <c r="W712" s="26">
        <v>34.689998626708977</v>
      </c>
      <c r="X712" s="26">
        <v>0</v>
      </c>
      <c r="Y712" s="26">
        <v>0</v>
      </c>
      <c r="Z712" s="26">
        <v>0</v>
      </c>
      <c r="AA712" s="26">
        <v>0</v>
      </c>
      <c r="AB712" s="26">
        <v>0</v>
      </c>
      <c r="AC712" s="26">
        <v>0</v>
      </c>
      <c r="AD712" s="26">
        <v>0</v>
      </c>
      <c r="AE712" s="26">
        <v>11</v>
      </c>
      <c r="AF712" s="26">
        <v>141.49000030755997</v>
      </c>
      <c r="AG712" s="26">
        <v>291.75140256457797</v>
      </c>
      <c r="AH712" s="26">
        <v>181.88492737120654</v>
      </c>
      <c r="AI712" s="30" t="str">
        <f t="shared" si="434"/>
        <v>S SCGHG Only, No CETA</v>
      </c>
      <c r="AJ712" s="25">
        <v>2030</v>
      </c>
      <c r="AK712" s="34">
        <f t="shared" si="435"/>
        <v>473.63632993578449</v>
      </c>
      <c r="AL712" s="34">
        <f t="shared" si="444"/>
        <v>50</v>
      </c>
      <c r="AM712" s="34">
        <f t="shared" si="436"/>
        <v>0</v>
      </c>
      <c r="AN712" s="34">
        <f t="shared" si="437"/>
        <v>141.49000030755997</v>
      </c>
      <c r="AO712" s="34">
        <f t="shared" si="438"/>
        <v>45.689998626708977</v>
      </c>
      <c r="AP712" s="34">
        <f t="shared" si="439"/>
        <v>0</v>
      </c>
      <c r="AQ712" s="34">
        <f t="shared" si="440"/>
        <v>0</v>
      </c>
      <c r="AR712" s="34">
        <f t="shared" si="431"/>
        <v>0</v>
      </c>
      <c r="AS712" s="34">
        <f t="shared" si="441"/>
        <v>0</v>
      </c>
      <c r="AT712" s="34">
        <f t="shared" si="442"/>
        <v>0</v>
      </c>
      <c r="AU712" s="34">
        <f t="shared" si="432"/>
        <v>711</v>
      </c>
      <c r="AV712" s="34">
        <f t="shared" si="445"/>
        <v>1421.8163288700534</v>
      </c>
      <c r="AX712" s="25">
        <v>2030</v>
      </c>
      <c r="AY712" s="34">
        <f t="shared" ref="AY712:BJ712" si="446">AK712-AY707</f>
        <v>261.07542913308384</v>
      </c>
      <c r="AZ712" s="34">
        <f t="shared" si="446"/>
        <v>0</v>
      </c>
      <c r="BA712" s="34">
        <f t="shared" si="446"/>
        <v>0</v>
      </c>
      <c r="BB712" s="34">
        <f t="shared" si="446"/>
        <v>126.94000045955181</v>
      </c>
      <c r="BC712" s="34">
        <f t="shared" si="446"/>
        <v>23.599998474121087</v>
      </c>
      <c r="BD712" s="34">
        <f t="shared" si="446"/>
        <v>0</v>
      </c>
      <c r="BE712" s="34">
        <f t="shared" si="446"/>
        <v>0</v>
      </c>
      <c r="BF712" s="34">
        <f t="shared" si="446"/>
        <v>0</v>
      </c>
      <c r="BG712" s="34">
        <f t="shared" si="446"/>
        <v>0</v>
      </c>
      <c r="BH712" s="34">
        <f t="shared" si="446"/>
        <v>0</v>
      </c>
      <c r="BI712" s="34">
        <f t="shared" si="446"/>
        <v>711</v>
      </c>
      <c r="BJ712" s="34">
        <f t="shared" si="446"/>
        <v>1122.6154280667567</v>
      </c>
      <c r="BL712" s="74" t="s">
        <v>63</v>
      </c>
      <c r="BM712" s="75">
        <f>BG728</f>
        <v>0</v>
      </c>
    </row>
    <row r="713" spans="2:65" x14ac:dyDescent="0.25">
      <c r="B713" s="27">
        <v>2031</v>
      </c>
      <c r="C713" s="28">
        <v>0</v>
      </c>
      <c r="D713" s="28">
        <v>948</v>
      </c>
      <c r="E713" s="28">
        <v>0</v>
      </c>
      <c r="F713" s="28">
        <v>0</v>
      </c>
      <c r="G713" s="28">
        <v>0</v>
      </c>
      <c r="H713" s="28">
        <v>0</v>
      </c>
      <c r="I713" s="28">
        <v>0</v>
      </c>
      <c r="J713" s="28">
        <v>0</v>
      </c>
      <c r="K713" s="28">
        <v>0</v>
      </c>
      <c r="L713" s="28">
        <v>0</v>
      </c>
      <c r="M713" s="28">
        <v>0</v>
      </c>
      <c r="N713" s="28">
        <v>0</v>
      </c>
      <c r="O713" s="28">
        <v>0</v>
      </c>
      <c r="P713" s="28">
        <v>0</v>
      </c>
      <c r="Q713" s="28">
        <v>0</v>
      </c>
      <c r="R713" s="28">
        <v>50</v>
      </c>
      <c r="S713" s="28">
        <v>0</v>
      </c>
      <c r="T713" s="28">
        <v>0</v>
      </c>
      <c r="U713" s="28">
        <v>0</v>
      </c>
      <c r="V713" s="28">
        <v>0</v>
      </c>
      <c r="W713" s="28">
        <v>38.060001373291023</v>
      </c>
      <c r="X713" s="28">
        <v>0</v>
      </c>
      <c r="Y713" s="28">
        <v>0</v>
      </c>
      <c r="Z713" s="28">
        <v>0</v>
      </c>
      <c r="AA713" s="28">
        <v>0</v>
      </c>
      <c r="AB713" s="28">
        <v>0</v>
      </c>
      <c r="AC713" s="28">
        <v>0</v>
      </c>
      <c r="AD713" s="28">
        <v>0</v>
      </c>
      <c r="AE713" s="28">
        <v>12.069999694824221</v>
      </c>
      <c r="AF713" s="28">
        <v>164.64999949932098</v>
      </c>
      <c r="AG713" s="28">
        <v>329.26676299373065</v>
      </c>
      <c r="AH713" s="28">
        <v>195.61529208824882</v>
      </c>
      <c r="AI713" s="30" t="str">
        <f t="shared" si="434"/>
        <v>S SCGHG Only, No CETA</v>
      </c>
      <c r="AJ713" s="27">
        <v>2031</v>
      </c>
      <c r="AK713" s="35">
        <f t="shared" si="435"/>
        <v>524.8820550819795</v>
      </c>
      <c r="AL713" s="35">
        <f t="shared" si="444"/>
        <v>50</v>
      </c>
      <c r="AM713" s="35">
        <f t="shared" si="436"/>
        <v>0</v>
      </c>
      <c r="AN713" s="35">
        <f t="shared" si="437"/>
        <v>164.64999949932098</v>
      </c>
      <c r="AO713" s="35">
        <f t="shared" si="438"/>
        <v>50.130001068115241</v>
      </c>
      <c r="AP713" s="35">
        <f t="shared" si="439"/>
        <v>0</v>
      </c>
      <c r="AQ713" s="35">
        <f t="shared" si="440"/>
        <v>0</v>
      </c>
      <c r="AR713" s="35">
        <f t="shared" si="431"/>
        <v>0</v>
      </c>
      <c r="AS713" s="35">
        <f t="shared" si="441"/>
        <v>0</v>
      </c>
      <c r="AT713" s="35">
        <f t="shared" si="442"/>
        <v>0</v>
      </c>
      <c r="AU713" s="35">
        <f t="shared" si="432"/>
        <v>948</v>
      </c>
      <c r="AV713" s="35">
        <f t="shared" si="445"/>
        <v>1737.6620556494158</v>
      </c>
      <c r="AX713" s="27">
        <v>2031</v>
      </c>
      <c r="AY713" s="35"/>
      <c r="AZ713" s="35"/>
      <c r="BA713" s="35"/>
      <c r="BB713" s="35"/>
      <c r="BC713" s="35"/>
      <c r="BD713" s="35"/>
      <c r="BE713" s="35"/>
      <c r="BF713" s="35"/>
      <c r="BG713" s="35"/>
      <c r="BH713" s="35"/>
      <c r="BI713" s="35"/>
      <c r="BJ713" s="35"/>
      <c r="BL713" s="74" t="s">
        <v>64</v>
      </c>
      <c r="BM713" s="75">
        <f>BH728</f>
        <v>0</v>
      </c>
    </row>
    <row r="714" spans="2:65" x14ac:dyDescent="0.25">
      <c r="B714" s="25">
        <v>2032</v>
      </c>
      <c r="C714" s="26">
        <v>0</v>
      </c>
      <c r="D714" s="26">
        <v>948</v>
      </c>
      <c r="E714" s="26">
        <v>0</v>
      </c>
      <c r="F714" s="26">
        <v>0</v>
      </c>
      <c r="G714" s="26">
        <v>0</v>
      </c>
      <c r="H714" s="26">
        <v>0</v>
      </c>
      <c r="I714" s="26">
        <v>0</v>
      </c>
      <c r="J714" s="26">
        <v>0</v>
      </c>
      <c r="K714" s="26">
        <v>0</v>
      </c>
      <c r="L714" s="26">
        <v>0</v>
      </c>
      <c r="M714" s="26">
        <v>0</v>
      </c>
      <c r="N714" s="26">
        <v>0</v>
      </c>
      <c r="O714" s="26">
        <v>0</v>
      </c>
      <c r="P714" s="26">
        <v>0</v>
      </c>
      <c r="Q714" s="26">
        <v>0</v>
      </c>
      <c r="R714" s="26">
        <v>50</v>
      </c>
      <c r="S714" s="26">
        <v>0</v>
      </c>
      <c r="T714" s="26">
        <v>0</v>
      </c>
      <c r="U714" s="26">
        <v>0</v>
      </c>
      <c r="V714" s="26">
        <v>0</v>
      </c>
      <c r="W714" s="26">
        <v>41.630001068115227</v>
      </c>
      <c r="X714" s="26">
        <v>0</v>
      </c>
      <c r="Y714" s="26">
        <v>0</v>
      </c>
      <c r="Z714" s="26">
        <v>0</v>
      </c>
      <c r="AA714" s="26">
        <v>0</v>
      </c>
      <c r="AB714" s="26">
        <v>0</v>
      </c>
      <c r="AC714" s="26">
        <v>0</v>
      </c>
      <c r="AD714" s="26">
        <v>0</v>
      </c>
      <c r="AE714" s="26">
        <v>13.19999980926514</v>
      </c>
      <c r="AF714" s="26">
        <v>177.93999922275543</v>
      </c>
      <c r="AG714" s="26">
        <v>343.06081053269509</v>
      </c>
      <c r="AH714" s="26">
        <v>216.67182357825993</v>
      </c>
      <c r="AI714" s="30" t="str">
        <f t="shared" si="434"/>
        <v>S SCGHG Only, No CETA</v>
      </c>
      <c r="AJ714" s="25">
        <v>2032</v>
      </c>
      <c r="AK714" s="34">
        <f t="shared" si="435"/>
        <v>559.73263411095502</v>
      </c>
      <c r="AL714" s="34">
        <f t="shared" si="444"/>
        <v>50</v>
      </c>
      <c r="AM714" s="34">
        <f t="shared" si="436"/>
        <v>0</v>
      </c>
      <c r="AN714" s="34">
        <f t="shared" si="437"/>
        <v>177.93999922275543</v>
      </c>
      <c r="AO714" s="34">
        <f t="shared" si="438"/>
        <v>54.830000877380371</v>
      </c>
      <c r="AP714" s="34">
        <f t="shared" si="439"/>
        <v>0</v>
      </c>
      <c r="AQ714" s="34">
        <f t="shared" si="440"/>
        <v>0</v>
      </c>
      <c r="AR714" s="34">
        <f t="shared" si="431"/>
        <v>0</v>
      </c>
      <c r="AS714" s="34">
        <f t="shared" si="441"/>
        <v>0</v>
      </c>
      <c r="AT714" s="34">
        <f t="shared" si="442"/>
        <v>0</v>
      </c>
      <c r="AU714" s="34">
        <f t="shared" si="432"/>
        <v>948</v>
      </c>
      <c r="AV714" s="34">
        <f t="shared" si="445"/>
        <v>1790.5026342110909</v>
      </c>
      <c r="AX714" s="25">
        <v>2032</v>
      </c>
      <c r="AY714" s="34"/>
      <c r="AZ714" s="34"/>
      <c r="BA714" s="34"/>
      <c r="BB714" s="34"/>
      <c r="BC714" s="34"/>
      <c r="BD714" s="34"/>
      <c r="BE714" s="34"/>
      <c r="BF714" s="34"/>
      <c r="BG714" s="34"/>
      <c r="BH714" s="34"/>
      <c r="BI714" s="34"/>
      <c r="BJ714" s="34"/>
      <c r="BL714" s="74" t="s">
        <v>50</v>
      </c>
      <c r="BM714" s="75">
        <f>BI728</f>
        <v>1896</v>
      </c>
    </row>
    <row r="715" spans="2:65" x14ac:dyDescent="0.25">
      <c r="B715" s="27">
        <v>2033</v>
      </c>
      <c r="C715" s="28">
        <v>0</v>
      </c>
      <c r="D715" s="28">
        <v>948</v>
      </c>
      <c r="E715" s="28">
        <v>0</v>
      </c>
      <c r="F715" s="28">
        <v>0</v>
      </c>
      <c r="G715" s="28">
        <v>0</v>
      </c>
      <c r="H715" s="28">
        <v>0</v>
      </c>
      <c r="I715" s="28">
        <v>0</v>
      </c>
      <c r="J715" s="28">
        <v>0</v>
      </c>
      <c r="K715" s="28">
        <v>0</v>
      </c>
      <c r="L715" s="28">
        <v>0</v>
      </c>
      <c r="M715" s="28">
        <v>0</v>
      </c>
      <c r="N715" s="28">
        <v>0</v>
      </c>
      <c r="O715" s="28">
        <v>0</v>
      </c>
      <c r="P715" s="28">
        <v>0</v>
      </c>
      <c r="Q715" s="28">
        <v>0</v>
      </c>
      <c r="R715" s="28">
        <v>50</v>
      </c>
      <c r="S715" s="28">
        <v>0</v>
      </c>
      <c r="T715" s="28">
        <v>0</v>
      </c>
      <c r="U715" s="28">
        <v>0</v>
      </c>
      <c r="V715" s="28">
        <v>0</v>
      </c>
      <c r="W715" s="28">
        <v>44.919998168945313</v>
      </c>
      <c r="X715" s="28">
        <v>0</v>
      </c>
      <c r="Y715" s="28">
        <v>0</v>
      </c>
      <c r="Z715" s="28">
        <v>0</v>
      </c>
      <c r="AA715" s="28">
        <v>0</v>
      </c>
      <c r="AB715" s="28">
        <v>0</v>
      </c>
      <c r="AC715" s="28">
        <v>0</v>
      </c>
      <c r="AD715" s="28">
        <v>0</v>
      </c>
      <c r="AE715" s="28">
        <v>14.25</v>
      </c>
      <c r="AF715" s="28">
        <v>189.90000051259995</v>
      </c>
      <c r="AG715" s="28">
        <v>357.11475868427323</v>
      </c>
      <c r="AH715" s="28">
        <v>245.58423121177603</v>
      </c>
      <c r="AI715" s="30" t="str">
        <f t="shared" si="434"/>
        <v>S SCGHG Only, No CETA</v>
      </c>
      <c r="AJ715" s="27">
        <v>2033</v>
      </c>
      <c r="AK715" s="35">
        <f t="shared" si="435"/>
        <v>602.69898989604928</v>
      </c>
      <c r="AL715" s="35">
        <f t="shared" si="444"/>
        <v>50</v>
      </c>
      <c r="AM715" s="35">
        <f t="shared" si="436"/>
        <v>0</v>
      </c>
      <c r="AN715" s="35">
        <f t="shared" si="437"/>
        <v>189.90000051259995</v>
      </c>
      <c r="AO715" s="35">
        <f t="shared" si="438"/>
        <v>59.169998168945313</v>
      </c>
      <c r="AP715" s="35">
        <f t="shared" si="439"/>
        <v>0</v>
      </c>
      <c r="AQ715" s="35">
        <f t="shared" si="440"/>
        <v>0</v>
      </c>
      <c r="AR715" s="35">
        <f t="shared" si="431"/>
        <v>0</v>
      </c>
      <c r="AS715" s="35">
        <f t="shared" si="441"/>
        <v>0</v>
      </c>
      <c r="AT715" s="35">
        <f t="shared" si="442"/>
        <v>0</v>
      </c>
      <c r="AU715" s="35">
        <f t="shared" si="432"/>
        <v>948</v>
      </c>
      <c r="AV715" s="35">
        <f t="shared" si="445"/>
        <v>1849.7689885775944</v>
      </c>
      <c r="AX715" s="27">
        <v>2033</v>
      </c>
      <c r="AY715" s="35"/>
      <c r="AZ715" s="35"/>
      <c r="BA715" s="35"/>
      <c r="BB715" s="35"/>
      <c r="BC715" s="35"/>
      <c r="BD715" s="35"/>
      <c r="BE715" s="35"/>
      <c r="BF715" s="35"/>
      <c r="BG715" s="35"/>
      <c r="BH715" s="35"/>
      <c r="BI715" s="35"/>
      <c r="BJ715" s="35"/>
    </row>
    <row r="716" spans="2:65" x14ac:dyDescent="0.25">
      <c r="B716" s="25">
        <v>2034</v>
      </c>
      <c r="C716" s="26">
        <v>0</v>
      </c>
      <c r="D716" s="26">
        <v>948</v>
      </c>
      <c r="E716" s="26">
        <v>0</v>
      </c>
      <c r="F716" s="26">
        <v>0</v>
      </c>
      <c r="G716" s="26">
        <v>0</v>
      </c>
      <c r="H716" s="26">
        <v>0</v>
      </c>
      <c r="I716" s="26">
        <v>0</v>
      </c>
      <c r="J716" s="26">
        <v>0</v>
      </c>
      <c r="K716" s="26">
        <v>0</v>
      </c>
      <c r="L716" s="26">
        <v>0</v>
      </c>
      <c r="M716" s="26">
        <v>0</v>
      </c>
      <c r="N716" s="26">
        <v>0</v>
      </c>
      <c r="O716" s="26">
        <v>0</v>
      </c>
      <c r="P716" s="26">
        <v>0</v>
      </c>
      <c r="Q716" s="26">
        <v>0</v>
      </c>
      <c r="R716" s="26">
        <v>50</v>
      </c>
      <c r="S716" s="26">
        <v>0</v>
      </c>
      <c r="T716" s="26">
        <v>0</v>
      </c>
      <c r="U716" s="26">
        <v>0</v>
      </c>
      <c r="V716" s="26">
        <v>0</v>
      </c>
      <c r="W716" s="26">
        <v>48.389999389648438</v>
      </c>
      <c r="X716" s="26">
        <v>0</v>
      </c>
      <c r="Y716" s="26">
        <v>0</v>
      </c>
      <c r="Z716" s="26">
        <v>0</v>
      </c>
      <c r="AA716" s="26">
        <v>0</v>
      </c>
      <c r="AB716" s="26">
        <v>0</v>
      </c>
      <c r="AC716" s="26">
        <v>0</v>
      </c>
      <c r="AD716" s="26">
        <v>0</v>
      </c>
      <c r="AE716" s="26">
        <v>15.340000152587891</v>
      </c>
      <c r="AF716" s="26">
        <v>200.59000492095947</v>
      </c>
      <c r="AG716" s="26">
        <v>372.34447177795727</v>
      </c>
      <c r="AH716" s="26">
        <v>280.84440061793555</v>
      </c>
      <c r="AI716" s="30" t="str">
        <f t="shared" si="434"/>
        <v>S SCGHG Only, No CETA</v>
      </c>
      <c r="AJ716" s="25">
        <v>2034</v>
      </c>
      <c r="AK716" s="34">
        <f t="shared" si="435"/>
        <v>653.18887239589276</v>
      </c>
      <c r="AL716" s="34">
        <f t="shared" si="444"/>
        <v>50</v>
      </c>
      <c r="AM716" s="34">
        <f t="shared" si="436"/>
        <v>0</v>
      </c>
      <c r="AN716" s="34">
        <f t="shared" si="437"/>
        <v>200.59000492095947</v>
      </c>
      <c r="AO716" s="34">
        <f t="shared" si="438"/>
        <v>63.729999542236328</v>
      </c>
      <c r="AP716" s="34">
        <f t="shared" si="439"/>
        <v>0</v>
      </c>
      <c r="AQ716" s="34">
        <f t="shared" si="440"/>
        <v>0</v>
      </c>
      <c r="AR716" s="34">
        <f t="shared" si="431"/>
        <v>0</v>
      </c>
      <c r="AS716" s="34">
        <f t="shared" si="441"/>
        <v>0</v>
      </c>
      <c r="AT716" s="34">
        <f t="shared" si="442"/>
        <v>0</v>
      </c>
      <c r="AU716" s="34">
        <f t="shared" si="432"/>
        <v>948</v>
      </c>
      <c r="AV716" s="34">
        <f t="shared" si="445"/>
        <v>1915.5088768590886</v>
      </c>
      <c r="AX716" s="25">
        <v>2034</v>
      </c>
      <c r="AY716" s="34"/>
      <c r="AZ716" s="34"/>
      <c r="BA716" s="34"/>
      <c r="BB716" s="34"/>
      <c r="BC716" s="34"/>
      <c r="BD716" s="34"/>
      <c r="BE716" s="34"/>
      <c r="BF716" s="34"/>
      <c r="BG716" s="34"/>
      <c r="BH716" s="34"/>
      <c r="BI716" s="34"/>
      <c r="BJ716" s="34"/>
    </row>
    <row r="717" spans="2:65" x14ac:dyDescent="0.25">
      <c r="B717" s="27">
        <v>2035</v>
      </c>
      <c r="C717" s="28">
        <v>0</v>
      </c>
      <c r="D717" s="28">
        <v>1185</v>
      </c>
      <c r="E717" s="28">
        <v>0</v>
      </c>
      <c r="F717" s="28">
        <v>0</v>
      </c>
      <c r="G717" s="28">
        <v>0</v>
      </c>
      <c r="H717" s="28">
        <v>0</v>
      </c>
      <c r="I717" s="28">
        <v>0</v>
      </c>
      <c r="J717" s="28">
        <v>0</v>
      </c>
      <c r="K717" s="28">
        <v>0</v>
      </c>
      <c r="L717" s="28">
        <v>0</v>
      </c>
      <c r="M717" s="28">
        <v>0</v>
      </c>
      <c r="N717" s="28">
        <v>0</v>
      </c>
      <c r="O717" s="28">
        <v>0</v>
      </c>
      <c r="P717" s="28">
        <v>0</v>
      </c>
      <c r="Q717" s="28">
        <v>0</v>
      </c>
      <c r="R717" s="28">
        <v>50</v>
      </c>
      <c r="S717" s="28">
        <v>0</v>
      </c>
      <c r="T717" s="28">
        <v>0</v>
      </c>
      <c r="U717" s="28">
        <v>0</v>
      </c>
      <c r="V717" s="28">
        <v>0</v>
      </c>
      <c r="W717" s="28">
        <v>51.919998168945313</v>
      </c>
      <c r="X717" s="28">
        <v>0</v>
      </c>
      <c r="Y717" s="28">
        <v>0</v>
      </c>
      <c r="Z717" s="28">
        <v>0</v>
      </c>
      <c r="AA717" s="28">
        <v>0</v>
      </c>
      <c r="AB717" s="28">
        <v>0</v>
      </c>
      <c r="AC717" s="28">
        <v>0</v>
      </c>
      <c r="AD717" s="28">
        <v>0</v>
      </c>
      <c r="AE717" s="28">
        <v>16.469999313354489</v>
      </c>
      <c r="AF717" s="28">
        <v>203.29999977350235</v>
      </c>
      <c r="AG717" s="28">
        <v>384.74080024586374</v>
      </c>
      <c r="AH717" s="28">
        <v>309.19430249073082</v>
      </c>
      <c r="AI717" s="30" t="str">
        <f t="shared" si="434"/>
        <v>S SCGHG Only, No CETA</v>
      </c>
      <c r="AJ717" s="27">
        <v>2035</v>
      </c>
      <c r="AK717" s="35">
        <f t="shared" si="435"/>
        <v>693.93510273659456</v>
      </c>
      <c r="AL717" s="35">
        <f t="shared" si="444"/>
        <v>50</v>
      </c>
      <c r="AM717" s="35">
        <f t="shared" si="436"/>
        <v>0</v>
      </c>
      <c r="AN717" s="35">
        <f t="shared" si="437"/>
        <v>203.29999977350235</v>
      </c>
      <c r="AO717" s="35">
        <f t="shared" si="438"/>
        <v>68.389997482299805</v>
      </c>
      <c r="AP717" s="35">
        <f t="shared" si="439"/>
        <v>0</v>
      </c>
      <c r="AQ717" s="35">
        <f t="shared" si="440"/>
        <v>0</v>
      </c>
      <c r="AR717" s="35">
        <f t="shared" si="431"/>
        <v>0</v>
      </c>
      <c r="AS717" s="35">
        <f t="shared" si="441"/>
        <v>0</v>
      </c>
      <c r="AT717" s="35">
        <f t="shared" si="442"/>
        <v>0</v>
      </c>
      <c r="AU717" s="35">
        <f t="shared" si="432"/>
        <v>1185</v>
      </c>
      <c r="AV717" s="35">
        <f t="shared" si="445"/>
        <v>2200.6250999923968</v>
      </c>
      <c r="AX717" s="27">
        <v>2035</v>
      </c>
      <c r="AY717" s="35"/>
      <c r="AZ717" s="35"/>
      <c r="BA717" s="35"/>
      <c r="BB717" s="35"/>
      <c r="BC717" s="35"/>
      <c r="BD717" s="35"/>
      <c r="BE717" s="35"/>
      <c r="BF717" s="35"/>
      <c r="BG717" s="35"/>
      <c r="BH717" s="35"/>
      <c r="BI717" s="35"/>
      <c r="BJ717" s="35"/>
    </row>
    <row r="718" spans="2:65" x14ac:dyDescent="0.25">
      <c r="B718" s="25">
        <v>2036</v>
      </c>
      <c r="C718" s="26">
        <v>0</v>
      </c>
      <c r="D718" s="26">
        <v>1185</v>
      </c>
      <c r="E718" s="26">
        <v>0</v>
      </c>
      <c r="F718" s="26">
        <v>0</v>
      </c>
      <c r="G718" s="26">
        <v>0</v>
      </c>
      <c r="H718" s="26">
        <v>0</v>
      </c>
      <c r="I718" s="26">
        <v>0</v>
      </c>
      <c r="J718" s="26">
        <v>0</v>
      </c>
      <c r="K718" s="26">
        <v>0</v>
      </c>
      <c r="L718" s="26">
        <v>0</v>
      </c>
      <c r="M718" s="26">
        <v>0</v>
      </c>
      <c r="N718" s="26">
        <v>0</v>
      </c>
      <c r="O718" s="26">
        <v>0</v>
      </c>
      <c r="P718" s="26">
        <v>0</v>
      </c>
      <c r="Q718" s="26">
        <v>0</v>
      </c>
      <c r="R718" s="26">
        <v>50</v>
      </c>
      <c r="S718" s="26">
        <v>0</v>
      </c>
      <c r="T718" s="26">
        <v>0</v>
      </c>
      <c r="U718" s="26">
        <v>0</v>
      </c>
      <c r="V718" s="26">
        <v>0</v>
      </c>
      <c r="W718" s="26">
        <v>55.459999084472663</v>
      </c>
      <c r="X718" s="26">
        <v>0</v>
      </c>
      <c r="Y718" s="26">
        <v>0</v>
      </c>
      <c r="Z718" s="26">
        <v>0</v>
      </c>
      <c r="AA718" s="26">
        <v>0</v>
      </c>
      <c r="AB718" s="26">
        <v>0</v>
      </c>
      <c r="AC718" s="26">
        <v>0</v>
      </c>
      <c r="AD718" s="26">
        <v>0</v>
      </c>
      <c r="AE718" s="26">
        <v>17.590000152587891</v>
      </c>
      <c r="AF718" s="26">
        <v>203.36000436544418</v>
      </c>
      <c r="AG718" s="26">
        <v>397.80842801539603</v>
      </c>
      <c r="AH718" s="26">
        <v>312.4177018948738</v>
      </c>
      <c r="AI718" s="30" t="str">
        <f t="shared" si="434"/>
        <v>S SCGHG Only, No CETA</v>
      </c>
      <c r="AJ718" s="25">
        <v>2036</v>
      </c>
      <c r="AK718" s="34">
        <f t="shared" si="435"/>
        <v>710.22612991026983</v>
      </c>
      <c r="AL718" s="34">
        <f t="shared" si="444"/>
        <v>50</v>
      </c>
      <c r="AM718" s="34">
        <f t="shared" si="436"/>
        <v>0</v>
      </c>
      <c r="AN718" s="34">
        <f t="shared" si="437"/>
        <v>203.36000436544418</v>
      </c>
      <c r="AO718" s="34">
        <f t="shared" si="438"/>
        <v>73.049999237060547</v>
      </c>
      <c r="AP718" s="34">
        <f t="shared" si="439"/>
        <v>0</v>
      </c>
      <c r="AQ718" s="34">
        <f t="shared" si="440"/>
        <v>0</v>
      </c>
      <c r="AR718" s="34">
        <f t="shared" si="431"/>
        <v>0</v>
      </c>
      <c r="AS718" s="34">
        <f t="shared" si="441"/>
        <v>0</v>
      </c>
      <c r="AT718" s="34">
        <f t="shared" si="442"/>
        <v>0</v>
      </c>
      <c r="AU718" s="34">
        <f t="shared" si="432"/>
        <v>1185</v>
      </c>
      <c r="AV718" s="34">
        <f t="shared" si="445"/>
        <v>2221.6361335127744</v>
      </c>
      <c r="AX718" s="25">
        <v>2036</v>
      </c>
      <c r="AY718" s="34"/>
      <c r="AZ718" s="34"/>
      <c r="BA718" s="34"/>
      <c r="BB718" s="34"/>
      <c r="BC718" s="34"/>
      <c r="BD718" s="34"/>
      <c r="BE718" s="34"/>
      <c r="BF718" s="34"/>
      <c r="BG718" s="34"/>
      <c r="BH718" s="34"/>
      <c r="BI718" s="34"/>
      <c r="BJ718" s="34"/>
    </row>
    <row r="719" spans="2:65" x14ac:dyDescent="0.25">
      <c r="B719" s="27">
        <v>2037</v>
      </c>
      <c r="C719" s="28">
        <v>0</v>
      </c>
      <c r="D719" s="28">
        <v>1185</v>
      </c>
      <c r="E719" s="28">
        <v>0</v>
      </c>
      <c r="F719" s="28">
        <v>0</v>
      </c>
      <c r="G719" s="28">
        <v>0</v>
      </c>
      <c r="H719" s="28">
        <v>0</v>
      </c>
      <c r="I719" s="28">
        <v>0</v>
      </c>
      <c r="J719" s="28">
        <v>0</v>
      </c>
      <c r="K719" s="28">
        <v>0</v>
      </c>
      <c r="L719" s="28">
        <v>0</v>
      </c>
      <c r="M719" s="28">
        <v>0</v>
      </c>
      <c r="N719" s="28">
        <v>0</v>
      </c>
      <c r="O719" s="28">
        <v>0</v>
      </c>
      <c r="P719" s="28">
        <v>0</v>
      </c>
      <c r="Q719" s="28">
        <v>0</v>
      </c>
      <c r="R719" s="28">
        <v>50</v>
      </c>
      <c r="S719" s="28">
        <v>0</v>
      </c>
      <c r="T719" s="28">
        <v>0</v>
      </c>
      <c r="U719" s="28">
        <v>0</v>
      </c>
      <c r="V719" s="28">
        <v>0</v>
      </c>
      <c r="W719" s="28">
        <v>58.759998321533203</v>
      </c>
      <c r="X719" s="28">
        <v>0</v>
      </c>
      <c r="Y719" s="28">
        <v>0</v>
      </c>
      <c r="Z719" s="28">
        <v>0</v>
      </c>
      <c r="AA719" s="28">
        <v>0</v>
      </c>
      <c r="AB719" s="28">
        <v>0</v>
      </c>
      <c r="AC719" s="28">
        <v>0</v>
      </c>
      <c r="AD719" s="28">
        <v>0</v>
      </c>
      <c r="AE719" s="28">
        <v>18.629999160766602</v>
      </c>
      <c r="AF719" s="28">
        <v>202.12000125646591</v>
      </c>
      <c r="AG719" s="28">
        <v>410.61059438530162</v>
      </c>
      <c r="AH719" s="28">
        <v>341.97115193805143</v>
      </c>
      <c r="AI719" s="30" t="str">
        <f t="shared" si="434"/>
        <v>S SCGHG Only, No CETA</v>
      </c>
      <c r="AJ719" s="27">
        <v>2037</v>
      </c>
      <c r="AK719" s="35">
        <f t="shared" si="435"/>
        <v>752.58174632335306</v>
      </c>
      <c r="AL719" s="35">
        <f t="shared" si="444"/>
        <v>50</v>
      </c>
      <c r="AM719" s="35">
        <f t="shared" si="436"/>
        <v>0</v>
      </c>
      <c r="AN719" s="35">
        <f t="shared" si="437"/>
        <v>202.12000125646591</v>
      </c>
      <c r="AO719" s="35">
        <f t="shared" si="438"/>
        <v>77.389997482299805</v>
      </c>
      <c r="AP719" s="35">
        <f t="shared" si="439"/>
        <v>0</v>
      </c>
      <c r="AQ719" s="35">
        <f t="shared" si="440"/>
        <v>0</v>
      </c>
      <c r="AR719" s="35">
        <f t="shared" si="431"/>
        <v>0</v>
      </c>
      <c r="AS719" s="35">
        <f t="shared" si="441"/>
        <v>0</v>
      </c>
      <c r="AT719" s="35">
        <f t="shared" si="442"/>
        <v>0</v>
      </c>
      <c r="AU719" s="35">
        <f t="shared" si="432"/>
        <v>1185</v>
      </c>
      <c r="AV719" s="35">
        <f t="shared" si="445"/>
        <v>2267.0917450621187</v>
      </c>
      <c r="AX719" s="27">
        <v>2037</v>
      </c>
      <c r="AY719" s="35"/>
      <c r="AZ719" s="35"/>
      <c r="BA719" s="35"/>
      <c r="BB719" s="35"/>
      <c r="BC719" s="35"/>
      <c r="BD719" s="35"/>
      <c r="BE719" s="35"/>
      <c r="BF719" s="35"/>
      <c r="BG719" s="35"/>
      <c r="BH719" s="35"/>
      <c r="BI719" s="35"/>
      <c r="BJ719" s="35"/>
    </row>
    <row r="720" spans="2:65" x14ac:dyDescent="0.25">
      <c r="B720" s="25">
        <v>2038</v>
      </c>
      <c r="C720" s="26">
        <v>0</v>
      </c>
      <c r="D720" s="26">
        <v>1422</v>
      </c>
      <c r="E720" s="26">
        <v>0</v>
      </c>
      <c r="F720" s="26">
        <v>0</v>
      </c>
      <c r="G720" s="26">
        <v>0</v>
      </c>
      <c r="H720" s="26">
        <v>0</v>
      </c>
      <c r="I720" s="26">
        <v>0</v>
      </c>
      <c r="J720" s="26">
        <v>0</v>
      </c>
      <c r="K720" s="26">
        <v>0</v>
      </c>
      <c r="L720" s="26">
        <v>0</v>
      </c>
      <c r="M720" s="26">
        <v>0</v>
      </c>
      <c r="N720" s="26">
        <v>0</v>
      </c>
      <c r="O720" s="26">
        <v>0</v>
      </c>
      <c r="P720" s="26">
        <v>0</v>
      </c>
      <c r="Q720" s="26">
        <v>0</v>
      </c>
      <c r="R720" s="26">
        <v>50</v>
      </c>
      <c r="S720" s="26">
        <v>0</v>
      </c>
      <c r="T720" s="26">
        <v>0</v>
      </c>
      <c r="U720" s="26">
        <v>0</v>
      </c>
      <c r="V720" s="26">
        <v>0</v>
      </c>
      <c r="W720" s="26">
        <v>62.220001220703118</v>
      </c>
      <c r="X720" s="26">
        <v>0</v>
      </c>
      <c r="Y720" s="26">
        <v>0</v>
      </c>
      <c r="Z720" s="26">
        <v>0</v>
      </c>
      <c r="AA720" s="26">
        <v>0</v>
      </c>
      <c r="AB720" s="26">
        <v>0</v>
      </c>
      <c r="AC720" s="26">
        <v>0</v>
      </c>
      <c r="AD720" s="26">
        <v>0</v>
      </c>
      <c r="AE720" s="26">
        <v>19.729999542236332</v>
      </c>
      <c r="AF720" s="26">
        <v>200.68999832868576</v>
      </c>
      <c r="AG720" s="26">
        <v>423.65152681916766</v>
      </c>
      <c r="AH720" s="26">
        <v>372.95409578863388</v>
      </c>
      <c r="AI720" s="30" t="str">
        <f t="shared" si="434"/>
        <v>S SCGHG Only, No CETA</v>
      </c>
      <c r="AJ720" s="25">
        <v>2038</v>
      </c>
      <c r="AK720" s="34">
        <f t="shared" si="435"/>
        <v>796.60562260780148</v>
      </c>
      <c r="AL720" s="34">
        <f t="shared" si="444"/>
        <v>50</v>
      </c>
      <c r="AM720" s="34">
        <f t="shared" si="436"/>
        <v>0</v>
      </c>
      <c r="AN720" s="34">
        <f t="shared" si="437"/>
        <v>200.68999832868576</v>
      </c>
      <c r="AO720" s="34">
        <f t="shared" si="438"/>
        <v>81.950000762939453</v>
      </c>
      <c r="AP720" s="34">
        <f t="shared" si="439"/>
        <v>0</v>
      </c>
      <c r="AQ720" s="34">
        <f t="shared" si="440"/>
        <v>0</v>
      </c>
      <c r="AR720" s="34">
        <f t="shared" si="431"/>
        <v>0</v>
      </c>
      <c r="AS720" s="34">
        <f t="shared" si="441"/>
        <v>0</v>
      </c>
      <c r="AT720" s="34">
        <f t="shared" si="442"/>
        <v>0</v>
      </c>
      <c r="AU720" s="34">
        <f t="shared" si="432"/>
        <v>1422</v>
      </c>
      <c r="AV720" s="34">
        <f t="shared" si="445"/>
        <v>2551.2456216994269</v>
      </c>
      <c r="AX720" s="25">
        <v>2038</v>
      </c>
      <c r="AY720" s="34"/>
      <c r="AZ720" s="34"/>
      <c r="BA720" s="34"/>
      <c r="BB720" s="34"/>
      <c r="BC720" s="34"/>
      <c r="BD720" s="34"/>
      <c r="BE720" s="34"/>
      <c r="BF720" s="34"/>
      <c r="BG720" s="34"/>
      <c r="BH720" s="34"/>
      <c r="BI720" s="34"/>
      <c r="BJ720" s="34"/>
    </row>
    <row r="721" spans="2:65" x14ac:dyDescent="0.25">
      <c r="B721" s="27">
        <v>2039</v>
      </c>
      <c r="C721" s="28">
        <v>0</v>
      </c>
      <c r="D721" s="28">
        <v>1422</v>
      </c>
      <c r="E721" s="28">
        <v>0</v>
      </c>
      <c r="F721" s="28">
        <v>0</v>
      </c>
      <c r="G721" s="28">
        <v>0</v>
      </c>
      <c r="H721" s="28">
        <v>0</v>
      </c>
      <c r="I721" s="28">
        <v>0</v>
      </c>
      <c r="J721" s="28">
        <v>0</v>
      </c>
      <c r="K721" s="28">
        <v>0</v>
      </c>
      <c r="L721" s="28">
        <v>0</v>
      </c>
      <c r="M721" s="28">
        <v>0</v>
      </c>
      <c r="N721" s="28">
        <v>0</v>
      </c>
      <c r="O721" s="28">
        <v>0</v>
      </c>
      <c r="P721" s="28">
        <v>0</v>
      </c>
      <c r="Q721" s="28">
        <v>0</v>
      </c>
      <c r="R721" s="28">
        <v>50</v>
      </c>
      <c r="S721" s="28">
        <v>0</v>
      </c>
      <c r="T721" s="28">
        <v>0</v>
      </c>
      <c r="U721" s="28">
        <v>0</v>
      </c>
      <c r="V721" s="28">
        <v>0</v>
      </c>
      <c r="W721" s="28">
        <v>65.650001525878906</v>
      </c>
      <c r="X721" s="28">
        <v>0</v>
      </c>
      <c r="Y721" s="28">
        <v>0</v>
      </c>
      <c r="Z721" s="28">
        <v>0</v>
      </c>
      <c r="AA721" s="28">
        <v>0</v>
      </c>
      <c r="AB721" s="28">
        <v>0</v>
      </c>
      <c r="AC721" s="28">
        <v>0</v>
      </c>
      <c r="AD721" s="28">
        <v>0</v>
      </c>
      <c r="AE721" s="28">
        <v>20.819999694824219</v>
      </c>
      <c r="AF721" s="28">
        <v>199.19000369310379</v>
      </c>
      <c r="AG721" s="28">
        <v>436.71534442622925</v>
      </c>
      <c r="AH721" s="28">
        <v>417.70254871129873</v>
      </c>
      <c r="AI721" s="30" t="str">
        <f t="shared" si="434"/>
        <v>S SCGHG Only, No CETA</v>
      </c>
      <c r="AJ721" s="27">
        <v>2039</v>
      </c>
      <c r="AK721" s="35">
        <f t="shared" si="435"/>
        <v>854.41789313752793</v>
      </c>
      <c r="AL721" s="35">
        <f t="shared" si="444"/>
        <v>50</v>
      </c>
      <c r="AM721" s="35">
        <f t="shared" si="436"/>
        <v>0</v>
      </c>
      <c r="AN721" s="35">
        <f t="shared" si="437"/>
        <v>199.19000369310379</v>
      </c>
      <c r="AO721" s="35">
        <f t="shared" si="438"/>
        <v>86.470001220703125</v>
      </c>
      <c r="AP721" s="35">
        <f t="shared" si="439"/>
        <v>0</v>
      </c>
      <c r="AQ721" s="35">
        <f t="shared" si="440"/>
        <v>0</v>
      </c>
      <c r="AR721" s="35">
        <f t="shared" si="431"/>
        <v>0</v>
      </c>
      <c r="AS721" s="35">
        <f t="shared" si="441"/>
        <v>0</v>
      </c>
      <c r="AT721" s="35">
        <f t="shared" si="442"/>
        <v>0</v>
      </c>
      <c r="AU721" s="35">
        <f t="shared" si="432"/>
        <v>1422</v>
      </c>
      <c r="AV721" s="35">
        <f t="shared" si="445"/>
        <v>2612.0778980513351</v>
      </c>
      <c r="AX721" s="27">
        <v>2039</v>
      </c>
      <c r="AY721" s="35"/>
      <c r="AZ721" s="35"/>
      <c r="BA721" s="35"/>
      <c r="BB721" s="35"/>
      <c r="BC721" s="35"/>
      <c r="BD721" s="35"/>
      <c r="BE721" s="35"/>
      <c r="BF721" s="35"/>
      <c r="BG721" s="35"/>
      <c r="BH721" s="35"/>
      <c r="BI721" s="35"/>
      <c r="BJ721" s="35"/>
    </row>
    <row r="722" spans="2:65" x14ac:dyDescent="0.25">
      <c r="B722" s="25">
        <v>2040</v>
      </c>
      <c r="C722" s="26">
        <v>0</v>
      </c>
      <c r="D722" s="26">
        <v>1422</v>
      </c>
      <c r="E722" s="26">
        <v>0</v>
      </c>
      <c r="F722" s="26">
        <v>0</v>
      </c>
      <c r="G722" s="26">
        <v>0</v>
      </c>
      <c r="H722" s="26">
        <v>0</v>
      </c>
      <c r="I722" s="26">
        <v>0</v>
      </c>
      <c r="J722" s="26">
        <v>0</v>
      </c>
      <c r="K722" s="26">
        <v>0</v>
      </c>
      <c r="L722" s="26">
        <v>0</v>
      </c>
      <c r="M722" s="26">
        <v>0</v>
      </c>
      <c r="N722" s="26">
        <v>0</v>
      </c>
      <c r="O722" s="26">
        <v>0</v>
      </c>
      <c r="P722" s="26">
        <v>0</v>
      </c>
      <c r="Q722" s="26">
        <v>0</v>
      </c>
      <c r="R722" s="26">
        <v>50</v>
      </c>
      <c r="S722" s="26">
        <v>0</v>
      </c>
      <c r="T722" s="26">
        <v>0</v>
      </c>
      <c r="U722" s="26">
        <v>0</v>
      </c>
      <c r="V722" s="26">
        <v>0</v>
      </c>
      <c r="W722" s="26">
        <v>69.120002746582031</v>
      </c>
      <c r="X722" s="26">
        <v>0</v>
      </c>
      <c r="Y722" s="26">
        <v>0</v>
      </c>
      <c r="Z722" s="26">
        <v>0</v>
      </c>
      <c r="AA722" s="26">
        <v>0</v>
      </c>
      <c r="AB722" s="26">
        <v>0</v>
      </c>
      <c r="AC722" s="26">
        <v>0</v>
      </c>
      <c r="AD722" s="26">
        <v>0</v>
      </c>
      <c r="AE722" s="26">
        <v>21.920000076293949</v>
      </c>
      <c r="AF722" s="26">
        <v>197.56999957561493</v>
      </c>
      <c r="AG722" s="26">
        <v>447.58129631900459</v>
      </c>
      <c r="AH722" s="26">
        <v>466.93941385101141</v>
      </c>
      <c r="AI722" s="30" t="str">
        <f t="shared" si="434"/>
        <v>S SCGHG Only, No CETA</v>
      </c>
      <c r="AJ722" s="25">
        <v>2040</v>
      </c>
      <c r="AK722" s="34">
        <f t="shared" si="435"/>
        <v>914.52071017001595</v>
      </c>
      <c r="AL722" s="34">
        <f t="shared" si="444"/>
        <v>50</v>
      </c>
      <c r="AM722" s="34">
        <f t="shared" si="436"/>
        <v>0</v>
      </c>
      <c r="AN722" s="34">
        <f t="shared" si="437"/>
        <v>197.56999957561493</v>
      </c>
      <c r="AO722" s="34">
        <f t="shared" si="438"/>
        <v>91.040002822875977</v>
      </c>
      <c r="AP722" s="34">
        <f t="shared" si="439"/>
        <v>0</v>
      </c>
      <c r="AQ722" s="34">
        <f t="shared" si="440"/>
        <v>0</v>
      </c>
      <c r="AR722" s="34">
        <f t="shared" si="431"/>
        <v>0</v>
      </c>
      <c r="AS722" s="34">
        <f t="shared" si="441"/>
        <v>0</v>
      </c>
      <c r="AT722" s="34">
        <f t="shared" si="442"/>
        <v>0</v>
      </c>
      <c r="AU722" s="34">
        <f t="shared" si="432"/>
        <v>1422</v>
      </c>
      <c r="AV722" s="34">
        <f t="shared" si="445"/>
        <v>2675.1307125685071</v>
      </c>
      <c r="AX722" s="25">
        <v>2040</v>
      </c>
      <c r="AY722" s="34"/>
      <c r="AZ722" s="34"/>
      <c r="BA722" s="34"/>
      <c r="BB722" s="34"/>
      <c r="BC722" s="34"/>
      <c r="BD722" s="34"/>
      <c r="BE722" s="34"/>
      <c r="BF722" s="34"/>
      <c r="BG722" s="34"/>
      <c r="BH722" s="34"/>
      <c r="BI722" s="34"/>
      <c r="BJ722" s="34"/>
    </row>
    <row r="723" spans="2:65" x14ac:dyDescent="0.25">
      <c r="B723" s="27">
        <v>2041</v>
      </c>
      <c r="C723" s="28">
        <v>0</v>
      </c>
      <c r="D723" s="28">
        <v>1659</v>
      </c>
      <c r="E723" s="28">
        <v>0</v>
      </c>
      <c r="F723" s="28">
        <v>0</v>
      </c>
      <c r="G723" s="28">
        <v>0</v>
      </c>
      <c r="H723" s="28">
        <v>0</v>
      </c>
      <c r="I723" s="28">
        <v>0</v>
      </c>
      <c r="J723" s="28">
        <v>0</v>
      </c>
      <c r="K723" s="28">
        <v>0</v>
      </c>
      <c r="L723" s="28">
        <v>0</v>
      </c>
      <c r="M723" s="28">
        <v>0</v>
      </c>
      <c r="N723" s="28">
        <v>0</v>
      </c>
      <c r="O723" s="28">
        <v>0</v>
      </c>
      <c r="P723" s="28">
        <v>0</v>
      </c>
      <c r="Q723" s="28">
        <v>0</v>
      </c>
      <c r="R723" s="28">
        <v>50</v>
      </c>
      <c r="S723" s="28">
        <v>0</v>
      </c>
      <c r="T723" s="28">
        <v>0</v>
      </c>
      <c r="U723" s="28">
        <v>0</v>
      </c>
      <c r="V723" s="28">
        <v>0</v>
      </c>
      <c r="W723" s="28">
        <v>72.769996643066406</v>
      </c>
      <c r="X723" s="28">
        <v>0</v>
      </c>
      <c r="Y723" s="28">
        <v>0</v>
      </c>
      <c r="Z723" s="28">
        <v>0</v>
      </c>
      <c r="AA723" s="28">
        <v>0</v>
      </c>
      <c r="AB723" s="28">
        <v>0</v>
      </c>
      <c r="AC723" s="28">
        <v>0</v>
      </c>
      <c r="AD723" s="28">
        <v>0</v>
      </c>
      <c r="AE723" s="28">
        <v>23.079999923706051</v>
      </c>
      <c r="AF723" s="28">
        <v>195.94999635219574</v>
      </c>
      <c r="AG723" s="28">
        <v>456.12493643930037</v>
      </c>
      <c r="AH723" s="28">
        <v>490.49237784781337</v>
      </c>
      <c r="AI723" s="30" t="str">
        <f t="shared" si="434"/>
        <v>S SCGHG Only, No CETA</v>
      </c>
      <c r="AJ723" s="27">
        <v>2041</v>
      </c>
      <c r="AK723" s="35">
        <f t="shared" si="435"/>
        <v>946.61731428711369</v>
      </c>
      <c r="AL723" s="35">
        <f t="shared" si="444"/>
        <v>50</v>
      </c>
      <c r="AM723" s="35">
        <f t="shared" si="436"/>
        <v>0</v>
      </c>
      <c r="AN723" s="35">
        <f t="shared" si="437"/>
        <v>195.94999635219574</v>
      </c>
      <c r="AO723" s="35">
        <f t="shared" si="438"/>
        <v>95.849996566772461</v>
      </c>
      <c r="AP723" s="35">
        <f t="shared" si="439"/>
        <v>0</v>
      </c>
      <c r="AQ723" s="35">
        <f t="shared" si="440"/>
        <v>0</v>
      </c>
      <c r="AR723" s="35">
        <f t="shared" si="431"/>
        <v>0</v>
      </c>
      <c r="AS723" s="35">
        <f t="shared" si="441"/>
        <v>0</v>
      </c>
      <c r="AT723" s="35">
        <f t="shared" si="442"/>
        <v>0</v>
      </c>
      <c r="AU723" s="35">
        <f t="shared" si="432"/>
        <v>1659</v>
      </c>
      <c r="AV723" s="35">
        <f t="shared" si="445"/>
        <v>2947.4173072060821</v>
      </c>
      <c r="AX723" s="27">
        <v>2041</v>
      </c>
      <c r="AY723" s="35"/>
      <c r="AZ723" s="35"/>
      <c r="BA723" s="35"/>
      <c r="BB723" s="35"/>
      <c r="BC723" s="35"/>
      <c r="BD723" s="35"/>
      <c r="BE723" s="35"/>
      <c r="BF723" s="35"/>
      <c r="BG723" s="35"/>
      <c r="BH723" s="35"/>
      <c r="BI723" s="35"/>
      <c r="BJ723" s="35"/>
    </row>
    <row r="724" spans="2:65" x14ac:dyDescent="0.25">
      <c r="B724" s="25">
        <v>2042</v>
      </c>
      <c r="C724" s="26">
        <v>0</v>
      </c>
      <c r="D724" s="26">
        <v>1659</v>
      </c>
      <c r="E724" s="26">
        <v>0</v>
      </c>
      <c r="F724" s="26">
        <v>0</v>
      </c>
      <c r="G724" s="26">
        <v>0</v>
      </c>
      <c r="H724" s="26">
        <v>0</v>
      </c>
      <c r="I724" s="26">
        <v>0</v>
      </c>
      <c r="J724" s="26">
        <v>0</v>
      </c>
      <c r="K724" s="26">
        <v>0</v>
      </c>
      <c r="L724" s="26">
        <v>0</v>
      </c>
      <c r="M724" s="26">
        <v>0</v>
      </c>
      <c r="N724" s="26">
        <v>0</v>
      </c>
      <c r="O724" s="26">
        <v>0</v>
      </c>
      <c r="P724" s="26">
        <v>0</v>
      </c>
      <c r="Q724" s="26">
        <v>0</v>
      </c>
      <c r="R724" s="26">
        <v>50</v>
      </c>
      <c r="S724" s="26">
        <v>0</v>
      </c>
      <c r="T724" s="26">
        <v>0</v>
      </c>
      <c r="U724" s="26">
        <v>0</v>
      </c>
      <c r="V724" s="26">
        <v>0</v>
      </c>
      <c r="W724" s="26">
        <v>76.620002746582031</v>
      </c>
      <c r="X724" s="26">
        <v>0</v>
      </c>
      <c r="Y724" s="26">
        <v>0</v>
      </c>
      <c r="Z724" s="26">
        <v>0</v>
      </c>
      <c r="AA724" s="26">
        <v>0</v>
      </c>
      <c r="AB724" s="26">
        <v>0</v>
      </c>
      <c r="AC724" s="26">
        <v>0</v>
      </c>
      <c r="AD724" s="26">
        <v>0</v>
      </c>
      <c r="AE724" s="26">
        <v>24.29999923706055</v>
      </c>
      <c r="AF724" s="26">
        <v>196.78999984264374</v>
      </c>
      <c r="AG724" s="26">
        <v>464.36797480690848</v>
      </c>
      <c r="AH724" s="26">
        <v>517.74793944462169</v>
      </c>
      <c r="AI724" s="30" t="str">
        <f t="shared" si="434"/>
        <v>S SCGHG Only, No CETA</v>
      </c>
      <c r="AJ724" s="25">
        <v>2042</v>
      </c>
      <c r="AK724" s="34">
        <f t="shared" si="435"/>
        <v>982.11591425153017</v>
      </c>
      <c r="AL724" s="34">
        <f t="shared" si="444"/>
        <v>50</v>
      </c>
      <c r="AM724" s="34">
        <f t="shared" si="436"/>
        <v>0</v>
      </c>
      <c r="AN724" s="34">
        <f t="shared" si="437"/>
        <v>196.78999984264374</v>
      </c>
      <c r="AO724" s="34">
        <f t="shared" si="438"/>
        <v>100.92000198364258</v>
      </c>
      <c r="AP724" s="34">
        <f t="shared" si="439"/>
        <v>0</v>
      </c>
      <c r="AQ724" s="34">
        <f t="shared" si="440"/>
        <v>0</v>
      </c>
      <c r="AR724" s="34">
        <f t="shared" si="431"/>
        <v>0</v>
      </c>
      <c r="AS724" s="34">
        <f t="shared" si="441"/>
        <v>0</v>
      </c>
      <c r="AT724" s="34">
        <f t="shared" si="442"/>
        <v>0</v>
      </c>
      <c r="AU724" s="34">
        <f t="shared" si="432"/>
        <v>1659</v>
      </c>
      <c r="AV724" s="34">
        <f t="shared" si="445"/>
        <v>2988.8259160778166</v>
      </c>
      <c r="AX724" s="25">
        <v>2042</v>
      </c>
      <c r="AY724" s="34"/>
      <c r="AZ724" s="34"/>
      <c r="BA724" s="34"/>
      <c r="BB724" s="34"/>
      <c r="BC724" s="34"/>
      <c r="BD724" s="34"/>
      <c r="BE724" s="34"/>
      <c r="BF724" s="34"/>
      <c r="BG724" s="34"/>
      <c r="BH724" s="34"/>
      <c r="BI724" s="34"/>
      <c r="BJ724" s="34"/>
    </row>
    <row r="725" spans="2:65" x14ac:dyDescent="0.25">
      <c r="B725" s="27">
        <v>2043</v>
      </c>
      <c r="C725" s="28">
        <v>0</v>
      </c>
      <c r="D725" s="28">
        <v>1896</v>
      </c>
      <c r="E725" s="28">
        <v>0</v>
      </c>
      <c r="F725" s="28">
        <v>0</v>
      </c>
      <c r="G725" s="28">
        <v>0</v>
      </c>
      <c r="H725" s="28">
        <v>0</v>
      </c>
      <c r="I725" s="28">
        <v>0</v>
      </c>
      <c r="J725" s="28">
        <v>0</v>
      </c>
      <c r="K725" s="28">
        <v>0</v>
      </c>
      <c r="L725" s="28">
        <v>0</v>
      </c>
      <c r="M725" s="28">
        <v>0</v>
      </c>
      <c r="N725" s="28">
        <v>0</v>
      </c>
      <c r="O725" s="28">
        <v>0</v>
      </c>
      <c r="P725" s="28">
        <v>0</v>
      </c>
      <c r="Q725" s="28">
        <v>0</v>
      </c>
      <c r="R725" s="28">
        <v>50</v>
      </c>
      <c r="S725" s="28">
        <v>0</v>
      </c>
      <c r="T725" s="28">
        <v>0</v>
      </c>
      <c r="U725" s="28">
        <v>0</v>
      </c>
      <c r="V725" s="28">
        <v>0</v>
      </c>
      <c r="W725" s="28">
        <v>80.669998168945313</v>
      </c>
      <c r="X725" s="28">
        <v>0</v>
      </c>
      <c r="Y725" s="28">
        <v>0</v>
      </c>
      <c r="Z725" s="28">
        <v>0</v>
      </c>
      <c r="AA725" s="28">
        <v>0</v>
      </c>
      <c r="AB725" s="28">
        <v>0</v>
      </c>
      <c r="AC725" s="28">
        <v>0</v>
      </c>
      <c r="AD725" s="28">
        <v>0</v>
      </c>
      <c r="AE725" s="28">
        <v>25.579999923706051</v>
      </c>
      <c r="AF725" s="28">
        <v>198.86000239849091</v>
      </c>
      <c r="AG725" s="28">
        <v>472.26784390158275</v>
      </c>
      <c r="AH725" s="28">
        <v>562.34133320822002</v>
      </c>
      <c r="AI725" s="30" t="str">
        <f t="shared" si="434"/>
        <v>S SCGHG Only, No CETA</v>
      </c>
      <c r="AJ725" s="27">
        <v>2043</v>
      </c>
      <c r="AK725" s="35">
        <f t="shared" si="435"/>
        <v>1034.6091771098027</v>
      </c>
      <c r="AL725" s="35">
        <f t="shared" si="444"/>
        <v>50</v>
      </c>
      <c r="AM725" s="35">
        <f t="shared" si="436"/>
        <v>0</v>
      </c>
      <c r="AN725" s="35">
        <f t="shared" si="437"/>
        <v>198.86000239849091</v>
      </c>
      <c r="AO725" s="35">
        <f t="shared" si="438"/>
        <v>106.24999809265137</v>
      </c>
      <c r="AP725" s="35">
        <f t="shared" si="439"/>
        <v>0</v>
      </c>
      <c r="AQ725" s="35">
        <f t="shared" si="440"/>
        <v>0</v>
      </c>
      <c r="AR725" s="35">
        <f t="shared" si="431"/>
        <v>0</v>
      </c>
      <c r="AS725" s="35">
        <f t="shared" si="441"/>
        <v>0</v>
      </c>
      <c r="AT725" s="35">
        <f t="shared" si="442"/>
        <v>0</v>
      </c>
      <c r="AU725" s="35">
        <f t="shared" si="432"/>
        <v>1896</v>
      </c>
      <c r="AV725" s="35">
        <f t="shared" si="445"/>
        <v>3285.7191776009449</v>
      </c>
      <c r="AX725" s="27">
        <v>2043</v>
      </c>
      <c r="AY725" s="35"/>
      <c r="AZ725" s="35"/>
      <c r="BA725" s="35"/>
      <c r="BB725" s="35"/>
      <c r="BC725" s="35"/>
      <c r="BD725" s="35"/>
      <c r="BE725" s="35"/>
      <c r="BF725" s="35"/>
      <c r="BG725" s="35"/>
      <c r="BH725" s="35"/>
      <c r="BI725" s="35"/>
      <c r="BJ725" s="35"/>
    </row>
    <row r="726" spans="2:65" x14ac:dyDescent="0.25">
      <c r="B726" s="25">
        <v>2044</v>
      </c>
      <c r="C726" s="26">
        <v>0</v>
      </c>
      <c r="D726" s="26">
        <v>1896</v>
      </c>
      <c r="E726" s="26">
        <v>0</v>
      </c>
      <c r="F726" s="26">
        <v>0</v>
      </c>
      <c r="G726" s="26">
        <v>350</v>
      </c>
      <c r="H726" s="26">
        <v>0</v>
      </c>
      <c r="I726" s="26">
        <v>0</v>
      </c>
      <c r="J726" s="26">
        <v>0</v>
      </c>
      <c r="K726" s="26">
        <v>0</v>
      </c>
      <c r="L726" s="26">
        <v>0</v>
      </c>
      <c r="M726" s="26">
        <v>0</v>
      </c>
      <c r="N726" s="26">
        <v>0</v>
      </c>
      <c r="O726" s="26">
        <v>0</v>
      </c>
      <c r="P726" s="26">
        <v>0</v>
      </c>
      <c r="Q726" s="26">
        <v>0</v>
      </c>
      <c r="R726" s="26">
        <v>50</v>
      </c>
      <c r="S726" s="26">
        <v>0</v>
      </c>
      <c r="T726" s="26">
        <v>0</v>
      </c>
      <c r="U726" s="26">
        <v>0</v>
      </c>
      <c r="V726" s="26">
        <v>0</v>
      </c>
      <c r="W726" s="26">
        <v>84.930000305175781</v>
      </c>
      <c r="X726" s="26">
        <v>0</v>
      </c>
      <c r="Y726" s="26">
        <v>0</v>
      </c>
      <c r="Z726" s="26">
        <v>0</v>
      </c>
      <c r="AA726" s="26">
        <v>0</v>
      </c>
      <c r="AB726" s="26">
        <v>0</v>
      </c>
      <c r="AC726" s="26">
        <v>0</v>
      </c>
      <c r="AD726" s="26">
        <v>0</v>
      </c>
      <c r="AE726" s="26">
        <v>26.930000305175781</v>
      </c>
      <c r="AF726" s="26">
        <v>200.80999863147736</v>
      </c>
      <c r="AG726" s="26">
        <v>481.01819768483028</v>
      </c>
      <c r="AH726" s="26">
        <v>622.09565656516793</v>
      </c>
      <c r="AI726" s="30" t="str">
        <f t="shared" si="434"/>
        <v>S SCGHG Only, No CETA</v>
      </c>
      <c r="AJ726" s="25">
        <v>2044</v>
      </c>
      <c r="AK726" s="34">
        <f t="shared" si="435"/>
        <v>1103.1138542499982</v>
      </c>
      <c r="AL726" s="34">
        <f t="shared" si="444"/>
        <v>50</v>
      </c>
      <c r="AM726" s="34">
        <f t="shared" si="436"/>
        <v>0</v>
      </c>
      <c r="AN726" s="34">
        <f t="shared" si="437"/>
        <v>200.80999863147736</v>
      </c>
      <c r="AO726" s="34">
        <f t="shared" si="438"/>
        <v>111.86000061035156</v>
      </c>
      <c r="AP726" s="34">
        <f t="shared" si="439"/>
        <v>0</v>
      </c>
      <c r="AQ726" s="34">
        <f t="shared" si="440"/>
        <v>0</v>
      </c>
      <c r="AR726" s="34">
        <f t="shared" si="431"/>
        <v>350</v>
      </c>
      <c r="AS726" s="34">
        <f t="shared" si="441"/>
        <v>0</v>
      </c>
      <c r="AT726" s="34">
        <f t="shared" si="442"/>
        <v>0</v>
      </c>
      <c r="AU726" s="34">
        <f t="shared" si="432"/>
        <v>1896</v>
      </c>
      <c r="AV726" s="34">
        <f t="shared" si="445"/>
        <v>3711.7838534918274</v>
      </c>
      <c r="AX726" s="25">
        <v>2044</v>
      </c>
      <c r="AY726" s="34"/>
      <c r="AZ726" s="34"/>
      <c r="BA726" s="34"/>
      <c r="BB726" s="34"/>
      <c r="BC726" s="34"/>
      <c r="BD726" s="34"/>
      <c r="BE726" s="34"/>
      <c r="BF726" s="34"/>
      <c r="BG726" s="34"/>
      <c r="BH726" s="34"/>
      <c r="BI726" s="34"/>
      <c r="BJ726" s="34"/>
    </row>
    <row r="727" spans="2:65" x14ac:dyDescent="0.25">
      <c r="B727" s="27">
        <v>2045</v>
      </c>
      <c r="C727" s="28">
        <v>0</v>
      </c>
      <c r="D727" s="28">
        <v>1896</v>
      </c>
      <c r="E727" s="28">
        <v>0</v>
      </c>
      <c r="F727" s="28">
        <v>0</v>
      </c>
      <c r="G727" s="28">
        <v>350</v>
      </c>
      <c r="H727" s="28">
        <v>0</v>
      </c>
      <c r="I727" s="28">
        <v>0</v>
      </c>
      <c r="J727" s="28">
        <v>0</v>
      </c>
      <c r="K727" s="28">
        <v>0</v>
      </c>
      <c r="L727" s="28">
        <v>0</v>
      </c>
      <c r="M727" s="28">
        <v>0</v>
      </c>
      <c r="N727" s="28">
        <v>0</v>
      </c>
      <c r="O727" s="28">
        <v>0</v>
      </c>
      <c r="P727" s="28">
        <v>0</v>
      </c>
      <c r="Q727" s="28">
        <v>0</v>
      </c>
      <c r="R727" s="28">
        <v>50</v>
      </c>
      <c r="S727" s="28">
        <v>0</v>
      </c>
      <c r="T727" s="28">
        <v>0</v>
      </c>
      <c r="U727" s="28">
        <v>0</v>
      </c>
      <c r="V727" s="28">
        <v>0</v>
      </c>
      <c r="W727" s="28">
        <v>89.410003662109375</v>
      </c>
      <c r="X727" s="28">
        <v>0</v>
      </c>
      <c r="Y727" s="28">
        <v>0</v>
      </c>
      <c r="Z727" s="28">
        <v>0</v>
      </c>
      <c r="AA727" s="28">
        <v>0</v>
      </c>
      <c r="AB727" s="28">
        <v>0</v>
      </c>
      <c r="AC727" s="28">
        <v>0</v>
      </c>
      <c r="AD727" s="28">
        <v>0</v>
      </c>
      <c r="AE727" s="28">
        <v>28.360000610351559</v>
      </c>
      <c r="AF727" s="28">
        <v>202.87000072002411</v>
      </c>
      <c r="AG727" s="28">
        <v>488.9409966429613</v>
      </c>
      <c r="AH727" s="28">
        <v>689.82409491570616</v>
      </c>
      <c r="AI727" s="30" t="str">
        <f t="shared" si="434"/>
        <v>S SCGHG Only, No CETA</v>
      </c>
      <c r="AJ727" s="27">
        <v>2045</v>
      </c>
      <c r="AK727" s="35">
        <f t="shared" si="435"/>
        <v>1178.7650915586673</v>
      </c>
      <c r="AL727" s="35">
        <f t="shared" si="444"/>
        <v>50</v>
      </c>
      <c r="AM727" s="35">
        <f t="shared" si="436"/>
        <v>0</v>
      </c>
      <c r="AN727" s="35">
        <f t="shared" si="437"/>
        <v>202.87000072002411</v>
      </c>
      <c r="AO727" s="35">
        <f t="shared" si="438"/>
        <v>117.77000427246094</v>
      </c>
      <c r="AP727" s="35">
        <f t="shared" si="439"/>
        <v>0</v>
      </c>
      <c r="AQ727" s="35">
        <f t="shared" si="440"/>
        <v>0</v>
      </c>
      <c r="AR727" s="35">
        <f t="shared" si="431"/>
        <v>350</v>
      </c>
      <c r="AS727" s="35">
        <f t="shared" si="441"/>
        <v>0</v>
      </c>
      <c r="AT727" s="35">
        <f t="shared" si="442"/>
        <v>0</v>
      </c>
      <c r="AU727" s="35">
        <f t="shared" si="432"/>
        <v>1896</v>
      </c>
      <c r="AV727" s="35">
        <f t="shared" si="445"/>
        <v>3795.4050965511524</v>
      </c>
      <c r="AX727" s="27">
        <v>2045</v>
      </c>
      <c r="AY727" s="35">
        <f t="shared" ref="AY727:BJ727" si="447">AK727-AK712</f>
        <v>705.12876162288285</v>
      </c>
      <c r="AZ727" s="35">
        <f t="shared" si="447"/>
        <v>0</v>
      </c>
      <c r="BA727" s="35">
        <f t="shared" si="447"/>
        <v>0</v>
      </c>
      <c r="BB727" s="35">
        <f t="shared" si="447"/>
        <v>61.380000412464142</v>
      </c>
      <c r="BC727" s="35">
        <f t="shared" si="447"/>
        <v>72.080005645751953</v>
      </c>
      <c r="BD727" s="35">
        <f t="shared" si="447"/>
        <v>0</v>
      </c>
      <c r="BE727" s="35">
        <f t="shared" si="447"/>
        <v>0</v>
      </c>
      <c r="BF727" s="35">
        <f t="shared" si="447"/>
        <v>350</v>
      </c>
      <c r="BG727" s="35">
        <f t="shared" si="447"/>
        <v>0</v>
      </c>
      <c r="BH727" s="35">
        <f t="shared" si="447"/>
        <v>0</v>
      </c>
      <c r="BI727" s="35">
        <f t="shared" si="447"/>
        <v>1185</v>
      </c>
      <c r="BJ727" s="35">
        <f t="shared" si="447"/>
        <v>2373.5887676810989</v>
      </c>
    </row>
    <row r="728" spans="2:65" x14ac:dyDescent="0.25">
      <c r="AX728" s="27" t="s">
        <v>45</v>
      </c>
      <c r="AY728" s="35">
        <f>SUM(AY727,AY712,AY707)</f>
        <v>1178.7650915586673</v>
      </c>
      <c r="AZ728" s="35">
        <f t="shared" ref="AZ728:BJ728" si="448">SUM(AZ727,AZ712,AZ707)</f>
        <v>50</v>
      </c>
      <c r="BA728" s="35">
        <f t="shared" si="448"/>
        <v>0</v>
      </c>
      <c r="BB728" s="35">
        <f t="shared" si="448"/>
        <v>202.87000072002411</v>
      </c>
      <c r="BC728" s="35">
        <f t="shared" si="448"/>
        <v>117.77000427246094</v>
      </c>
      <c r="BD728" s="35">
        <f t="shared" si="448"/>
        <v>0</v>
      </c>
      <c r="BE728" s="35">
        <f t="shared" si="448"/>
        <v>0</v>
      </c>
      <c r="BF728" s="35">
        <f t="shared" si="448"/>
        <v>350</v>
      </c>
      <c r="BG728" s="35">
        <f t="shared" si="448"/>
        <v>0</v>
      </c>
      <c r="BH728" s="35">
        <f t="shared" si="448"/>
        <v>0</v>
      </c>
      <c r="BI728" s="35">
        <f t="shared" si="448"/>
        <v>1896</v>
      </c>
      <c r="BJ728" s="35">
        <f t="shared" si="448"/>
        <v>3795.4050965511524</v>
      </c>
    </row>
    <row r="730" spans="2:65" x14ac:dyDescent="0.25">
      <c r="B730" s="1" t="str">
        <f>'RAW DATA INPUTS &gt;&gt;&gt;'!D29</f>
        <v>T No CETA</v>
      </c>
    </row>
    <row r="731" spans="2:65" ht="60" customHeight="1" x14ac:dyDescent="0.25">
      <c r="B731" s="16" t="s">
        <v>13</v>
      </c>
      <c r="C731" s="17" t="s">
        <v>14</v>
      </c>
      <c r="D731" s="17" t="s">
        <v>15</v>
      </c>
      <c r="E731" s="17" t="s">
        <v>16</v>
      </c>
      <c r="F731" s="18" t="s">
        <v>17</v>
      </c>
      <c r="G731" s="18" t="s">
        <v>18</v>
      </c>
      <c r="H731" s="18" t="s">
        <v>19</v>
      </c>
      <c r="I731" s="18" t="s">
        <v>20</v>
      </c>
      <c r="J731" s="18" t="s">
        <v>21</v>
      </c>
      <c r="K731" s="18" t="s">
        <v>22</v>
      </c>
      <c r="L731" s="18" t="s">
        <v>23</v>
      </c>
      <c r="M731" s="19" t="s">
        <v>24</v>
      </c>
      <c r="N731" s="19" t="s">
        <v>25</v>
      </c>
      <c r="O731" s="19" t="s">
        <v>26</v>
      </c>
      <c r="P731" s="19" t="s">
        <v>27</v>
      </c>
      <c r="Q731" s="19" t="s">
        <v>28</v>
      </c>
      <c r="R731" s="20" t="s">
        <v>29</v>
      </c>
      <c r="S731" s="20" t="s">
        <v>30</v>
      </c>
      <c r="T731" s="20" t="s">
        <v>31</v>
      </c>
      <c r="U731" s="20" t="s">
        <v>32</v>
      </c>
      <c r="V731" s="20" t="s">
        <v>33</v>
      </c>
      <c r="W731" s="20" t="s">
        <v>34</v>
      </c>
      <c r="X731" s="21" t="s">
        <v>35</v>
      </c>
      <c r="Y731" s="21" t="s">
        <v>36</v>
      </c>
      <c r="Z731" s="21" t="s">
        <v>37</v>
      </c>
      <c r="AA731" s="16" t="s">
        <v>38</v>
      </c>
      <c r="AB731" s="16" t="s">
        <v>39</v>
      </c>
      <c r="AC731" s="16" t="s">
        <v>52</v>
      </c>
      <c r="AD731" s="16" t="s">
        <v>41</v>
      </c>
      <c r="AE731" s="16" t="s">
        <v>42</v>
      </c>
      <c r="AF731" s="22" t="s">
        <v>1</v>
      </c>
      <c r="AG731" s="22" t="s">
        <v>43</v>
      </c>
      <c r="AH731" s="22" t="s">
        <v>44</v>
      </c>
      <c r="AI731" s="36" t="str">
        <f>B730</f>
        <v>T No CETA</v>
      </c>
      <c r="AJ731" s="23" t="s">
        <v>13</v>
      </c>
      <c r="AK731" s="23" t="s">
        <v>58</v>
      </c>
      <c r="AL731" s="23" t="s">
        <v>59</v>
      </c>
      <c r="AM731" s="23" t="s">
        <v>60</v>
      </c>
      <c r="AN731" s="23" t="s">
        <v>61</v>
      </c>
      <c r="AO731" s="23" t="s">
        <v>62</v>
      </c>
      <c r="AP731" s="24" t="s">
        <v>38</v>
      </c>
      <c r="AQ731" s="24" t="s">
        <v>47</v>
      </c>
      <c r="AR731" s="24" t="s">
        <v>53</v>
      </c>
      <c r="AS731" s="24" t="s">
        <v>63</v>
      </c>
      <c r="AT731" s="24" t="s">
        <v>64</v>
      </c>
      <c r="AU731" s="24" t="s">
        <v>50</v>
      </c>
      <c r="AV731" s="24" t="s">
        <v>45</v>
      </c>
      <c r="AX731" s="23" t="s">
        <v>273</v>
      </c>
      <c r="AY731" s="23" t="s">
        <v>58</v>
      </c>
      <c r="AZ731" s="23" t="s">
        <v>59</v>
      </c>
      <c r="BA731" s="23" t="s">
        <v>60</v>
      </c>
      <c r="BB731" s="23" t="s">
        <v>61</v>
      </c>
      <c r="BC731" s="23" t="s">
        <v>62</v>
      </c>
      <c r="BD731" s="24" t="s">
        <v>38</v>
      </c>
      <c r="BE731" s="24" t="s">
        <v>47</v>
      </c>
      <c r="BF731" s="24" t="s">
        <v>53</v>
      </c>
      <c r="BG731" s="24" t="s">
        <v>63</v>
      </c>
      <c r="BH731" s="24" t="s">
        <v>64</v>
      </c>
      <c r="BI731" s="24" t="s">
        <v>50</v>
      </c>
      <c r="BJ731" s="24" t="s">
        <v>45</v>
      </c>
    </row>
    <row r="732" spans="2:65" x14ac:dyDescent="0.25">
      <c r="B732" s="25">
        <v>2022</v>
      </c>
      <c r="C732" s="26">
        <v>0</v>
      </c>
      <c r="D732" s="26">
        <v>0</v>
      </c>
      <c r="E732" s="26">
        <v>0</v>
      </c>
      <c r="F732" s="26">
        <v>0</v>
      </c>
      <c r="G732" s="26">
        <v>0</v>
      </c>
      <c r="H732" s="26">
        <v>0</v>
      </c>
      <c r="I732" s="26">
        <v>0</v>
      </c>
      <c r="J732" s="26">
        <v>0</v>
      </c>
      <c r="K732" s="26">
        <v>0</v>
      </c>
      <c r="L732" s="26">
        <v>0</v>
      </c>
      <c r="M732" s="26">
        <v>0</v>
      </c>
      <c r="N732" s="26">
        <v>0</v>
      </c>
      <c r="O732" s="26">
        <v>0</v>
      </c>
      <c r="P732" s="26">
        <v>0</v>
      </c>
      <c r="Q732" s="26">
        <v>0</v>
      </c>
      <c r="R732" s="26">
        <v>0</v>
      </c>
      <c r="S732" s="26">
        <v>0</v>
      </c>
      <c r="T732" s="26">
        <v>0</v>
      </c>
      <c r="U732" s="26">
        <v>0</v>
      </c>
      <c r="V732" s="26">
        <v>0</v>
      </c>
      <c r="W732" s="26">
        <v>3.2999999523162842</v>
      </c>
      <c r="X732" s="26">
        <v>0</v>
      </c>
      <c r="Y732" s="26">
        <v>0</v>
      </c>
      <c r="Z732" s="26">
        <v>0</v>
      </c>
      <c r="AA732" s="26">
        <v>0</v>
      </c>
      <c r="AB732" s="26">
        <v>0</v>
      </c>
      <c r="AC732" s="26">
        <v>0</v>
      </c>
      <c r="AD732" s="26">
        <v>0</v>
      </c>
      <c r="AE732" s="26">
        <v>0</v>
      </c>
      <c r="AF732" s="26">
        <v>0</v>
      </c>
      <c r="AG732" s="26">
        <v>20.45429534946301</v>
      </c>
      <c r="AH732" s="26">
        <v>37.1379291002768</v>
      </c>
      <c r="AI732" s="30" t="str">
        <f>AI731</f>
        <v>T No CETA</v>
      </c>
      <c r="AJ732" s="25">
        <v>2022</v>
      </c>
      <c r="AK732" s="34">
        <f>SUM(AG732:AH732)</f>
        <v>57.59222444973981</v>
      </c>
      <c r="AL732" s="34">
        <f t="shared" ref="AL732:AL738" si="449">SUM(R732:U732)</f>
        <v>0</v>
      </c>
      <c r="AM732" s="34">
        <f>SUM(AC732:AD732)</f>
        <v>0</v>
      </c>
      <c r="AN732" s="34">
        <f>AF732</f>
        <v>0</v>
      </c>
      <c r="AO732" s="34">
        <f>W732+AE732</f>
        <v>3.2999999523162842</v>
      </c>
      <c r="AP732" s="34">
        <f>AA732</f>
        <v>0</v>
      </c>
      <c r="AQ732" s="34">
        <f>SUM(M732:Q732)</f>
        <v>0</v>
      </c>
      <c r="AR732" s="34">
        <f t="shared" ref="AR732:AR755" si="450">SUM(F732:L732)</f>
        <v>0</v>
      </c>
      <c r="AS732" s="34">
        <f>SUM(X732:Z732)</f>
        <v>0</v>
      </c>
      <c r="AT732" s="34">
        <f>V732</f>
        <v>0</v>
      </c>
      <c r="AU732" s="34">
        <f t="shared" ref="AU732:AU755" si="451">SUM(C732:E732)</f>
        <v>0</v>
      </c>
      <c r="AV732" s="34">
        <f t="shared" ref="AV732:AV738" si="452">SUM(AK732:AU732)</f>
        <v>60.892224402056094</v>
      </c>
      <c r="AX732" s="25">
        <v>2022</v>
      </c>
      <c r="AY732" s="34"/>
      <c r="AZ732" s="34"/>
      <c r="BA732" s="34"/>
      <c r="BB732" s="34"/>
      <c r="BC732" s="34"/>
      <c r="BD732" s="34"/>
      <c r="BE732" s="34"/>
      <c r="BF732" s="34"/>
      <c r="BG732" s="34"/>
      <c r="BH732" s="34"/>
      <c r="BI732" s="34"/>
      <c r="BJ732" s="34"/>
      <c r="BL732" s="74" t="s">
        <v>58</v>
      </c>
      <c r="BM732" s="75">
        <f>AY756</f>
        <v>1042.3353218513569</v>
      </c>
    </row>
    <row r="733" spans="2:65" x14ac:dyDescent="0.25">
      <c r="B733" s="27">
        <v>2023</v>
      </c>
      <c r="C733" s="28">
        <v>0</v>
      </c>
      <c r="D733" s="28">
        <v>0</v>
      </c>
      <c r="E733" s="28">
        <v>0</v>
      </c>
      <c r="F733" s="28">
        <v>0</v>
      </c>
      <c r="G733" s="28">
        <v>0</v>
      </c>
      <c r="H733" s="28">
        <v>0</v>
      </c>
      <c r="I733" s="28">
        <v>0</v>
      </c>
      <c r="J733" s="28">
        <v>0</v>
      </c>
      <c r="K733" s="28">
        <v>0</v>
      </c>
      <c r="L733" s="28">
        <v>0</v>
      </c>
      <c r="M733" s="28">
        <v>0</v>
      </c>
      <c r="N733" s="28">
        <v>0</v>
      </c>
      <c r="O733" s="28">
        <v>0</v>
      </c>
      <c r="P733" s="28">
        <v>0</v>
      </c>
      <c r="Q733" s="28">
        <v>0</v>
      </c>
      <c r="R733" s="28">
        <v>0</v>
      </c>
      <c r="S733" s="28">
        <v>0</v>
      </c>
      <c r="T733" s="28">
        <v>0</v>
      </c>
      <c r="U733" s="28">
        <v>0</v>
      </c>
      <c r="V733" s="28">
        <v>0</v>
      </c>
      <c r="W733" s="28">
        <v>6.25</v>
      </c>
      <c r="X733" s="28">
        <v>0</v>
      </c>
      <c r="Y733" s="28">
        <v>0</v>
      </c>
      <c r="Z733" s="28">
        <v>0</v>
      </c>
      <c r="AA733" s="28">
        <v>0</v>
      </c>
      <c r="AB733" s="28">
        <v>0</v>
      </c>
      <c r="AC733" s="28">
        <v>0</v>
      </c>
      <c r="AD733" s="28">
        <v>0</v>
      </c>
      <c r="AE733" s="28">
        <v>3</v>
      </c>
      <c r="AF733" s="28">
        <v>0.61000002361834049</v>
      </c>
      <c r="AG733" s="28">
        <v>40.967875917762086</v>
      </c>
      <c r="AH733" s="28">
        <v>61.868254649550458</v>
      </c>
      <c r="AI733" s="30" t="str">
        <f t="shared" ref="AI733:AI755" si="453">AI732</f>
        <v>T No CETA</v>
      </c>
      <c r="AJ733" s="27">
        <v>2023</v>
      </c>
      <c r="AK733" s="35">
        <f t="shared" ref="AK733:AK755" si="454">SUM(AG733:AH733)</f>
        <v>102.83613056731255</v>
      </c>
      <c r="AL733" s="35">
        <f t="shared" si="449"/>
        <v>0</v>
      </c>
      <c r="AM733" s="35">
        <f t="shared" ref="AM733:AM755" si="455">SUM(AC733:AD733)</f>
        <v>0</v>
      </c>
      <c r="AN733" s="35">
        <f t="shared" ref="AN733:AN755" si="456">AF733</f>
        <v>0.61000002361834049</v>
      </c>
      <c r="AO733" s="35">
        <f t="shared" ref="AO733:AO755" si="457">W733+AE733</f>
        <v>9.25</v>
      </c>
      <c r="AP733" s="35">
        <f t="shared" ref="AP733:AP755" si="458">AA733</f>
        <v>0</v>
      </c>
      <c r="AQ733" s="35">
        <f t="shared" ref="AQ733:AQ755" si="459">SUM(M733:Q733)</f>
        <v>0</v>
      </c>
      <c r="AR733" s="35">
        <f t="shared" si="450"/>
        <v>0</v>
      </c>
      <c r="AS733" s="35">
        <f t="shared" ref="AS733:AS755" si="460">SUM(X733:Z733)</f>
        <v>0</v>
      </c>
      <c r="AT733" s="35">
        <f t="shared" ref="AT733:AT755" si="461">V733</f>
        <v>0</v>
      </c>
      <c r="AU733" s="35">
        <f t="shared" si="451"/>
        <v>0</v>
      </c>
      <c r="AV733" s="35">
        <f t="shared" si="452"/>
        <v>112.69613059093089</v>
      </c>
      <c r="AX733" s="27">
        <v>2023</v>
      </c>
      <c r="AY733" s="35"/>
      <c r="AZ733" s="35"/>
      <c r="BA733" s="35"/>
      <c r="BB733" s="35"/>
      <c r="BC733" s="35"/>
      <c r="BD733" s="35"/>
      <c r="BE733" s="35"/>
      <c r="BF733" s="35"/>
      <c r="BG733" s="35"/>
      <c r="BH733" s="35"/>
      <c r="BI733" s="35"/>
      <c r="BJ733" s="35"/>
      <c r="BL733" s="74" t="s">
        <v>59</v>
      </c>
      <c r="BM733" s="75">
        <f>AZ756</f>
        <v>0</v>
      </c>
    </row>
    <row r="734" spans="2:65" x14ac:dyDescent="0.25">
      <c r="B734" s="25">
        <v>2024</v>
      </c>
      <c r="C734" s="26">
        <v>0</v>
      </c>
      <c r="D734" s="26">
        <v>0</v>
      </c>
      <c r="E734" s="26">
        <v>0</v>
      </c>
      <c r="F734" s="26">
        <v>0</v>
      </c>
      <c r="G734" s="26">
        <v>0</v>
      </c>
      <c r="H734" s="26">
        <v>0</v>
      </c>
      <c r="I734" s="26">
        <v>0</v>
      </c>
      <c r="J734" s="26">
        <v>0</v>
      </c>
      <c r="K734" s="26">
        <v>0</v>
      </c>
      <c r="L734" s="26">
        <v>0</v>
      </c>
      <c r="M734" s="26">
        <v>0</v>
      </c>
      <c r="N734" s="26">
        <v>0</v>
      </c>
      <c r="O734" s="26">
        <v>0</v>
      </c>
      <c r="P734" s="26">
        <v>0</v>
      </c>
      <c r="Q734" s="26">
        <v>0</v>
      </c>
      <c r="R734" s="26">
        <v>0</v>
      </c>
      <c r="S734" s="26">
        <v>0</v>
      </c>
      <c r="T734" s="26">
        <v>0</v>
      </c>
      <c r="U734" s="26">
        <v>0</v>
      </c>
      <c r="V734" s="26">
        <v>0</v>
      </c>
      <c r="W734" s="26">
        <v>11.89000034332275</v>
      </c>
      <c r="X734" s="26">
        <v>0</v>
      </c>
      <c r="Y734" s="26">
        <v>0</v>
      </c>
      <c r="Z734" s="26">
        <v>0</v>
      </c>
      <c r="AA734" s="26">
        <v>0</v>
      </c>
      <c r="AB734" s="26">
        <v>0</v>
      </c>
      <c r="AC734" s="26">
        <v>0</v>
      </c>
      <c r="AD734" s="26">
        <v>0</v>
      </c>
      <c r="AE734" s="26">
        <v>6</v>
      </c>
      <c r="AF734" s="26">
        <v>1.8900000136345627</v>
      </c>
      <c r="AG734" s="26">
        <v>62.691758975083431</v>
      </c>
      <c r="AH734" s="26">
        <v>81.077305541015448</v>
      </c>
      <c r="AI734" s="30" t="str">
        <f t="shared" si="453"/>
        <v>T No CETA</v>
      </c>
      <c r="AJ734" s="25">
        <v>2024</v>
      </c>
      <c r="AK734" s="34">
        <f t="shared" si="454"/>
        <v>143.76906451609887</v>
      </c>
      <c r="AL734" s="34">
        <f t="shared" si="449"/>
        <v>0</v>
      </c>
      <c r="AM734" s="34">
        <f t="shared" si="455"/>
        <v>0</v>
      </c>
      <c r="AN734" s="34">
        <f t="shared" si="456"/>
        <v>1.8900000136345627</v>
      </c>
      <c r="AO734" s="34">
        <f t="shared" si="457"/>
        <v>17.89000034332275</v>
      </c>
      <c r="AP734" s="34">
        <f t="shared" si="458"/>
        <v>0</v>
      </c>
      <c r="AQ734" s="34">
        <f t="shared" si="459"/>
        <v>0</v>
      </c>
      <c r="AR734" s="34">
        <f t="shared" si="450"/>
        <v>0</v>
      </c>
      <c r="AS734" s="34">
        <f t="shared" si="460"/>
        <v>0</v>
      </c>
      <c r="AT734" s="34">
        <f t="shared" si="461"/>
        <v>0</v>
      </c>
      <c r="AU734" s="34">
        <f t="shared" si="451"/>
        <v>0</v>
      </c>
      <c r="AV734" s="34">
        <f t="shared" si="452"/>
        <v>163.54906487305618</v>
      </c>
      <c r="AX734" s="25">
        <v>2024</v>
      </c>
      <c r="AY734" s="34"/>
      <c r="AZ734" s="34"/>
      <c r="BA734" s="34"/>
      <c r="BB734" s="34"/>
      <c r="BC734" s="34"/>
      <c r="BD734" s="34"/>
      <c r="BE734" s="34"/>
      <c r="BF734" s="34"/>
      <c r="BG734" s="34"/>
      <c r="BH734" s="34"/>
      <c r="BI734" s="34"/>
      <c r="BJ734" s="34"/>
      <c r="BL734" s="74" t="s">
        <v>60</v>
      </c>
      <c r="BM734" s="75">
        <f>BA756</f>
        <v>0</v>
      </c>
    </row>
    <row r="735" spans="2:65" x14ac:dyDescent="0.25">
      <c r="B735" s="27">
        <v>2025</v>
      </c>
      <c r="C735" s="28">
        <v>0</v>
      </c>
      <c r="D735" s="28">
        <v>0</v>
      </c>
      <c r="E735" s="28">
        <v>0</v>
      </c>
      <c r="F735" s="28">
        <v>0</v>
      </c>
      <c r="G735" s="28">
        <v>0</v>
      </c>
      <c r="H735" s="28">
        <v>0</v>
      </c>
      <c r="I735" s="28">
        <v>0</v>
      </c>
      <c r="J735" s="28">
        <v>0</v>
      </c>
      <c r="K735" s="28">
        <v>0</v>
      </c>
      <c r="L735" s="28">
        <v>0</v>
      </c>
      <c r="M735" s="28">
        <v>0</v>
      </c>
      <c r="N735" s="28">
        <v>0</v>
      </c>
      <c r="O735" s="28">
        <v>0</v>
      </c>
      <c r="P735" s="28">
        <v>0</v>
      </c>
      <c r="Q735" s="28">
        <v>0</v>
      </c>
      <c r="R735" s="28">
        <v>0</v>
      </c>
      <c r="S735" s="28">
        <v>0</v>
      </c>
      <c r="T735" s="28">
        <v>0</v>
      </c>
      <c r="U735" s="28">
        <v>0</v>
      </c>
      <c r="V735" s="28">
        <v>0</v>
      </c>
      <c r="W735" s="28">
        <v>16.090000152587891</v>
      </c>
      <c r="X735" s="28">
        <v>0</v>
      </c>
      <c r="Y735" s="28">
        <v>0</v>
      </c>
      <c r="Z735" s="28">
        <v>0</v>
      </c>
      <c r="AA735" s="28">
        <v>0</v>
      </c>
      <c r="AB735" s="28">
        <v>0</v>
      </c>
      <c r="AC735" s="28">
        <v>0</v>
      </c>
      <c r="AD735" s="28">
        <v>0</v>
      </c>
      <c r="AE735" s="28">
        <v>6</v>
      </c>
      <c r="AF735" s="28">
        <v>10.049999788403511</v>
      </c>
      <c r="AG735" s="28">
        <v>85.887918229576783</v>
      </c>
      <c r="AH735" s="28">
        <v>93.732976330442341</v>
      </c>
      <c r="AI735" s="30" t="str">
        <f t="shared" si="453"/>
        <v>T No CETA</v>
      </c>
      <c r="AJ735" s="27">
        <v>2025</v>
      </c>
      <c r="AK735" s="35">
        <f t="shared" si="454"/>
        <v>179.62089456001911</v>
      </c>
      <c r="AL735" s="35">
        <f t="shared" si="449"/>
        <v>0</v>
      </c>
      <c r="AM735" s="35">
        <f t="shared" si="455"/>
        <v>0</v>
      </c>
      <c r="AN735" s="35">
        <f t="shared" si="456"/>
        <v>10.049999788403511</v>
      </c>
      <c r="AO735" s="35">
        <f t="shared" si="457"/>
        <v>22.090000152587891</v>
      </c>
      <c r="AP735" s="35">
        <f t="shared" si="458"/>
        <v>0</v>
      </c>
      <c r="AQ735" s="35">
        <f t="shared" si="459"/>
        <v>0</v>
      </c>
      <c r="AR735" s="35">
        <f t="shared" si="450"/>
        <v>0</v>
      </c>
      <c r="AS735" s="35">
        <f t="shared" si="460"/>
        <v>0</v>
      </c>
      <c r="AT735" s="35">
        <f t="shared" si="461"/>
        <v>0</v>
      </c>
      <c r="AU735" s="35">
        <f t="shared" si="451"/>
        <v>0</v>
      </c>
      <c r="AV735" s="35">
        <f t="shared" si="452"/>
        <v>211.76089450101051</v>
      </c>
      <c r="AX735" s="27">
        <v>2025</v>
      </c>
      <c r="AY735" s="35">
        <f t="shared" ref="AY735:BJ735" si="462">AK735</f>
        <v>179.62089456001911</v>
      </c>
      <c r="AZ735" s="35">
        <f t="shared" si="462"/>
        <v>0</v>
      </c>
      <c r="BA735" s="35">
        <f t="shared" si="462"/>
        <v>0</v>
      </c>
      <c r="BB735" s="35">
        <f t="shared" si="462"/>
        <v>10.049999788403511</v>
      </c>
      <c r="BC735" s="35">
        <f t="shared" si="462"/>
        <v>22.090000152587891</v>
      </c>
      <c r="BD735" s="35">
        <f t="shared" si="462"/>
        <v>0</v>
      </c>
      <c r="BE735" s="35">
        <f t="shared" si="462"/>
        <v>0</v>
      </c>
      <c r="BF735" s="35">
        <f t="shared" si="462"/>
        <v>0</v>
      </c>
      <c r="BG735" s="35">
        <f t="shared" si="462"/>
        <v>0</v>
      </c>
      <c r="BH735" s="35">
        <f t="shared" si="462"/>
        <v>0</v>
      </c>
      <c r="BI735" s="35">
        <f t="shared" si="462"/>
        <v>0</v>
      </c>
      <c r="BJ735" s="35">
        <f t="shared" si="462"/>
        <v>211.76089450101051</v>
      </c>
      <c r="BL735" s="74" t="s">
        <v>61</v>
      </c>
      <c r="BM735" s="75">
        <f>BB756</f>
        <v>123.04000151157379</v>
      </c>
    </row>
    <row r="736" spans="2:65" x14ac:dyDescent="0.25">
      <c r="B736" s="25">
        <v>2026</v>
      </c>
      <c r="C736" s="26">
        <v>0</v>
      </c>
      <c r="D736" s="26">
        <v>474</v>
      </c>
      <c r="E736" s="26">
        <v>0</v>
      </c>
      <c r="F736" s="26">
        <v>0</v>
      </c>
      <c r="G736" s="26">
        <v>0</v>
      </c>
      <c r="H736" s="26">
        <v>0</v>
      </c>
      <c r="I736" s="26">
        <v>0</v>
      </c>
      <c r="J736" s="26">
        <v>0</v>
      </c>
      <c r="K736" s="26">
        <v>0</v>
      </c>
      <c r="L736" s="26">
        <v>0</v>
      </c>
      <c r="M736" s="26">
        <v>0</v>
      </c>
      <c r="N736" s="26">
        <v>0</v>
      </c>
      <c r="O736" s="26">
        <v>0</v>
      </c>
      <c r="P736" s="26">
        <v>0</v>
      </c>
      <c r="Q736" s="26">
        <v>0</v>
      </c>
      <c r="R736" s="26">
        <v>0</v>
      </c>
      <c r="S736" s="26">
        <v>0</v>
      </c>
      <c r="T736" s="26">
        <v>0</v>
      </c>
      <c r="U736" s="26">
        <v>0</v>
      </c>
      <c r="V736" s="26">
        <v>0</v>
      </c>
      <c r="W736" s="26">
        <v>19.389999389648441</v>
      </c>
      <c r="X736" s="26">
        <v>0</v>
      </c>
      <c r="Y736" s="26">
        <v>0</v>
      </c>
      <c r="Z736" s="26">
        <v>0</v>
      </c>
      <c r="AA736" s="26">
        <v>0</v>
      </c>
      <c r="AB736" s="26">
        <v>0</v>
      </c>
      <c r="AC736" s="26">
        <v>0</v>
      </c>
      <c r="AD736" s="26">
        <v>0</v>
      </c>
      <c r="AE736" s="26">
        <v>6</v>
      </c>
      <c r="AF736" s="26">
        <v>19.769999891519547</v>
      </c>
      <c r="AG736" s="26">
        <v>109.27045181638897</v>
      </c>
      <c r="AH736" s="26">
        <v>109.79813701644319</v>
      </c>
      <c r="AI736" s="30" t="str">
        <f t="shared" si="453"/>
        <v>T No CETA</v>
      </c>
      <c r="AJ736" s="25">
        <v>2026</v>
      </c>
      <c r="AK736" s="34">
        <f t="shared" si="454"/>
        <v>219.06858883283218</v>
      </c>
      <c r="AL736" s="34">
        <f t="shared" si="449"/>
        <v>0</v>
      </c>
      <c r="AM736" s="34">
        <f t="shared" si="455"/>
        <v>0</v>
      </c>
      <c r="AN736" s="34">
        <f t="shared" si="456"/>
        <v>19.769999891519547</v>
      </c>
      <c r="AO736" s="34">
        <f t="shared" si="457"/>
        <v>25.389999389648441</v>
      </c>
      <c r="AP736" s="34">
        <f t="shared" si="458"/>
        <v>0</v>
      </c>
      <c r="AQ736" s="34">
        <f t="shared" si="459"/>
        <v>0</v>
      </c>
      <c r="AR736" s="34">
        <f t="shared" si="450"/>
        <v>0</v>
      </c>
      <c r="AS736" s="34">
        <f t="shared" si="460"/>
        <v>0</v>
      </c>
      <c r="AT736" s="34">
        <f t="shared" si="461"/>
        <v>0</v>
      </c>
      <c r="AU736" s="34">
        <f t="shared" si="451"/>
        <v>474</v>
      </c>
      <c r="AV736" s="34">
        <f t="shared" si="452"/>
        <v>738.2285881140001</v>
      </c>
      <c r="AX736" s="25">
        <v>2026</v>
      </c>
      <c r="AY736" s="34"/>
      <c r="AZ736" s="34"/>
      <c r="BA736" s="34"/>
      <c r="BB736" s="34"/>
      <c r="BC736" s="34"/>
      <c r="BD736" s="34"/>
      <c r="BE736" s="34"/>
      <c r="BF736" s="34"/>
      <c r="BG736" s="34"/>
      <c r="BH736" s="34"/>
      <c r="BI736" s="34"/>
      <c r="BJ736" s="34"/>
      <c r="BL736" s="74" t="s">
        <v>62</v>
      </c>
      <c r="BM736" s="75">
        <f>BC756</f>
        <v>117.77000427246094</v>
      </c>
    </row>
    <row r="737" spans="2:65" x14ac:dyDescent="0.25">
      <c r="B737" s="27">
        <v>2027</v>
      </c>
      <c r="C737" s="28">
        <v>0</v>
      </c>
      <c r="D737" s="28">
        <v>711</v>
      </c>
      <c r="E737" s="28">
        <v>0</v>
      </c>
      <c r="F737" s="28">
        <v>0</v>
      </c>
      <c r="G737" s="28">
        <v>0</v>
      </c>
      <c r="H737" s="28">
        <v>0</v>
      </c>
      <c r="I737" s="28">
        <v>0</v>
      </c>
      <c r="J737" s="28">
        <v>0</v>
      </c>
      <c r="K737" s="28">
        <v>0</v>
      </c>
      <c r="L737" s="28">
        <v>0</v>
      </c>
      <c r="M737" s="28">
        <v>0</v>
      </c>
      <c r="N737" s="28">
        <v>0</v>
      </c>
      <c r="O737" s="28">
        <v>0</v>
      </c>
      <c r="P737" s="28">
        <v>0</v>
      </c>
      <c r="Q737" s="28">
        <v>0</v>
      </c>
      <c r="R737" s="28">
        <v>0</v>
      </c>
      <c r="S737" s="28">
        <v>0</v>
      </c>
      <c r="T737" s="28">
        <v>0</v>
      </c>
      <c r="U737" s="28">
        <v>0</v>
      </c>
      <c r="V737" s="28">
        <v>0</v>
      </c>
      <c r="W737" s="28">
        <v>24.79000091552734</v>
      </c>
      <c r="X737" s="28">
        <v>0</v>
      </c>
      <c r="Y737" s="28">
        <v>0</v>
      </c>
      <c r="Z737" s="28">
        <v>0</v>
      </c>
      <c r="AA737" s="28">
        <v>0</v>
      </c>
      <c r="AB737" s="28">
        <v>0</v>
      </c>
      <c r="AC737" s="28">
        <v>0</v>
      </c>
      <c r="AD737" s="28">
        <v>0</v>
      </c>
      <c r="AE737" s="28">
        <v>6</v>
      </c>
      <c r="AF737" s="28">
        <v>36.1200001090765</v>
      </c>
      <c r="AG737" s="28">
        <v>133.63728079500549</v>
      </c>
      <c r="AH737" s="28">
        <v>125.52563835366325</v>
      </c>
      <c r="AI737" s="30" t="str">
        <f t="shared" si="453"/>
        <v>T No CETA</v>
      </c>
      <c r="AJ737" s="27">
        <v>2027</v>
      </c>
      <c r="AK737" s="35">
        <f t="shared" si="454"/>
        <v>259.16291914866872</v>
      </c>
      <c r="AL737" s="35">
        <f t="shared" si="449"/>
        <v>0</v>
      </c>
      <c r="AM737" s="35">
        <f t="shared" si="455"/>
        <v>0</v>
      </c>
      <c r="AN737" s="35">
        <f t="shared" si="456"/>
        <v>36.1200001090765</v>
      </c>
      <c r="AO737" s="35">
        <f t="shared" si="457"/>
        <v>30.79000091552734</v>
      </c>
      <c r="AP737" s="35">
        <f t="shared" si="458"/>
        <v>0</v>
      </c>
      <c r="AQ737" s="35">
        <f t="shared" si="459"/>
        <v>0</v>
      </c>
      <c r="AR737" s="35">
        <f t="shared" si="450"/>
        <v>0</v>
      </c>
      <c r="AS737" s="35">
        <f t="shared" si="460"/>
        <v>0</v>
      </c>
      <c r="AT737" s="35">
        <f t="shared" si="461"/>
        <v>0</v>
      </c>
      <c r="AU737" s="35">
        <f t="shared" si="451"/>
        <v>711</v>
      </c>
      <c r="AV737" s="35">
        <f t="shared" si="452"/>
        <v>1037.0729201732725</v>
      </c>
      <c r="AX737" s="27">
        <v>2027</v>
      </c>
      <c r="AY737" s="35"/>
      <c r="AZ737" s="35"/>
      <c r="BA737" s="35"/>
      <c r="BB737" s="35"/>
      <c r="BC737" s="35"/>
      <c r="BD737" s="35"/>
      <c r="BE737" s="35"/>
      <c r="BF737" s="35"/>
      <c r="BG737" s="35"/>
      <c r="BH737" s="35"/>
      <c r="BI737" s="35"/>
      <c r="BJ737" s="35"/>
      <c r="BL737" s="74" t="s">
        <v>38</v>
      </c>
      <c r="BM737" s="75">
        <f>BD756</f>
        <v>0</v>
      </c>
    </row>
    <row r="738" spans="2:65" x14ac:dyDescent="0.25">
      <c r="B738" s="25">
        <v>2028</v>
      </c>
      <c r="C738" s="26">
        <v>0</v>
      </c>
      <c r="D738" s="26">
        <v>948</v>
      </c>
      <c r="E738" s="26">
        <v>0</v>
      </c>
      <c r="F738" s="26">
        <v>0</v>
      </c>
      <c r="G738" s="26">
        <v>0</v>
      </c>
      <c r="H738" s="26">
        <v>0</v>
      </c>
      <c r="I738" s="26">
        <v>0</v>
      </c>
      <c r="J738" s="26">
        <v>0</v>
      </c>
      <c r="K738" s="26">
        <v>0</v>
      </c>
      <c r="L738" s="26">
        <v>0</v>
      </c>
      <c r="M738" s="26">
        <v>0</v>
      </c>
      <c r="N738" s="26">
        <v>0</v>
      </c>
      <c r="O738" s="26">
        <v>0</v>
      </c>
      <c r="P738" s="26">
        <v>0</v>
      </c>
      <c r="Q738" s="26">
        <v>0</v>
      </c>
      <c r="R738" s="26">
        <v>0</v>
      </c>
      <c r="S738" s="26">
        <v>0</v>
      </c>
      <c r="T738" s="26">
        <v>0</v>
      </c>
      <c r="U738" s="26">
        <v>0</v>
      </c>
      <c r="V738" s="26">
        <v>0</v>
      </c>
      <c r="W738" s="26">
        <v>27.79000091552734</v>
      </c>
      <c r="X738" s="26">
        <v>0</v>
      </c>
      <c r="Y738" s="26">
        <v>0</v>
      </c>
      <c r="Z738" s="26">
        <v>0</v>
      </c>
      <c r="AA738" s="26">
        <v>0</v>
      </c>
      <c r="AB738" s="26">
        <v>0</v>
      </c>
      <c r="AC738" s="26">
        <v>0</v>
      </c>
      <c r="AD738" s="26">
        <v>0</v>
      </c>
      <c r="AE738" s="26">
        <v>9</v>
      </c>
      <c r="AF738" s="26">
        <v>54.290000319480903</v>
      </c>
      <c r="AG738" s="26">
        <v>158.73400429718288</v>
      </c>
      <c r="AH738" s="26">
        <v>153.20263471007479</v>
      </c>
      <c r="AI738" s="30" t="str">
        <f t="shared" si="453"/>
        <v>T No CETA</v>
      </c>
      <c r="AJ738" s="25">
        <v>2028</v>
      </c>
      <c r="AK738" s="34">
        <f t="shared" si="454"/>
        <v>311.93663900725767</v>
      </c>
      <c r="AL738" s="34">
        <f t="shared" si="449"/>
        <v>0</v>
      </c>
      <c r="AM738" s="34">
        <f t="shared" si="455"/>
        <v>0</v>
      </c>
      <c r="AN738" s="34">
        <f t="shared" si="456"/>
        <v>54.290000319480903</v>
      </c>
      <c r="AO738" s="34">
        <f t="shared" si="457"/>
        <v>36.790000915527344</v>
      </c>
      <c r="AP738" s="34">
        <f t="shared" si="458"/>
        <v>0</v>
      </c>
      <c r="AQ738" s="34">
        <f t="shared" si="459"/>
        <v>0</v>
      </c>
      <c r="AR738" s="34">
        <f t="shared" si="450"/>
        <v>0</v>
      </c>
      <c r="AS738" s="34">
        <f t="shared" si="460"/>
        <v>0</v>
      </c>
      <c r="AT738" s="34">
        <f t="shared" si="461"/>
        <v>0</v>
      </c>
      <c r="AU738" s="34">
        <f t="shared" si="451"/>
        <v>948</v>
      </c>
      <c r="AV738" s="34">
        <f t="shared" si="452"/>
        <v>1351.016640242266</v>
      </c>
      <c r="AX738" s="25">
        <v>2028</v>
      </c>
      <c r="AY738" s="34"/>
      <c r="AZ738" s="34"/>
      <c r="BA738" s="34"/>
      <c r="BB738" s="34"/>
      <c r="BC738" s="34"/>
      <c r="BD738" s="34"/>
      <c r="BE738" s="34"/>
      <c r="BF738" s="34"/>
      <c r="BG738" s="34"/>
      <c r="BH738" s="34"/>
      <c r="BI738" s="34"/>
      <c r="BJ738" s="34"/>
      <c r="BL738" s="74" t="s">
        <v>47</v>
      </c>
      <c r="BM738" s="75">
        <f>BE756</f>
        <v>0</v>
      </c>
    </row>
    <row r="739" spans="2:65" x14ac:dyDescent="0.25">
      <c r="B739" s="27">
        <v>2029</v>
      </c>
      <c r="C739" s="28">
        <v>0</v>
      </c>
      <c r="D739" s="28">
        <v>948</v>
      </c>
      <c r="E739" s="28">
        <v>0</v>
      </c>
      <c r="F739" s="28">
        <v>0</v>
      </c>
      <c r="G739" s="28">
        <v>0</v>
      </c>
      <c r="H739" s="28">
        <v>0</v>
      </c>
      <c r="I739" s="28">
        <v>0</v>
      </c>
      <c r="J739" s="28">
        <v>0</v>
      </c>
      <c r="K739" s="28">
        <v>0</v>
      </c>
      <c r="L739" s="28">
        <v>0</v>
      </c>
      <c r="M739" s="28">
        <v>0</v>
      </c>
      <c r="N739" s="28">
        <v>0</v>
      </c>
      <c r="O739" s="28">
        <v>0</v>
      </c>
      <c r="P739" s="28">
        <v>0</v>
      </c>
      <c r="Q739" s="28">
        <v>0</v>
      </c>
      <c r="R739" s="28">
        <v>0</v>
      </c>
      <c r="S739" s="28">
        <v>0</v>
      </c>
      <c r="T739" s="28">
        <v>0</v>
      </c>
      <c r="U739" s="28">
        <v>0</v>
      </c>
      <c r="V739" s="28">
        <v>0</v>
      </c>
      <c r="W739" s="28">
        <v>30.489999771118161</v>
      </c>
      <c r="X739" s="28">
        <v>0</v>
      </c>
      <c r="Y739" s="28">
        <v>0</v>
      </c>
      <c r="Z739" s="28">
        <v>0</v>
      </c>
      <c r="AA739" s="28">
        <v>0</v>
      </c>
      <c r="AB739" s="28">
        <v>0</v>
      </c>
      <c r="AC739" s="28">
        <v>0</v>
      </c>
      <c r="AD739" s="28">
        <v>0</v>
      </c>
      <c r="AE739" s="28">
        <v>11</v>
      </c>
      <c r="AF739" s="28">
        <v>68.780000597238541</v>
      </c>
      <c r="AG739" s="28">
        <v>183.70175822814039</v>
      </c>
      <c r="AH739" s="28">
        <v>171.01173674933818</v>
      </c>
      <c r="AI739" s="30" t="str">
        <f t="shared" si="453"/>
        <v>T No CETA</v>
      </c>
      <c r="AJ739" s="27">
        <v>2029</v>
      </c>
      <c r="AK739" s="35">
        <f t="shared" si="454"/>
        <v>354.7134949774786</v>
      </c>
      <c r="AL739" s="35">
        <f t="shared" ref="AL739:AL755" si="463">SUM(R739:U739)</f>
        <v>0</v>
      </c>
      <c r="AM739" s="35">
        <f t="shared" si="455"/>
        <v>0</v>
      </c>
      <c r="AN739" s="35">
        <f t="shared" si="456"/>
        <v>68.780000597238541</v>
      </c>
      <c r="AO739" s="35">
        <f t="shared" si="457"/>
        <v>41.489999771118164</v>
      </c>
      <c r="AP739" s="35">
        <f t="shared" si="458"/>
        <v>0</v>
      </c>
      <c r="AQ739" s="35">
        <f t="shared" si="459"/>
        <v>0</v>
      </c>
      <c r="AR739" s="35">
        <f t="shared" si="450"/>
        <v>0</v>
      </c>
      <c r="AS739" s="35">
        <f t="shared" si="460"/>
        <v>0</v>
      </c>
      <c r="AT739" s="35">
        <f t="shared" si="461"/>
        <v>0</v>
      </c>
      <c r="AU739" s="35">
        <f t="shared" si="451"/>
        <v>948</v>
      </c>
      <c r="AV739" s="35">
        <f t="shared" ref="AV739:AV755" si="464">SUM(AK739:AU739)</f>
        <v>1412.9834953458353</v>
      </c>
      <c r="AX739" s="27">
        <v>2029</v>
      </c>
      <c r="AY739" s="35"/>
      <c r="AZ739" s="35"/>
      <c r="BA739" s="35"/>
      <c r="BB739" s="35"/>
      <c r="BC739" s="35"/>
      <c r="BD739" s="35"/>
      <c r="BE739" s="35"/>
      <c r="BF739" s="35"/>
      <c r="BG739" s="35"/>
      <c r="BH739" s="35"/>
      <c r="BI739" s="35"/>
      <c r="BJ739" s="35"/>
      <c r="BL739" s="74" t="s">
        <v>53</v>
      </c>
      <c r="BM739" s="75">
        <f>BF756</f>
        <v>350</v>
      </c>
    </row>
    <row r="740" spans="2:65" x14ac:dyDescent="0.25">
      <c r="B740" s="25">
        <v>2030</v>
      </c>
      <c r="C740" s="26">
        <v>0</v>
      </c>
      <c r="D740" s="26">
        <v>948</v>
      </c>
      <c r="E740" s="26">
        <v>0</v>
      </c>
      <c r="F740" s="26">
        <v>0</v>
      </c>
      <c r="G740" s="26">
        <v>0</v>
      </c>
      <c r="H740" s="26">
        <v>0</v>
      </c>
      <c r="I740" s="26">
        <v>0</v>
      </c>
      <c r="J740" s="26">
        <v>0</v>
      </c>
      <c r="K740" s="26">
        <v>0</v>
      </c>
      <c r="L740" s="26">
        <v>0</v>
      </c>
      <c r="M740" s="26">
        <v>0</v>
      </c>
      <c r="N740" s="26"/>
      <c r="O740" s="26">
        <v>0</v>
      </c>
      <c r="P740" s="26">
        <v>0</v>
      </c>
      <c r="Q740" s="26">
        <v>0</v>
      </c>
      <c r="R740" s="26">
        <v>0</v>
      </c>
      <c r="S740" s="26">
        <v>0</v>
      </c>
      <c r="T740" s="26">
        <v>0</v>
      </c>
      <c r="U740" s="26">
        <v>0</v>
      </c>
      <c r="V740" s="26">
        <v>0</v>
      </c>
      <c r="W740" s="26">
        <v>34.689998626708977</v>
      </c>
      <c r="X740" s="26">
        <v>0</v>
      </c>
      <c r="Y740" s="26">
        <v>0</v>
      </c>
      <c r="Z740" s="26">
        <v>0</v>
      </c>
      <c r="AA740" s="26">
        <v>0</v>
      </c>
      <c r="AB740" s="26">
        <v>0</v>
      </c>
      <c r="AC740" s="26">
        <v>0</v>
      </c>
      <c r="AD740" s="26">
        <v>0</v>
      </c>
      <c r="AE740" s="26">
        <v>11</v>
      </c>
      <c r="AF740" s="26">
        <v>83.649998158216476</v>
      </c>
      <c r="AG740" s="26">
        <v>209.75787836769041</v>
      </c>
      <c r="AH740" s="26">
        <v>181.88492737120654</v>
      </c>
      <c r="AI740" s="30" t="str">
        <f t="shared" si="453"/>
        <v>T No CETA</v>
      </c>
      <c r="AJ740" s="25">
        <v>2030</v>
      </c>
      <c r="AK740" s="34">
        <f t="shared" si="454"/>
        <v>391.64280573889698</v>
      </c>
      <c r="AL740" s="34">
        <f t="shared" si="463"/>
        <v>0</v>
      </c>
      <c r="AM740" s="34">
        <f t="shared" si="455"/>
        <v>0</v>
      </c>
      <c r="AN740" s="34">
        <f t="shared" si="456"/>
        <v>83.649998158216476</v>
      </c>
      <c r="AO740" s="34">
        <f t="shared" si="457"/>
        <v>45.689998626708977</v>
      </c>
      <c r="AP740" s="34">
        <f t="shared" si="458"/>
        <v>0</v>
      </c>
      <c r="AQ740" s="34">
        <f t="shared" si="459"/>
        <v>0</v>
      </c>
      <c r="AR740" s="34">
        <f t="shared" si="450"/>
        <v>0</v>
      </c>
      <c r="AS740" s="34">
        <f t="shared" si="460"/>
        <v>0</v>
      </c>
      <c r="AT740" s="34">
        <f t="shared" si="461"/>
        <v>0</v>
      </c>
      <c r="AU740" s="34">
        <f t="shared" si="451"/>
        <v>948</v>
      </c>
      <c r="AV740" s="34">
        <f t="shared" si="464"/>
        <v>1468.9828025238226</v>
      </c>
      <c r="AX740" s="25">
        <v>2030</v>
      </c>
      <c r="AY740" s="34">
        <f t="shared" ref="AY740:BJ740" si="465">AK740-AY735</f>
        <v>212.02191117887787</v>
      </c>
      <c r="AZ740" s="34">
        <f t="shared" si="465"/>
        <v>0</v>
      </c>
      <c r="BA740" s="34">
        <f t="shared" si="465"/>
        <v>0</v>
      </c>
      <c r="BB740" s="34">
        <f t="shared" si="465"/>
        <v>73.599998369812965</v>
      </c>
      <c r="BC740" s="34">
        <f t="shared" si="465"/>
        <v>23.599998474121087</v>
      </c>
      <c r="BD740" s="34">
        <f t="shared" si="465"/>
        <v>0</v>
      </c>
      <c r="BE740" s="34">
        <f t="shared" si="465"/>
        <v>0</v>
      </c>
      <c r="BF740" s="34">
        <f t="shared" si="465"/>
        <v>0</v>
      </c>
      <c r="BG740" s="34">
        <f t="shared" si="465"/>
        <v>0</v>
      </c>
      <c r="BH740" s="34">
        <f t="shared" si="465"/>
        <v>0</v>
      </c>
      <c r="BI740" s="34">
        <f t="shared" si="465"/>
        <v>948</v>
      </c>
      <c r="BJ740" s="34">
        <f t="shared" si="465"/>
        <v>1257.2219080228119</v>
      </c>
      <c r="BL740" s="74" t="s">
        <v>63</v>
      </c>
      <c r="BM740" s="75">
        <f>BG756</f>
        <v>0</v>
      </c>
    </row>
    <row r="741" spans="2:65" x14ac:dyDescent="0.25">
      <c r="B741" s="27">
        <v>2031</v>
      </c>
      <c r="C741" s="28">
        <v>0</v>
      </c>
      <c r="D741" s="28">
        <v>948</v>
      </c>
      <c r="E741" s="28">
        <v>0</v>
      </c>
      <c r="F741" s="28">
        <v>0</v>
      </c>
      <c r="G741" s="28">
        <v>0</v>
      </c>
      <c r="H741" s="28">
        <v>0</v>
      </c>
      <c r="I741" s="28">
        <v>0</v>
      </c>
      <c r="J741" s="28">
        <v>0</v>
      </c>
      <c r="K741" s="28">
        <v>0</v>
      </c>
      <c r="L741" s="28">
        <v>0</v>
      </c>
      <c r="M741" s="28">
        <v>0</v>
      </c>
      <c r="N741" s="28">
        <v>0</v>
      </c>
      <c r="O741" s="28">
        <v>0</v>
      </c>
      <c r="P741" s="28">
        <v>0</v>
      </c>
      <c r="Q741" s="28">
        <v>0</v>
      </c>
      <c r="R741" s="28">
        <v>0</v>
      </c>
      <c r="S741" s="28">
        <v>0</v>
      </c>
      <c r="T741" s="28">
        <v>0</v>
      </c>
      <c r="U741" s="28">
        <v>0</v>
      </c>
      <c r="V741" s="28">
        <v>0</v>
      </c>
      <c r="W741" s="28">
        <v>38.060001373291023</v>
      </c>
      <c r="X741" s="28">
        <v>0</v>
      </c>
      <c r="Y741" s="28">
        <v>0</v>
      </c>
      <c r="Z741" s="28">
        <v>0</v>
      </c>
      <c r="AA741" s="28">
        <v>0</v>
      </c>
      <c r="AB741" s="28">
        <v>0</v>
      </c>
      <c r="AC741" s="28">
        <v>0</v>
      </c>
      <c r="AD741" s="28">
        <v>0</v>
      </c>
      <c r="AE741" s="28">
        <v>12.069999694824221</v>
      </c>
      <c r="AF741" s="28">
        <v>88.459998190402999</v>
      </c>
      <c r="AG741" s="28">
        <v>236.24400466167859</v>
      </c>
      <c r="AH741" s="28">
        <v>195.61529208824882</v>
      </c>
      <c r="AI741" s="30" t="str">
        <f t="shared" si="453"/>
        <v>T No CETA</v>
      </c>
      <c r="AJ741" s="27">
        <v>2031</v>
      </c>
      <c r="AK741" s="35">
        <f t="shared" si="454"/>
        <v>431.85929674992741</v>
      </c>
      <c r="AL741" s="35">
        <f t="shared" si="463"/>
        <v>0</v>
      </c>
      <c r="AM741" s="35">
        <f t="shared" si="455"/>
        <v>0</v>
      </c>
      <c r="AN741" s="35">
        <f t="shared" si="456"/>
        <v>88.459998190402999</v>
      </c>
      <c r="AO741" s="35">
        <f t="shared" si="457"/>
        <v>50.130001068115241</v>
      </c>
      <c r="AP741" s="35">
        <f t="shared" si="458"/>
        <v>0</v>
      </c>
      <c r="AQ741" s="35">
        <f t="shared" si="459"/>
        <v>0</v>
      </c>
      <c r="AR741" s="35">
        <f t="shared" si="450"/>
        <v>0</v>
      </c>
      <c r="AS741" s="35">
        <f t="shared" si="460"/>
        <v>0</v>
      </c>
      <c r="AT741" s="35">
        <f t="shared" si="461"/>
        <v>0</v>
      </c>
      <c r="AU741" s="35">
        <f t="shared" si="451"/>
        <v>948</v>
      </c>
      <c r="AV741" s="35">
        <f t="shared" si="464"/>
        <v>1518.4492960084458</v>
      </c>
      <c r="AX741" s="27">
        <v>2031</v>
      </c>
      <c r="AY741" s="35"/>
      <c r="AZ741" s="35"/>
      <c r="BA741" s="35"/>
      <c r="BB741" s="35"/>
      <c r="BC741" s="35"/>
      <c r="BD741" s="35"/>
      <c r="BE741" s="35"/>
      <c r="BF741" s="35"/>
      <c r="BG741" s="35"/>
      <c r="BH741" s="35"/>
      <c r="BI741" s="35"/>
      <c r="BJ741" s="35"/>
      <c r="BL741" s="74" t="s">
        <v>64</v>
      </c>
      <c r="BM741" s="75">
        <f>BH756</f>
        <v>0</v>
      </c>
    </row>
    <row r="742" spans="2:65" x14ac:dyDescent="0.25">
      <c r="B742" s="25">
        <v>2032</v>
      </c>
      <c r="C742" s="26">
        <v>0</v>
      </c>
      <c r="D742" s="26">
        <v>1185</v>
      </c>
      <c r="E742" s="26">
        <v>0</v>
      </c>
      <c r="F742" s="26">
        <v>0</v>
      </c>
      <c r="G742" s="26">
        <v>0</v>
      </c>
      <c r="H742" s="26">
        <v>0</v>
      </c>
      <c r="I742" s="26">
        <v>0</v>
      </c>
      <c r="J742" s="26">
        <v>0</v>
      </c>
      <c r="K742" s="26">
        <v>0</v>
      </c>
      <c r="L742" s="26">
        <v>0</v>
      </c>
      <c r="M742" s="26">
        <v>0</v>
      </c>
      <c r="N742" s="26">
        <v>0</v>
      </c>
      <c r="O742" s="26">
        <v>0</v>
      </c>
      <c r="P742" s="26">
        <v>0</v>
      </c>
      <c r="Q742" s="26">
        <v>0</v>
      </c>
      <c r="R742" s="26">
        <v>0</v>
      </c>
      <c r="S742" s="26">
        <v>0</v>
      </c>
      <c r="T742" s="26">
        <v>0</v>
      </c>
      <c r="U742" s="26">
        <v>0</v>
      </c>
      <c r="V742" s="26">
        <v>0</v>
      </c>
      <c r="W742" s="26">
        <v>41.630001068115227</v>
      </c>
      <c r="X742" s="26">
        <v>0</v>
      </c>
      <c r="Y742" s="26">
        <v>0</v>
      </c>
      <c r="Z742" s="26">
        <v>0</v>
      </c>
      <c r="AA742" s="26">
        <v>0</v>
      </c>
      <c r="AB742" s="26">
        <v>0</v>
      </c>
      <c r="AC742" s="26">
        <v>0</v>
      </c>
      <c r="AD742" s="26">
        <v>0</v>
      </c>
      <c r="AE742" s="26">
        <v>13.19999980926514</v>
      </c>
      <c r="AF742" s="26">
        <v>93.26999819278717</v>
      </c>
      <c r="AG742" s="26">
        <v>245.88336472767961</v>
      </c>
      <c r="AH742" s="26">
        <v>216.67182357825993</v>
      </c>
      <c r="AI742" s="30" t="str">
        <f t="shared" si="453"/>
        <v>T No CETA</v>
      </c>
      <c r="AJ742" s="25">
        <v>2032</v>
      </c>
      <c r="AK742" s="34">
        <f t="shared" si="454"/>
        <v>462.55518830593951</v>
      </c>
      <c r="AL742" s="34">
        <f t="shared" si="463"/>
        <v>0</v>
      </c>
      <c r="AM742" s="34">
        <f t="shared" si="455"/>
        <v>0</v>
      </c>
      <c r="AN742" s="34">
        <f t="shared" si="456"/>
        <v>93.26999819278717</v>
      </c>
      <c r="AO742" s="34">
        <f t="shared" si="457"/>
        <v>54.830000877380371</v>
      </c>
      <c r="AP742" s="34">
        <f t="shared" si="458"/>
        <v>0</v>
      </c>
      <c r="AQ742" s="34">
        <f t="shared" si="459"/>
        <v>0</v>
      </c>
      <c r="AR742" s="34">
        <f t="shared" si="450"/>
        <v>0</v>
      </c>
      <c r="AS742" s="34">
        <f t="shared" si="460"/>
        <v>0</v>
      </c>
      <c r="AT742" s="34">
        <f t="shared" si="461"/>
        <v>0</v>
      </c>
      <c r="AU742" s="34">
        <f t="shared" si="451"/>
        <v>1185</v>
      </c>
      <c r="AV742" s="34">
        <f t="shared" si="464"/>
        <v>1795.6551873761071</v>
      </c>
      <c r="AX742" s="25">
        <v>2032</v>
      </c>
      <c r="AY742" s="34"/>
      <c r="AZ742" s="34"/>
      <c r="BA742" s="34"/>
      <c r="BB742" s="34"/>
      <c r="BC742" s="34"/>
      <c r="BD742" s="34"/>
      <c r="BE742" s="34"/>
      <c r="BF742" s="34"/>
      <c r="BG742" s="34"/>
      <c r="BH742" s="34"/>
      <c r="BI742" s="34"/>
      <c r="BJ742" s="34"/>
      <c r="BL742" s="74" t="s">
        <v>50</v>
      </c>
      <c r="BM742" s="75">
        <f>BI756</f>
        <v>2133</v>
      </c>
    </row>
    <row r="743" spans="2:65" x14ac:dyDescent="0.25">
      <c r="B743" s="27">
        <v>2033</v>
      </c>
      <c r="C743" s="28">
        <v>0</v>
      </c>
      <c r="D743" s="28">
        <v>1185</v>
      </c>
      <c r="E743" s="28">
        <v>0</v>
      </c>
      <c r="F743" s="28">
        <v>0</v>
      </c>
      <c r="G743" s="28">
        <v>0</v>
      </c>
      <c r="H743" s="28">
        <v>0</v>
      </c>
      <c r="I743" s="28">
        <v>0</v>
      </c>
      <c r="J743" s="28">
        <v>0</v>
      </c>
      <c r="K743" s="28">
        <v>0</v>
      </c>
      <c r="L743" s="28">
        <v>0</v>
      </c>
      <c r="M743" s="28">
        <v>0</v>
      </c>
      <c r="N743" s="28">
        <v>0</v>
      </c>
      <c r="O743" s="28">
        <v>0</v>
      </c>
      <c r="P743" s="28">
        <v>0</v>
      </c>
      <c r="Q743" s="28">
        <v>0</v>
      </c>
      <c r="R743" s="28">
        <v>0</v>
      </c>
      <c r="S743" s="28">
        <v>0</v>
      </c>
      <c r="T743" s="28">
        <v>0</v>
      </c>
      <c r="U743" s="28">
        <v>0</v>
      </c>
      <c r="V743" s="28">
        <v>0</v>
      </c>
      <c r="W743" s="28">
        <v>44.919998168945313</v>
      </c>
      <c r="X743" s="28">
        <v>0</v>
      </c>
      <c r="Y743" s="28">
        <v>0</v>
      </c>
      <c r="Z743" s="28">
        <v>0</v>
      </c>
      <c r="AA743" s="28">
        <v>0</v>
      </c>
      <c r="AB743" s="28">
        <v>0</v>
      </c>
      <c r="AC743" s="28">
        <v>0</v>
      </c>
      <c r="AD743" s="28">
        <v>0</v>
      </c>
      <c r="AE743" s="28">
        <v>14.25</v>
      </c>
      <c r="AF743" s="28">
        <v>98.06000155210495</v>
      </c>
      <c r="AG743" s="28">
        <v>255.73566884413475</v>
      </c>
      <c r="AH743" s="28">
        <v>245.58423121177603</v>
      </c>
      <c r="AI743" s="30" t="str">
        <f t="shared" si="453"/>
        <v>T No CETA</v>
      </c>
      <c r="AJ743" s="27">
        <v>2033</v>
      </c>
      <c r="AK743" s="35">
        <f t="shared" si="454"/>
        <v>501.31990005591081</v>
      </c>
      <c r="AL743" s="35">
        <f t="shared" si="463"/>
        <v>0</v>
      </c>
      <c r="AM743" s="35">
        <f t="shared" si="455"/>
        <v>0</v>
      </c>
      <c r="AN743" s="35">
        <f t="shared" si="456"/>
        <v>98.06000155210495</v>
      </c>
      <c r="AO743" s="35">
        <f t="shared" si="457"/>
        <v>59.169998168945313</v>
      </c>
      <c r="AP743" s="35">
        <f t="shared" si="458"/>
        <v>0</v>
      </c>
      <c r="AQ743" s="35">
        <f t="shared" si="459"/>
        <v>0</v>
      </c>
      <c r="AR743" s="35">
        <f t="shared" si="450"/>
        <v>0</v>
      </c>
      <c r="AS743" s="35">
        <f t="shared" si="460"/>
        <v>0</v>
      </c>
      <c r="AT743" s="35">
        <f t="shared" si="461"/>
        <v>0</v>
      </c>
      <c r="AU743" s="35">
        <f t="shared" si="451"/>
        <v>1185</v>
      </c>
      <c r="AV743" s="35">
        <f t="shared" si="464"/>
        <v>1843.549899776961</v>
      </c>
      <c r="AX743" s="27">
        <v>2033</v>
      </c>
      <c r="AY743" s="35"/>
      <c r="AZ743" s="35"/>
      <c r="BA743" s="35"/>
      <c r="BB743" s="35"/>
      <c r="BC743" s="35"/>
      <c r="BD743" s="35"/>
      <c r="BE743" s="35"/>
      <c r="BF743" s="35"/>
      <c r="BG743" s="35"/>
      <c r="BH743" s="35"/>
      <c r="BI743" s="35"/>
      <c r="BJ743" s="35"/>
    </row>
    <row r="744" spans="2:65" x14ac:dyDescent="0.25">
      <c r="B744" s="25">
        <v>2034</v>
      </c>
      <c r="C744" s="26">
        <v>0</v>
      </c>
      <c r="D744" s="26">
        <v>1185</v>
      </c>
      <c r="E744" s="26">
        <v>0</v>
      </c>
      <c r="F744" s="26">
        <v>0</v>
      </c>
      <c r="G744" s="26">
        <v>0</v>
      </c>
      <c r="H744" s="26">
        <v>0</v>
      </c>
      <c r="I744" s="26">
        <v>0</v>
      </c>
      <c r="J744" s="26">
        <v>0</v>
      </c>
      <c r="K744" s="26">
        <v>0</v>
      </c>
      <c r="L744" s="26">
        <v>0</v>
      </c>
      <c r="M744" s="26">
        <v>0</v>
      </c>
      <c r="N744" s="26">
        <v>0</v>
      </c>
      <c r="O744" s="26">
        <v>0</v>
      </c>
      <c r="P744" s="26">
        <v>0</v>
      </c>
      <c r="Q744" s="26">
        <v>0</v>
      </c>
      <c r="R744" s="26">
        <v>0</v>
      </c>
      <c r="S744" s="26">
        <v>0</v>
      </c>
      <c r="T744" s="26">
        <v>0</v>
      </c>
      <c r="U744" s="26">
        <v>0</v>
      </c>
      <c r="V744" s="26">
        <v>0</v>
      </c>
      <c r="W744" s="26">
        <v>48.389999389648438</v>
      </c>
      <c r="X744" s="26">
        <v>0</v>
      </c>
      <c r="Y744" s="26">
        <v>0</v>
      </c>
      <c r="Z744" s="26">
        <v>0</v>
      </c>
      <c r="AA744" s="26">
        <v>0</v>
      </c>
      <c r="AB744" s="26">
        <v>0</v>
      </c>
      <c r="AC744" s="26">
        <v>0</v>
      </c>
      <c r="AD744" s="26">
        <v>0</v>
      </c>
      <c r="AE744" s="26">
        <v>15.340000152587891</v>
      </c>
      <c r="AF744" s="26">
        <v>102.97000169754028</v>
      </c>
      <c r="AG744" s="26">
        <v>266.52532713889019</v>
      </c>
      <c r="AH744" s="26">
        <v>280.84440061793555</v>
      </c>
      <c r="AI744" s="30" t="str">
        <f t="shared" si="453"/>
        <v>T No CETA</v>
      </c>
      <c r="AJ744" s="25">
        <v>2034</v>
      </c>
      <c r="AK744" s="34">
        <f t="shared" si="454"/>
        <v>547.3697277568258</v>
      </c>
      <c r="AL744" s="34">
        <f t="shared" si="463"/>
        <v>0</v>
      </c>
      <c r="AM744" s="34">
        <f t="shared" si="455"/>
        <v>0</v>
      </c>
      <c r="AN744" s="34">
        <f t="shared" si="456"/>
        <v>102.97000169754028</v>
      </c>
      <c r="AO744" s="34">
        <f t="shared" si="457"/>
        <v>63.729999542236328</v>
      </c>
      <c r="AP744" s="34">
        <f t="shared" si="458"/>
        <v>0</v>
      </c>
      <c r="AQ744" s="34">
        <f t="shared" si="459"/>
        <v>0</v>
      </c>
      <c r="AR744" s="34">
        <f t="shared" si="450"/>
        <v>0</v>
      </c>
      <c r="AS744" s="34">
        <f t="shared" si="460"/>
        <v>0</v>
      </c>
      <c r="AT744" s="34">
        <f t="shared" si="461"/>
        <v>0</v>
      </c>
      <c r="AU744" s="34">
        <f t="shared" si="451"/>
        <v>1185</v>
      </c>
      <c r="AV744" s="34">
        <f t="shared" si="464"/>
        <v>1899.0697289966024</v>
      </c>
      <c r="AX744" s="25">
        <v>2034</v>
      </c>
      <c r="AY744" s="34"/>
      <c r="AZ744" s="34"/>
      <c r="BA744" s="34"/>
      <c r="BB744" s="34"/>
      <c r="BC744" s="34"/>
      <c r="BD744" s="34"/>
      <c r="BE744" s="34"/>
      <c r="BF744" s="34"/>
      <c r="BG744" s="34"/>
      <c r="BH744" s="34"/>
      <c r="BI744" s="34"/>
      <c r="BJ744" s="34"/>
    </row>
    <row r="745" spans="2:65" x14ac:dyDescent="0.25">
      <c r="B745" s="27">
        <v>2035</v>
      </c>
      <c r="C745" s="28">
        <v>0</v>
      </c>
      <c r="D745" s="28">
        <v>1422</v>
      </c>
      <c r="E745" s="28">
        <v>0</v>
      </c>
      <c r="F745" s="28">
        <v>0</v>
      </c>
      <c r="G745" s="28">
        <v>0</v>
      </c>
      <c r="H745" s="28">
        <v>0</v>
      </c>
      <c r="I745" s="28">
        <v>0</v>
      </c>
      <c r="J745" s="28">
        <v>0</v>
      </c>
      <c r="K745" s="28">
        <v>0</v>
      </c>
      <c r="L745" s="28">
        <v>0</v>
      </c>
      <c r="M745" s="28">
        <v>0</v>
      </c>
      <c r="N745" s="28">
        <v>0</v>
      </c>
      <c r="O745" s="28">
        <v>0</v>
      </c>
      <c r="P745" s="28">
        <v>0</v>
      </c>
      <c r="Q745" s="28">
        <v>0</v>
      </c>
      <c r="R745" s="28">
        <v>0</v>
      </c>
      <c r="S745" s="28">
        <v>0</v>
      </c>
      <c r="T745" s="28">
        <v>0</v>
      </c>
      <c r="U745" s="28">
        <v>0</v>
      </c>
      <c r="V745" s="28">
        <v>0</v>
      </c>
      <c r="W745" s="28">
        <v>51.919998168945313</v>
      </c>
      <c r="X745" s="28">
        <v>0</v>
      </c>
      <c r="Y745" s="28">
        <v>0</v>
      </c>
      <c r="Z745" s="28">
        <v>0</v>
      </c>
      <c r="AA745" s="28">
        <v>0</v>
      </c>
      <c r="AB745" s="28">
        <v>0</v>
      </c>
      <c r="AC745" s="28">
        <v>0</v>
      </c>
      <c r="AD745" s="28">
        <v>0</v>
      </c>
      <c r="AE745" s="28">
        <v>16.469999313354489</v>
      </c>
      <c r="AF745" s="28">
        <v>108.15000063180923</v>
      </c>
      <c r="AG745" s="28">
        <v>274.65517801704709</v>
      </c>
      <c r="AH745" s="28">
        <v>309.19430249073082</v>
      </c>
      <c r="AI745" s="30" t="str">
        <f t="shared" si="453"/>
        <v>T No CETA</v>
      </c>
      <c r="AJ745" s="27">
        <v>2035</v>
      </c>
      <c r="AK745" s="35">
        <f t="shared" si="454"/>
        <v>583.84948050777791</v>
      </c>
      <c r="AL745" s="35">
        <f t="shared" si="463"/>
        <v>0</v>
      </c>
      <c r="AM745" s="35">
        <f t="shared" si="455"/>
        <v>0</v>
      </c>
      <c r="AN745" s="35">
        <f t="shared" si="456"/>
        <v>108.15000063180923</v>
      </c>
      <c r="AO745" s="35">
        <f t="shared" si="457"/>
        <v>68.389997482299805</v>
      </c>
      <c r="AP745" s="35">
        <f t="shared" si="458"/>
        <v>0</v>
      </c>
      <c r="AQ745" s="35">
        <f t="shared" si="459"/>
        <v>0</v>
      </c>
      <c r="AR745" s="35">
        <f t="shared" si="450"/>
        <v>0</v>
      </c>
      <c r="AS745" s="35">
        <f t="shared" si="460"/>
        <v>0</v>
      </c>
      <c r="AT745" s="35">
        <f t="shared" si="461"/>
        <v>0</v>
      </c>
      <c r="AU745" s="35">
        <f t="shared" si="451"/>
        <v>1422</v>
      </c>
      <c r="AV745" s="35">
        <f t="shared" si="464"/>
        <v>2182.3894786218871</v>
      </c>
      <c r="AX745" s="27">
        <v>2035</v>
      </c>
      <c r="AY745" s="35"/>
      <c r="AZ745" s="35"/>
      <c r="BA745" s="35"/>
      <c r="BB745" s="35"/>
      <c r="BC745" s="35"/>
      <c r="BD745" s="35"/>
      <c r="BE745" s="35"/>
      <c r="BF745" s="35"/>
      <c r="BG745" s="35"/>
      <c r="BH745" s="35"/>
      <c r="BI745" s="35"/>
      <c r="BJ745" s="35"/>
    </row>
    <row r="746" spans="2:65" x14ac:dyDescent="0.25">
      <c r="B746" s="25">
        <v>2036</v>
      </c>
      <c r="C746" s="26">
        <v>0</v>
      </c>
      <c r="D746" s="26">
        <v>1422</v>
      </c>
      <c r="E746" s="26">
        <v>0</v>
      </c>
      <c r="F746" s="26">
        <v>0</v>
      </c>
      <c r="G746" s="26">
        <v>0</v>
      </c>
      <c r="H746" s="26">
        <v>0</v>
      </c>
      <c r="I746" s="26">
        <v>0</v>
      </c>
      <c r="J746" s="26">
        <v>0</v>
      </c>
      <c r="K746" s="26">
        <v>0</v>
      </c>
      <c r="L746" s="26">
        <v>0</v>
      </c>
      <c r="M746" s="26">
        <v>0</v>
      </c>
      <c r="N746" s="26">
        <v>0</v>
      </c>
      <c r="O746" s="26">
        <v>0</v>
      </c>
      <c r="P746" s="26">
        <v>0</v>
      </c>
      <c r="Q746" s="26">
        <v>0</v>
      </c>
      <c r="R746" s="26">
        <v>0</v>
      </c>
      <c r="S746" s="26">
        <v>0</v>
      </c>
      <c r="T746" s="26">
        <v>0</v>
      </c>
      <c r="U746" s="26">
        <v>0</v>
      </c>
      <c r="V746" s="26">
        <v>0</v>
      </c>
      <c r="W746" s="26">
        <v>55.459999084472663</v>
      </c>
      <c r="X746" s="26">
        <v>0</v>
      </c>
      <c r="Y746" s="26">
        <v>0</v>
      </c>
      <c r="Z746" s="26">
        <v>0</v>
      </c>
      <c r="AA746" s="26">
        <v>0</v>
      </c>
      <c r="AB746" s="26">
        <v>0</v>
      </c>
      <c r="AC746" s="26">
        <v>0</v>
      </c>
      <c r="AD746" s="26">
        <v>0</v>
      </c>
      <c r="AE746" s="26">
        <v>17.590000152587891</v>
      </c>
      <c r="AF746" s="26">
        <v>110.81000167131424</v>
      </c>
      <c r="AG746" s="26">
        <v>283.41925875343736</v>
      </c>
      <c r="AH746" s="26">
        <v>312.4177018948738</v>
      </c>
      <c r="AI746" s="30" t="str">
        <f t="shared" si="453"/>
        <v>T No CETA</v>
      </c>
      <c r="AJ746" s="25">
        <v>2036</v>
      </c>
      <c r="AK746" s="34">
        <f t="shared" si="454"/>
        <v>595.83696064831111</v>
      </c>
      <c r="AL746" s="34">
        <f t="shared" si="463"/>
        <v>0</v>
      </c>
      <c r="AM746" s="34">
        <f t="shared" si="455"/>
        <v>0</v>
      </c>
      <c r="AN746" s="34">
        <f t="shared" si="456"/>
        <v>110.81000167131424</v>
      </c>
      <c r="AO746" s="34">
        <f t="shared" si="457"/>
        <v>73.049999237060547</v>
      </c>
      <c r="AP746" s="34">
        <f t="shared" si="458"/>
        <v>0</v>
      </c>
      <c r="AQ746" s="34">
        <f t="shared" si="459"/>
        <v>0</v>
      </c>
      <c r="AR746" s="34">
        <f t="shared" si="450"/>
        <v>0</v>
      </c>
      <c r="AS746" s="34">
        <f t="shared" si="460"/>
        <v>0</v>
      </c>
      <c r="AT746" s="34">
        <f t="shared" si="461"/>
        <v>0</v>
      </c>
      <c r="AU746" s="34">
        <f t="shared" si="451"/>
        <v>1422</v>
      </c>
      <c r="AV746" s="34">
        <f t="shared" si="464"/>
        <v>2201.6969615566859</v>
      </c>
      <c r="AX746" s="25">
        <v>2036</v>
      </c>
      <c r="AY746" s="34"/>
      <c r="AZ746" s="34"/>
      <c r="BA746" s="34"/>
      <c r="BB746" s="34"/>
      <c r="BC746" s="34"/>
      <c r="BD746" s="34"/>
      <c r="BE746" s="34"/>
      <c r="BF746" s="34"/>
      <c r="BG746" s="34"/>
      <c r="BH746" s="34"/>
      <c r="BI746" s="34"/>
      <c r="BJ746" s="34"/>
    </row>
    <row r="747" spans="2:65" x14ac:dyDescent="0.25">
      <c r="B747" s="27">
        <v>2037</v>
      </c>
      <c r="C747" s="28">
        <v>0</v>
      </c>
      <c r="D747" s="28">
        <v>1659</v>
      </c>
      <c r="E747" s="28">
        <v>0</v>
      </c>
      <c r="F747" s="28">
        <v>0</v>
      </c>
      <c r="G747" s="28">
        <v>0</v>
      </c>
      <c r="H747" s="28">
        <v>0</v>
      </c>
      <c r="I747" s="28">
        <v>0</v>
      </c>
      <c r="J747" s="28">
        <v>0</v>
      </c>
      <c r="K747" s="28">
        <v>0</v>
      </c>
      <c r="L747" s="28">
        <v>0</v>
      </c>
      <c r="M747" s="28">
        <v>0</v>
      </c>
      <c r="N747" s="28">
        <v>0</v>
      </c>
      <c r="O747" s="28">
        <v>0</v>
      </c>
      <c r="P747" s="28">
        <v>0</v>
      </c>
      <c r="Q747" s="28">
        <v>0</v>
      </c>
      <c r="R747" s="28">
        <v>0</v>
      </c>
      <c r="S747" s="28">
        <v>0</v>
      </c>
      <c r="T747" s="28">
        <v>0</v>
      </c>
      <c r="U747" s="28">
        <v>0</v>
      </c>
      <c r="V747" s="28">
        <v>0</v>
      </c>
      <c r="W747" s="28">
        <v>58.759998321533203</v>
      </c>
      <c r="X747" s="28">
        <v>0</v>
      </c>
      <c r="Y747" s="28">
        <v>0</v>
      </c>
      <c r="Z747" s="28">
        <v>0</v>
      </c>
      <c r="AA747" s="28">
        <v>0</v>
      </c>
      <c r="AB747" s="28">
        <v>0</v>
      </c>
      <c r="AC747" s="28">
        <v>0</v>
      </c>
      <c r="AD747" s="28">
        <v>0</v>
      </c>
      <c r="AE747" s="28">
        <v>18.629999160766602</v>
      </c>
      <c r="AF747" s="28">
        <v>112.26000028848648</v>
      </c>
      <c r="AG747" s="28">
        <v>292.06527639491009</v>
      </c>
      <c r="AH747" s="28">
        <v>341.97115193805143</v>
      </c>
      <c r="AI747" s="30" t="str">
        <f t="shared" si="453"/>
        <v>T No CETA</v>
      </c>
      <c r="AJ747" s="27">
        <v>2037</v>
      </c>
      <c r="AK747" s="35">
        <f t="shared" si="454"/>
        <v>634.03642833296158</v>
      </c>
      <c r="AL747" s="35">
        <f t="shared" si="463"/>
        <v>0</v>
      </c>
      <c r="AM747" s="35">
        <f t="shared" si="455"/>
        <v>0</v>
      </c>
      <c r="AN747" s="35">
        <f t="shared" si="456"/>
        <v>112.26000028848648</v>
      </c>
      <c r="AO747" s="35">
        <f t="shared" si="457"/>
        <v>77.389997482299805</v>
      </c>
      <c r="AP747" s="35">
        <f t="shared" si="458"/>
        <v>0</v>
      </c>
      <c r="AQ747" s="35">
        <f t="shared" si="459"/>
        <v>0</v>
      </c>
      <c r="AR747" s="35">
        <f t="shared" si="450"/>
        <v>0</v>
      </c>
      <c r="AS747" s="35">
        <f t="shared" si="460"/>
        <v>0</v>
      </c>
      <c r="AT747" s="35">
        <f t="shared" si="461"/>
        <v>0</v>
      </c>
      <c r="AU747" s="35">
        <f t="shared" si="451"/>
        <v>1659</v>
      </c>
      <c r="AV747" s="35">
        <f t="shared" si="464"/>
        <v>2482.6864261037481</v>
      </c>
      <c r="AX747" s="27">
        <v>2037</v>
      </c>
      <c r="AY747" s="35"/>
      <c r="AZ747" s="35"/>
      <c r="BA747" s="35"/>
      <c r="BB747" s="35"/>
      <c r="BC747" s="35"/>
      <c r="BD747" s="35"/>
      <c r="BE747" s="35"/>
      <c r="BF747" s="35"/>
      <c r="BG747" s="35"/>
      <c r="BH747" s="35"/>
      <c r="BI747" s="35"/>
      <c r="BJ747" s="35"/>
    </row>
    <row r="748" spans="2:65" x14ac:dyDescent="0.25">
      <c r="B748" s="25">
        <v>2038</v>
      </c>
      <c r="C748" s="26">
        <v>0</v>
      </c>
      <c r="D748" s="26">
        <v>1659</v>
      </c>
      <c r="E748" s="26">
        <v>0</v>
      </c>
      <c r="F748" s="26">
        <v>0</v>
      </c>
      <c r="G748" s="26">
        <v>0</v>
      </c>
      <c r="H748" s="26">
        <v>0</v>
      </c>
      <c r="I748" s="26">
        <v>0</v>
      </c>
      <c r="J748" s="26">
        <v>0</v>
      </c>
      <c r="K748" s="26">
        <v>0</v>
      </c>
      <c r="L748" s="26">
        <v>0</v>
      </c>
      <c r="M748" s="26">
        <v>0</v>
      </c>
      <c r="N748" s="26">
        <v>0</v>
      </c>
      <c r="O748" s="26">
        <v>0</v>
      </c>
      <c r="P748" s="26">
        <v>0</v>
      </c>
      <c r="Q748" s="26">
        <v>0</v>
      </c>
      <c r="R748" s="26">
        <v>0</v>
      </c>
      <c r="S748" s="26">
        <v>0</v>
      </c>
      <c r="T748" s="26">
        <v>0</v>
      </c>
      <c r="U748" s="26">
        <v>0</v>
      </c>
      <c r="V748" s="26">
        <v>0</v>
      </c>
      <c r="W748" s="26">
        <v>62.220001220703118</v>
      </c>
      <c r="X748" s="26">
        <v>0</v>
      </c>
      <c r="Y748" s="26">
        <v>0</v>
      </c>
      <c r="Z748" s="26">
        <v>0</v>
      </c>
      <c r="AA748" s="26">
        <v>0</v>
      </c>
      <c r="AB748" s="26">
        <v>0</v>
      </c>
      <c r="AC748" s="26">
        <v>0</v>
      </c>
      <c r="AD748" s="26">
        <v>0</v>
      </c>
      <c r="AE748" s="26">
        <v>19.729999542236332</v>
      </c>
      <c r="AF748" s="26">
        <v>113.62999922037125</v>
      </c>
      <c r="AG748" s="26">
        <v>300.7730918227852</v>
      </c>
      <c r="AH748" s="26">
        <v>372.95409578863388</v>
      </c>
      <c r="AI748" s="30" t="str">
        <f t="shared" si="453"/>
        <v>T No CETA</v>
      </c>
      <c r="AJ748" s="25">
        <v>2038</v>
      </c>
      <c r="AK748" s="34">
        <f t="shared" si="454"/>
        <v>673.72718761141914</v>
      </c>
      <c r="AL748" s="34">
        <f t="shared" si="463"/>
        <v>0</v>
      </c>
      <c r="AM748" s="34">
        <f t="shared" si="455"/>
        <v>0</v>
      </c>
      <c r="AN748" s="34">
        <f t="shared" si="456"/>
        <v>113.62999922037125</v>
      </c>
      <c r="AO748" s="34">
        <f t="shared" si="457"/>
        <v>81.950000762939453</v>
      </c>
      <c r="AP748" s="34">
        <f t="shared" si="458"/>
        <v>0</v>
      </c>
      <c r="AQ748" s="34">
        <f t="shared" si="459"/>
        <v>0</v>
      </c>
      <c r="AR748" s="34">
        <f t="shared" si="450"/>
        <v>0</v>
      </c>
      <c r="AS748" s="34">
        <f t="shared" si="460"/>
        <v>0</v>
      </c>
      <c r="AT748" s="34">
        <f t="shared" si="461"/>
        <v>0</v>
      </c>
      <c r="AU748" s="34">
        <f t="shared" si="451"/>
        <v>1659</v>
      </c>
      <c r="AV748" s="34">
        <f t="shared" si="464"/>
        <v>2528.3071875947298</v>
      </c>
      <c r="AX748" s="25">
        <v>2038</v>
      </c>
      <c r="AY748" s="34"/>
      <c r="AZ748" s="34"/>
      <c r="BA748" s="34"/>
      <c r="BB748" s="34"/>
      <c r="BC748" s="34"/>
      <c r="BD748" s="34"/>
      <c r="BE748" s="34"/>
      <c r="BF748" s="34"/>
      <c r="BG748" s="34"/>
      <c r="BH748" s="34"/>
      <c r="BI748" s="34"/>
      <c r="BJ748" s="34"/>
    </row>
    <row r="749" spans="2:65" x14ac:dyDescent="0.25">
      <c r="B749" s="27">
        <v>2039</v>
      </c>
      <c r="C749" s="28">
        <v>0</v>
      </c>
      <c r="D749" s="28">
        <v>1659</v>
      </c>
      <c r="E749" s="28">
        <v>0</v>
      </c>
      <c r="F749" s="28">
        <v>0</v>
      </c>
      <c r="G749" s="28">
        <v>0</v>
      </c>
      <c r="H749" s="28">
        <v>0</v>
      </c>
      <c r="I749" s="28">
        <v>0</v>
      </c>
      <c r="J749" s="28">
        <v>0</v>
      </c>
      <c r="K749" s="28">
        <v>0</v>
      </c>
      <c r="L749" s="28">
        <v>0</v>
      </c>
      <c r="M749" s="28">
        <v>0</v>
      </c>
      <c r="N749" s="28">
        <v>0</v>
      </c>
      <c r="O749" s="28">
        <v>0</v>
      </c>
      <c r="P749" s="28">
        <v>0</v>
      </c>
      <c r="Q749" s="28">
        <v>0</v>
      </c>
      <c r="R749" s="28">
        <v>0</v>
      </c>
      <c r="S749" s="28">
        <v>0</v>
      </c>
      <c r="T749" s="28">
        <v>0</v>
      </c>
      <c r="U749" s="28">
        <v>0</v>
      </c>
      <c r="V749" s="28">
        <v>0</v>
      </c>
      <c r="W749" s="28">
        <v>65.650001525878906</v>
      </c>
      <c r="X749" s="28">
        <v>0</v>
      </c>
      <c r="Y749" s="28">
        <v>0</v>
      </c>
      <c r="Z749" s="28">
        <v>0</v>
      </c>
      <c r="AA749" s="28">
        <v>0</v>
      </c>
      <c r="AB749" s="28">
        <v>0</v>
      </c>
      <c r="AC749" s="28">
        <v>0</v>
      </c>
      <c r="AD749" s="28">
        <v>0</v>
      </c>
      <c r="AE749" s="28">
        <v>20.819999694824219</v>
      </c>
      <c r="AF749" s="28">
        <v>115.03000241518021</v>
      </c>
      <c r="AG749" s="28">
        <v>309.56153563088179</v>
      </c>
      <c r="AH749" s="28">
        <v>417.70254871129873</v>
      </c>
      <c r="AI749" s="30" t="str">
        <f t="shared" si="453"/>
        <v>T No CETA</v>
      </c>
      <c r="AJ749" s="27">
        <v>2039</v>
      </c>
      <c r="AK749" s="35">
        <f t="shared" si="454"/>
        <v>727.26408434218047</v>
      </c>
      <c r="AL749" s="35">
        <f t="shared" si="463"/>
        <v>0</v>
      </c>
      <c r="AM749" s="35">
        <f t="shared" si="455"/>
        <v>0</v>
      </c>
      <c r="AN749" s="35">
        <f t="shared" si="456"/>
        <v>115.03000241518021</v>
      </c>
      <c r="AO749" s="35">
        <f t="shared" si="457"/>
        <v>86.470001220703125</v>
      </c>
      <c r="AP749" s="35">
        <f t="shared" si="458"/>
        <v>0</v>
      </c>
      <c r="AQ749" s="35">
        <f t="shared" si="459"/>
        <v>0</v>
      </c>
      <c r="AR749" s="35">
        <f t="shared" si="450"/>
        <v>0</v>
      </c>
      <c r="AS749" s="35">
        <f t="shared" si="460"/>
        <v>0</v>
      </c>
      <c r="AT749" s="35">
        <f t="shared" si="461"/>
        <v>0</v>
      </c>
      <c r="AU749" s="35">
        <f t="shared" si="451"/>
        <v>1659</v>
      </c>
      <c r="AV749" s="35">
        <f t="shared" si="464"/>
        <v>2587.7640879780638</v>
      </c>
      <c r="AX749" s="27">
        <v>2039</v>
      </c>
      <c r="AY749" s="35"/>
      <c r="AZ749" s="35"/>
      <c r="BA749" s="35"/>
      <c r="BB749" s="35"/>
      <c r="BC749" s="35"/>
      <c r="BD749" s="35"/>
      <c r="BE749" s="35"/>
      <c r="BF749" s="35"/>
      <c r="BG749" s="35"/>
      <c r="BH749" s="35"/>
      <c r="BI749" s="35"/>
      <c r="BJ749" s="35"/>
    </row>
    <row r="750" spans="2:65" x14ac:dyDescent="0.25">
      <c r="B750" s="25">
        <v>2040</v>
      </c>
      <c r="C750" s="26">
        <v>0</v>
      </c>
      <c r="D750" s="26">
        <v>1659</v>
      </c>
      <c r="E750" s="26">
        <v>0</v>
      </c>
      <c r="F750" s="26">
        <v>0</v>
      </c>
      <c r="G750" s="26">
        <v>0</v>
      </c>
      <c r="H750" s="26">
        <v>0</v>
      </c>
      <c r="I750" s="26">
        <v>0</v>
      </c>
      <c r="J750" s="26">
        <v>0</v>
      </c>
      <c r="K750" s="26">
        <v>0</v>
      </c>
      <c r="L750" s="26">
        <v>0</v>
      </c>
      <c r="M750" s="26">
        <v>0</v>
      </c>
      <c r="N750" s="26">
        <v>0</v>
      </c>
      <c r="O750" s="26">
        <v>0</v>
      </c>
      <c r="P750" s="26">
        <v>0</v>
      </c>
      <c r="Q750" s="26">
        <v>0</v>
      </c>
      <c r="R750" s="26">
        <v>0</v>
      </c>
      <c r="S750" s="26">
        <v>0</v>
      </c>
      <c r="T750" s="26">
        <v>0</v>
      </c>
      <c r="U750" s="26">
        <v>0</v>
      </c>
      <c r="V750" s="26">
        <v>0</v>
      </c>
      <c r="W750" s="26">
        <v>69.120002746582031</v>
      </c>
      <c r="X750" s="26">
        <v>0</v>
      </c>
      <c r="Y750" s="26">
        <v>0</v>
      </c>
      <c r="Z750" s="26">
        <v>0</v>
      </c>
      <c r="AA750" s="26">
        <v>0</v>
      </c>
      <c r="AB750" s="26">
        <v>0</v>
      </c>
      <c r="AC750" s="26">
        <v>0</v>
      </c>
      <c r="AD750" s="26">
        <v>0</v>
      </c>
      <c r="AE750" s="26">
        <v>21.920000076293949</v>
      </c>
      <c r="AF750" s="26">
        <v>116.37999880313873</v>
      </c>
      <c r="AG750" s="26">
        <v>317.07016575418606</v>
      </c>
      <c r="AH750" s="26">
        <v>466.93941385101141</v>
      </c>
      <c r="AI750" s="30" t="str">
        <f t="shared" si="453"/>
        <v>T No CETA</v>
      </c>
      <c r="AJ750" s="25">
        <v>2040</v>
      </c>
      <c r="AK750" s="34">
        <f t="shared" si="454"/>
        <v>784.00957960519747</v>
      </c>
      <c r="AL750" s="34">
        <f t="shared" si="463"/>
        <v>0</v>
      </c>
      <c r="AM750" s="34">
        <f t="shared" si="455"/>
        <v>0</v>
      </c>
      <c r="AN750" s="34">
        <f t="shared" si="456"/>
        <v>116.37999880313873</v>
      </c>
      <c r="AO750" s="34">
        <f t="shared" si="457"/>
        <v>91.040002822875977</v>
      </c>
      <c r="AP750" s="34">
        <f t="shared" si="458"/>
        <v>0</v>
      </c>
      <c r="AQ750" s="34">
        <f t="shared" si="459"/>
        <v>0</v>
      </c>
      <c r="AR750" s="34">
        <f t="shared" si="450"/>
        <v>0</v>
      </c>
      <c r="AS750" s="34">
        <f t="shared" si="460"/>
        <v>0</v>
      </c>
      <c r="AT750" s="34">
        <f t="shared" si="461"/>
        <v>0</v>
      </c>
      <c r="AU750" s="34">
        <f t="shared" si="451"/>
        <v>1659</v>
      </c>
      <c r="AV750" s="34">
        <f t="shared" si="464"/>
        <v>2650.4295812312121</v>
      </c>
      <c r="AX750" s="25">
        <v>2040</v>
      </c>
      <c r="AY750" s="34"/>
      <c r="AZ750" s="34"/>
      <c r="BA750" s="34"/>
      <c r="BB750" s="34"/>
      <c r="BC750" s="34"/>
      <c r="BD750" s="34"/>
      <c r="BE750" s="34"/>
      <c r="BF750" s="34"/>
      <c r="BG750" s="34"/>
      <c r="BH750" s="34"/>
      <c r="BI750" s="34"/>
      <c r="BJ750" s="34"/>
    </row>
    <row r="751" spans="2:65" x14ac:dyDescent="0.25">
      <c r="B751" s="27">
        <v>2041</v>
      </c>
      <c r="C751" s="28">
        <v>0</v>
      </c>
      <c r="D751" s="28">
        <v>1659</v>
      </c>
      <c r="E751" s="28">
        <v>0</v>
      </c>
      <c r="F751" s="28">
        <v>0</v>
      </c>
      <c r="G751" s="28">
        <v>0</v>
      </c>
      <c r="H751" s="28">
        <v>0</v>
      </c>
      <c r="I751" s="28">
        <v>0</v>
      </c>
      <c r="J751" s="28">
        <v>0</v>
      </c>
      <c r="K751" s="28">
        <v>0</v>
      </c>
      <c r="L751" s="28">
        <v>0</v>
      </c>
      <c r="M751" s="28">
        <v>0</v>
      </c>
      <c r="N751" s="28">
        <v>0</v>
      </c>
      <c r="O751" s="28">
        <v>0</v>
      </c>
      <c r="P751" s="28">
        <v>0</v>
      </c>
      <c r="Q751" s="28">
        <v>0</v>
      </c>
      <c r="R751" s="28">
        <v>0</v>
      </c>
      <c r="S751" s="28">
        <v>0</v>
      </c>
      <c r="T751" s="28">
        <v>0</v>
      </c>
      <c r="U751" s="28">
        <v>0</v>
      </c>
      <c r="V751" s="28">
        <v>0</v>
      </c>
      <c r="W751" s="28">
        <v>72.769996643066406</v>
      </c>
      <c r="X751" s="28">
        <v>0</v>
      </c>
      <c r="Y751" s="28">
        <v>0</v>
      </c>
      <c r="Z751" s="28">
        <v>0</v>
      </c>
      <c r="AA751" s="28">
        <v>0</v>
      </c>
      <c r="AB751" s="28">
        <v>0</v>
      </c>
      <c r="AC751" s="28">
        <v>0</v>
      </c>
      <c r="AD751" s="28">
        <v>0</v>
      </c>
      <c r="AE751" s="28">
        <v>23.079999923706051</v>
      </c>
      <c r="AF751" s="28">
        <v>117.8099969625473</v>
      </c>
      <c r="AG751" s="28">
        <v>324.15976929381134</v>
      </c>
      <c r="AH751" s="28">
        <v>490.49237784781337</v>
      </c>
      <c r="AI751" s="30" t="str">
        <f t="shared" si="453"/>
        <v>T No CETA</v>
      </c>
      <c r="AJ751" s="27">
        <v>2041</v>
      </c>
      <c r="AK751" s="35">
        <f t="shared" si="454"/>
        <v>814.65214714162471</v>
      </c>
      <c r="AL751" s="35">
        <f t="shared" si="463"/>
        <v>0</v>
      </c>
      <c r="AM751" s="35">
        <f t="shared" si="455"/>
        <v>0</v>
      </c>
      <c r="AN751" s="35">
        <f t="shared" si="456"/>
        <v>117.8099969625473</v>
      </c>
      <c r="AO751" s="35">
        <f t="shared" si="457"/>
        <v>95.849996566772461</v>
      </c>
      <c r="AP751" s="35">
        <f t="shared" si="458"/>
        <v>0</v>
      </c>
      <c r="AQ751" s="35">
        <f t="shared" si="459"/>
        <v>0</v>
      </c>
      <c r="AR751" s="35">
        <f t="shared" si="450"/>
        <v>0</v>
      </c>
      <c r="AS751" s="35">
        <f t="shared" si="460"/>
        <v>0</v>
      </c>
      <c r="AT751" s="35">
        <f t="shared" si="461"/>
        <v>0</v>
      </c>
      <c r="AU751" s="35">
        <f t="shared" si="451"/>
        <v>1659</v>
      </c>
      <c r="AV751" s="35">
        <f t="shared" si="464"/>
        <v>2687.3121406709442</v>
      </c>
      <c r="AX751" s="27">
        <v>2041</v>
      </c>
      <c r="AY751" s="35"/>
      <c r="AZ751" s="35"/>
      <c r="BA751" s="35"/>
      <c r="BB751" s="35"/>
      <c r="BC751" s="35"/>
      <c r="BD751" s="35"/>
      <c r="BE751" s="35"/>
      <c r="BF751" s="35"/>
      <c r="BG751" s="35"/>
      <c r="BH751" s="35"/>
      <c r="BI751" s="35"/>
      <c r="BJ751" s="35"/>
    </row>
    <row r="752" spans="2:65" x14ac:dyDescent="0.25">
      <c r="B752" s="25">
        <v>2042</v>
      </c>
      <c r="C752" s="26">
        <v>0</v>
      </c>
      <c r="D752" s="26">
        <v>1896</v>
      </c>
      <c r="E752" s="26">
        <v>0</v>
      </c>
      <c r="F752" s="26">
        <v>0</v>
      </c>
      <c r="G752" s="26">
        <v>0</v>
      </c>
      <c r="H752" s="26">
        <v>0</v>
      </c>
      <c r="I752" s="26">
        <v>0</v>
      </c>
      <c r="J752" s="26">
        <v>0</v>
      </c>
      <c r="K752" s="26">
        <v>0</v>
      </c>
      <c r="L752" s="26">
        <v>0</v>
      </c>
      <c r="M752" s="26">
        <v>0</v>
      </c>
      <c r="N752" s="26">
        <v>0</v>
      </c>
      <c r="O752" s="26">
        <v>0</v>
      </c>
      <c r="P752" s="26">
        <v>0</v>
      </c>
      <c r="Q752" s="26">
        <v>0</v>
      </c>
      <c r="R752" s="26">
        <v>0</v>
      </c>
      <c r="S752" s="26">
        <v>0</v>
      </c>
      <c r="T752" s="26">
        <v>0</v>
      </c>
      <c r="U752" s="26">
        <v>0</v>
      </c>
      <c r="V752" s="26">
        <v>0</v>
      </c>
      <c r="W752" s="26">
        <v>76.620002746582031</v>
      </c>
      <c r="X752" s="26">
        <v>0</v>
      </c>
      <c r="Y752" s="26">
        <v>0</v>
      </c>
      <c r="Z752" s="26">
        <v>0</v>
      </c>
      <c r="AA752" s="26">
        <v>0</v>
      </c>
      <c r="AB752" s="26">
        <v>0</v>
      </c>
      <c r="AC752" s="26">
        <v>0</v>
      </c>
      <c r="AD752" s="26">
        <v>0</v>
      </c>
      <c r="AE752" s="26">
        <v>24.29999923706055</v>
      </c>
      <c r="AF752" s="26">
        <v>119.16999924182892</v>
      </c>
      <c r="AG752" s="26">
        <v>331.0321473462642</v>
      </c>
      <c r="AH752" s="26">
        <v>517.74793944462169</v>
      </c>
      <c r="AI752" s="30" t="str">
        <f t="shared" si="453"/>
        <v>T No CETA</v>
      </c>
      <c r="AJ752" s="25">
        <v>2042</v>
      </c>
      <c r="AK752" s="34">
        <f t="shared" si="454"/>
        <v>848.78008679088589</v>
      </c>
      <c r="AL752" s="34">
        <f t="shared" si="463"/>
        <v>0</v>
      </c>
      <c r="AM752" s="34">
        <f t="shared" si="455"/>
        <v>0</v>
      </c>
      <c r="AN752" s="34">
        <f t="shared" si="456"/>
        <v>119.16999924182892</v>
      </c>
      <c r="AO752" s="34">
        <f t="shared" si="457"/>
        <v>100.92000198364258</v>
      </c>
      <c r="AP752" s="34">
        <f t="shared" si="458"/>
        <v>0</v>
      </c>
      <c r="AQ752" s="34">
        <f t="shared" si="459"/>
        <v>0</v>
      </c>
      <c r="AR752" s="34">
        <f t="shared" si="450"/>
        <v>0</v>
      </c>
      <c r="AS752" s="34">
        <f t="shared" si="460"/>
        <v>0</v>
      </c>
      <c r="AT752" s="34">
        <f t="shared" si="461"/>
        <v>0</v>
      </c>
      <c r="AU752" s="34">
        <f t="shared" si="451"/>
        <v>1896</v>
      </c>
      <c r="AV752" s="34">
        <f t="shared" si="464"/>
        <v>2964.8700880163574</v>
      </c>
      <c r="AX752" s="25">
        <v>2042</v>
      </c>
      <c r="AY752" s="34"/>
      <c r="AZ752" s="34"/>
      <c r="BA752" s="34"/>
      <c r="BB752" s="34"/>
      <c r="BC752" s="34"/>
      <c r="BD752" s="34"/>
      <c r="BE752" s="34"/>
      <c r="BF752" s="34"/>
      <c r="BG752" s="34"/>
      <c r="BH752" s="34"/>
      <c r="BI752" s="34"/>
      <c r="BJ752" s="34"/>
    </row>
    <row r="753" spans="2:65" x14ac:dyDescent="0.25">
      <c r="B753" s="27">
        <v>2043</v>
      </c>
      <c r="C753" s="28">
        <v>0</v>
      </c>
      <c r="D753" s="28">
        <v>2133</v>
      </c>
      <c r="E753" s="28">
        <v>0</v>
      </c>
      <c r="F753" s="28">
        <v>0</v>
      </c>
      <c r="G753" s="28">
        <v>0</v>
      </c>
      <c r="H753" s="28">
        <v>0</v>
      </c>
      <c r="I753" s="28">
        <v>0</v>
      </c>
      <c r="J753" s="28">
        <v>0</v>
      </c>
      <c r="K753" s="28">
        <v>0</v>
      </c>
      <c r="L753" s="28">
        <v>0</v>
      </c>
      <c r="M753" s="28">
        <v>0</v>
      </c>
      <c r="N753" s="28">
        <v>0</v>
      </c>
      <c r="O753" s="28">
        <v>0</v>
      </c>
      <c r="P753" s="28">
        <v>0</v>
      </c>
      <c r="Q753" s="28">
        <v>0</v>
      </c>
      <c r="R753" s="28">
        <v>0</v>
      </c>
      <c r="S753" s="28">
        <v>0</v>
      </c>
      <c r="T753" s="28">
        <v>0</v>
      </c>
      <c r="U753" s="28">
        <v>0</v>
      </c>
      <c r="V753" s="28">
        <v>0</v>
      </c>
      <c r="W753" s="28">
        <v>80.669998168945313</v>
      </c>
      <c r="X753" s="28">
        <v>0</v>
      </c>
      <c r="Y753" s="28">
        <v>0</v>
      </c>
      <c r="Z753" s="28">
        <v>0</v>
      </c>
      <c r="AA753" s="28">
        <v>0</v>
      </c>
      <c r="AB753" s="28">
        <v>0</v>
      </c>
      <c r="AC753" s="28">
        <v>0</v>
      </c>
      <c r="AD753" s="28">
        <v>0</v>
      </c>
      <c r="AE753" s="28">
        <v>25.579999923706051</v>
      </c>
      <c r="AF753" s="28">
        <v>120.50000107288361</v>
      </c>
      <c r="AG753" s="28">
        <v>337.98164723171942</v>
      </c>
      <c r="AH753" s="28">
        <v>562.34133320822002</v>
      </c>
      <c r="AI753" s="30" t="str">
        <f t="shared" si="453"/>
        <v>T No CETA</v>
      </c>
      <c r="AJ753" s="27">
        <v>2043</v>
      </c>
      <c r="AK753" s="35">
        <f t="shared" si="454"/>
        <v>900.32298043993944</v>
      </c>
      <c r="AL753" s="35">
        <f t="shared" si="463"/>
        <v>0</v>
      </c>
      <c r="AM753" s="35">
        <f t="shared" si="455"/>
        <v>0</v>
      </c>
      <c r="AN753" s="35">
        <f t="shared" si="456"/>
        <v>120.50000107288361</v>
      </c>
      <c r="AO753" s="35">
        <f t="shared" si="457"/>
        <v>106.24999809265137</v>
      </c>
      <c r="AP753" s="35">
        <f t="shared" si="458"/>
        <v>0</v>
      </c>
      <c r="AQ753" s="35">
        <f t="shared" si="459"/>
        <v>0</v>
      </c>
      <c r="AR753" s="35">
        <f t="shared" si="450"/>
        <v>0</v>
      </c>
      <c r="AS753" s="35">
        <f t="shared" si="460"/>
        <v>0</v>
      </c>
      <c r="AT753" s="35">
        <f t="shared" si="461"/>
        <v>0</v>
      </c>
      <c r="AU753" s="35">
        <f t="shared" si="451"/>
        <v>2133</v>
      </c>
      <c r="AV753" s="35">
        <f t="shared" si="464"/>
        <v>3260.0729796054743</v>
      </c>
      <c r="AX753" s="27">
        <v>2043</v>
      </c>
      <c r="AY753" s="35"/>
      <c r="AZ753" s="35"/>
      <c r="BA753" s="35"/>
      <c r="BB753" s="35"/>
      <c r="BC753" s="35"/>
      <c r="BD753" s="35"/>
      <c r="BE753" s="35"/>
      <c r="BF753" s="35"/>
      <c r="BG753" s="35"/>
      <c r="BH753" s="35"/>
      <c r="BI753" s="35"/>
      <c r="BJ753" s="35"/>
    </row>
    <row r="754" spans="2:65" x14ac:dyDescent="0.25">
      <c r="B754" s="25">
        <v>2044</v>
      </c>
      <c r="C754" s="26">
        <v>0</v>
      </c>
      <c r="D754" s="26">
        <v>2133</v>
      </c>
      <c r="E754" s="26">
        <v>0</v>
      </c>
      <c r="F754" s="26">
        <v>0</v>
      </c>
      <c r="G754" s="26">
        <v>350</v>
      </c>
      <c r="H754" s="26">
        <v>0</v>
      </c>
      <c r="I754" s="26">
        <v>0</v>
      </c>
      <c r="J754" s="26">
        <v>0</v>
      </c>
      <c r="K754" s="26">
        <v>0</v>
      </c>
      <c r="L754" s="26">
        <v>0</v>
      </c>
      <c r="M754" s="26">
        <v>0</v>
      </c>
      <c r="N754" s="26">
        <v>0</v>
      </c>
      <c r="O754" s="26">
        <v>0</v>
      </c>
      <c r="P754" s="26">
        <v>0</v>
      </c>
      <c r="Q754" s="26">
        <v>0</v>
      </c>
      <c r="R754" s="26">
        <v>0</v>
      </c>
      <c r="S754" s="26">
        <v>0</v>
      </c>
      <c r="T754" s="26">
        <v>0</v>
      </c>
      <c r="U754" s="26">
        <v>0</v>
      </c>
      <c r="V754" s="26">
        <v>0</v>
      </c>
      <c r="W754" s="26">
        <v>84.930000305175781</v>
      </c>
      <c r="X754" s="26">
        <v>0</v>
      </c>
      <c r="Y754" s="26">
        <v>0</v>
      </c>
      <c r="Z754" s="26">
        <v>0</v>
      </c>
      <c r="AA754" s="26">
        <v>0</v>
      </c>
      <c r="AB754" s="26">
        <v>0</v>
      </c>
      <c r="AC754" s="26">
        <v>0</v>
      </c>
      <c r="AD754" s="26">
        <v>0</v>
      </c>
      <c r="AE754" s="26">
        <v>26.930000305175781</v>
      </c>
      <c r="AF754" s="26">
        <v>121.72999846935272</v>
      </c>
      <c r="AG754" s="26">
        <v>345.54513019249714</v>
      </c>
      <c r="AH754" s="26">
        <v>622.09565656516793</v>
      </c>
      <c r="AI754" s="30" t="str">
        <f t="shared" si="453"/>
        <v>T No CETA</v>
      </c>
      <c r="AJ754" s="25">
        <v>2044</v>
      </c>
      <c r="AK754" s="34">
        <f t="shared" si="454"/>
        <v>967.64078675766507</v>
      </c>
      <c r="AL754" s="34">
        <f t="shared" si="463"/>
        <v>0</v>
      </c>
      <c r="AM754" s="34">
        <f t="shared" si="455"/>
        <v>0</v>
      </c>
      <c r="AN754" s="34">
        <f t="shared" si="456"/>
        <v>121.72999846935272</v>
      </c>
      <c r="AO754" s="34">
        <f t="shared" si="457"/>
        <v>111.86000061035156</v>
      </c>
      <c r="AP754" s="34">
        <f t="shared" si="458"/>
        <v>0</v>
      </c>
      <c r="AQ754" s="34">
        <f t="shared" si="459"/>
        <v>0</v>
      </c>
      <c r="AR754" s="34">
        <f t="shared" si="450"/>
        <v>350</v>
      </c>
      <c r="AS754" s="34">
        <f t="shared" si="460"/>
        <v>0</v>
      </c>
      <c r="AT754" s="34">
        <f t="shared" si="461"/>
        <v>0</v>
      </c>
      <c r="AU754" s="34">
        <f t="shared" si="451"/>
        <v>2133</v>
      </c>
      <c r="AV754" s="34">
        <f t="shared" si="464"/>
        <v>3684.2307858373692</v>
      </c>
      <c r="AX754" s="25">
        <v>2044</v>
      </c>
      <c r="AY754" s="34"/>
      <c r="AZ754" s="34"/>
      <c r="BA754" s="34"/>
      <c r="BB754" s="34"/>
      <c r="BC754" s="34"/>
      <c r="BD754" s="34"/>
      <c r="BE754" s="34"/>
      <c r="BF754" s="34"/>
      <c r="BG754" s="34"/>
      <c r="BH754" s="34"/>
      <c r="BI754" s="34"/>
      <c r="BJ754" s="34"/>
    </row>
    <row r="755" spans="2:65" x14ac:dyDescent="0.25">
      <c r="B755" s="27">
        <v>2045</v>
      </c>
      <c r="C755" s="28">
        <v>0</v>
      </c>
      <c r="D755" s="28">
        <v>2133</v>
      </c>
      <c r="E755" s="28">
        <v>0</v>
      </c>
      <c r="F755" s="28">
        <v>0</v>
      </c>
      <c r="G755" s="28">
        <v>350</v>
      </c>
      <c r="H755" s="28">
        <v>0</v>
      </c>
      <c r="I755" s="28">
        <v>0</v>
      </c>
      <c r="J755" s="28">
        <v>0</v>
      </c>
      <c r="K755" s="28">
        <v>0</v>
      </c>
      <c r="L755" s="28">
        <v>0</v>
      </c>
      <c r="M755" s="28">
        <v>0</v>
      </c>
      <c r="N755" s="28">
        <v>0</v>
      </c>
      <c r="O755" s="28">
        <v>0</v>
      </c>
      <c r="P755" s="28">
        <v>0</v>
      </c>
      <c r="Q755" s="28">
        <v>0</v>
      </c>
      <c r="R755" s="28">
        <v>0</v>
      </c>
      <c r="S755" s="28">
        <v>0</v>
      </c>
      <c r="T755" s="28">
        <v>0</v>
      </c>
      <c r="U755" s="28">
        <v>0</v>
      </c>
      <c r="V755" s="28">
        <v>0</v>
      </c>
      <c r="W755" s="28">
        <v>89.410003662109375</v>
      </c>
      <c r="X755" s="28">
        <v>0</v>
      </c>
      <c r="Y755" s="28">
        <v>0</v>
      </c>
      <c r="Z755" s="28">
        <v>0</v>
      </c>
      <c r="AA755" s="28">
        <v>0</v>
      </c>
      <c r="AB755" s="28">
        <v>0</v>
      </c>
      <c r="AC755" s="28">
        <v>0</v>
      </c>
      <c r="AD755" s="28">
        <v>0</v>
      </c>
      <c r="AE755" s="28">
        <v>28.360000610351559</v>
      </c>
      <c r="AF755" s="28">
        <v>123.04000151157379</v>
      </c>
      <c r="AG755" s="28">
        <v>352.51122693565077</v>
      </c>
      <c r="AH755" s="28">
        <v>689.82409491570616</v>
      </c>
      <c r="AI755" s="30" t="str">
        <f t="shared" si="453"/>
        <v>T No CETA</v>
      </c>
      <c r="AJ755" s="27">
        <v>2045</v>
      </c>
      <c r="AK755" s="35">
        <f t="shared" si="454"/>
        <v>1042.3353218513569</v>
      </c>
      <c r="AL755" s="35">
        <f t="shared" si="463"/>
        <v>0</v>
      </c>
      <c r="AM755" s="35">
        <f t="shared" si="455"/>
        <v>0</v>
      </c>
      <c r="AN755" s="35">
        <f t="shared" si="456"/>
        <v>123.04000151157379</v>
      </c>
      <c r="AO755" s="35">
        <f t="shared" si="457"/>
        <v>117.77000427246094</v>
      </c>
      <c r="AP755" s="35">
        <f t="shared" si="458"/>
        <v>0</v>
      </c>
      <c r="AQ755" s="35">
        <f t="shared" si="459"/>
        <v>0</v>
      </c>
      <c r="AR755" s="35">
        <f t="shared" si="450"/>
        <v>350</v>
      </c>
      <c r="AS755" s="35">
        <f t="shared" si="460"/>
        <v>0</v>
      </c>
      <c r="AT755" s="35">
        <f t="shared" si="461"/>
        <v>0</v>
      </c>
      <c r="AU755" s="35">
        <f t="shared" si="451"/>
        <v>2133</v>
      </c>
      <c r="AV755" s="35">
        <f t="shared" si="464"/>
        <v>3766.1453276353914</v>
      </c>
      <c r="AX755" s="27">
        <v>2045</v>
      </c>
      <c r="AY755" s="35">
        <f t="shared" ref="AY755:BJ755" si="466">AK755-AK740</f>
        <v>650.69251611245988</v>
      </c>
      <c r="AZ755" s="35">
        <f t="shared" si="466"/>
        <v>0</v>
      </c>
      <c r="BA755" s="35">
        <f t="shared" si="466"/>
        <v>0</v>
      </c>
      <c r="BB755" s="35">
        <f t="shared" si="466"/>
        <v>39.390003353357315</v>
      </c>
      <c r="BC755" s="35">
        <f t="shared" si="466"/>
        <v>72.080005645751953</v>
      </c>
      <c r="BD755" s="35">
        <f t="shared" si="466"/>
        <v>0</v>
      </c>
      <c r="BE755" s="35">
        <f t="shared" si="466"/>
        <v>0</v>
      </c>
      <c r="BF755" s="35">
        <f t="shared" si="466"/>
        <v>350</v>
      </c>
      <c r="BG755" s="35">
        <f t="shared" si="466"/>
        <v>0</v>
      </c>
      <c r="BH755" s="35">
        <f t="shared" si="466"/>
        <v>0</v>
      </c>
      <c r="BI755" s="35">
        <f t="shared" si="466"/>
        <v>1185</v>
      </c>
      <c r="BJ755" s="35">
        <f t="shared" si="466"/>
        <v>2297.1625251115688</v>
      </c>
    </row>
    <row r="756" spans="2:65" x14ac:dyDescent="0.25">
      <c r="AX756" s="27" t="s">
        <v>45</v>
      </c>
      <c r="AY756" s="35">
        <f>SUM(AY755,AY740,AY735)</f>
        <v>1042.3353218513569</v>
      </c>
      <c r="AZ756" s="35">
        <f t="shared" ref="AZ756:BJ756" si="467">SUM(AZ755,AZ740,AZ735)</f>
        <v>0</v>
      </c>
      <c r="BA756" s="35">
        <f t="shared" si="467"/>
        <v>0</v>
      </c>
      <c r="BB756" s="35">
        <f t="shared" si="467"/>
        <v>123.04000151157379</v>
      </c>
      <c r="BC756" s="35">
        <f t="shared" si="467"/>
        <v>117.77000427246094</v>
      </c>
      <c r="BD756" s="35">
        <f t="shared" si="467"/>
        <v>0</v>
      </c>
      <c r="BE756" s="35">
        <f t="shared" si="467"/>
        <v>0</v>
      </c>
      <c r="BF756" s="35">
        <f t="shared" si="467"/>
        <v>350</v>
      </c>
      <c r="BG756" s="35">
        <f t="shared" si="467"/>
        <v>0</v>
      </c>
      <c r="BH756" s="35">
        <f t="shared" si="467"/>
        <v>0</v>
      </c>
      <c r="BI756" s="35">
        <f t="shared" si="467"/>
        <v>2133</v>
      </c>
      <c r="BJ756" s="35">
        <f t="shared" si="467"/>
        <v>3766.1453276353914</v>
      </c>
    </row>
    <row r="758" spans="2:65" x14ac:dyDescent="0.25">
      <c r="B758" s="1" t="str">
        <f>'RAW DATA INPUTS &gt;&gt;&gt;'!D30</f>
        <v>U 2% Cost threshold</v>
      </c>
    </row>
    <row r="759" spans="2:65" ht="75" x14ac:dyDescent="0.25">
      <c r="B759" s="16" t="s">
        <v>13</v>
      </c>
      <c r="C759" s="17" t="s">
        <v>14</v>
      </c>
      <c r="D759" s="17" t="s">
        <v>15</v>
      </c>
      <c r="E759" s="17" t="s">
        <v>16</v>
      </c>
      <c r="F759" s="18" t="s">
        <v>17</v>
      </c>
      <c r="G759" s="18" t="s">
        <v>18</v>
      </c>
      <c r="H759" s="18" t="s">
        <v>19</v>
      </c>
      <c r="I759" s="18" t="s">
        <v>20</v>
      </c>
      <c r="J759" s="18" t="s">
        <v>21</v>
      </c>
      <c r="K759" s="18" t="s">
        <v>22</v>
      </c>
      <c r="L759" s="18" t="s">
        <v>23</v>
      </c>
      <c r="M759" s="19" t="s">
        <v>24</v>
      </c>
      <c r="N759" s="19" t="s">
        <v>25</v>
      </c>
      <c r="O759" s="19" t="s">
        <v>26</v>
      </c>
      <c r="P759" s="19" t="s">
        <v>27</v>
      </c>
      <c r="Q759" s="19" t="s">
        <v>28</v>
      </c>
      <c r="R759" s="20" t="s">
        <v>29</v>
      </c>
      <c r="S759" s="20" t="s">
        <v>30</v>
      </c>
      <c r="T759" s="20" t="s">
        <v>31</v>
      </c>
      <c r="U759" s="20" t="s">
        <v>32</v>
      </c>
      <c r="V759" s="20" t="s">
        <v>33</v>
      </c>
      <c r="W759" s="20" t="s">
        <v>34</v>
      </c>
      <c r="X759" s="21" t="s">
        <v>35</v>
      </c>
      <c r="Y759" s="21" t="s">
        <v>36</v>
      </c>
      <c r="Z759" s="21" t="s">
        <v>37</v>
      </c>
      <c r="AA759" s="16" t="s">
        <v>38</v>
      </c>
      <c r="AB759" s="16" t="s">
        <v>39</v>
      </c>
      <c r="AC759" s="16" t="s">
        <v>52</v>
      </c>
      <c r="AD759" s="16" t="s">
        <v>41</v>
      </c>
      <c r="AE759" s="16" t="s">
        <v>42</v>
      </c>
      <c r="AF759" s="22" t="s">
        <v>1</v>
      </c>
      <c r="AG759" s="22" t="s">
        <v>43</v>
      </c>
      <c r="AH759" s="22" t="s">
        <v>44</v>
      </c>
      <c r="AI759" s="36" t="str">
        <f>B758</f>
        <v>U 2% Cost threshold</v>
      </c>
      <c r="AJ759" s="23" t="s">
        <v>13</v>
      </c>
      <c r="AK759" s="23" t="s">
        <v>58</v>
      </c>
      <c r="AL759" s="23" t="s">
        <v>59</v>
      </c>
      <c r="AM759" s="23" t="s">
        <v>60</v>
      </c>
      <c r="AN759" s="23" t="s">
        <v>61</v>
      </c>
      <c r="AO759" s="23" t="s">
        <v>62</v>
      </c>
      <c r="AP759" s="24" t="s">
        <v>38</v>
      </c>
      <c r="AQ759" s="24" t="s">
        <v>47</v>
      </c>
      <c r="AR759" s="24" t="s">
        <v>53</v>
      </c>
      <c r="AS759" s="24" t="s">
        <v>63</v>
      </c>
      <c r="AT759" s="24" t="s">
        <v>64</v>
      </c>
      <c r="AU759" s="24" t="s">
        <v>50</v>
      </c>
      <c r="AV759" s="24" t="s">
        <v>45</v>
      </c>
      <c r="AX759" s="23" t="s">
        <v>273</v>
      </c>
      <c r="AY759" s="23" t="s">
        <v>58</v>
      </c>
      <c r="AZ759" s="23" t="s">
        <v>59</v>
      </c>
      <c r="BA759" s="23" t="s">
        <v>60</v>
      </c>
      <c r="BB759" s="23" t="s">
        <v>61</v>
      </c>
      <c r="BC759" s="23" t="s">
        <v>62</v>
      </c>
      <c r="BD759" s="24" t="s">
        <v>38</v>
      </c>
      <c r="BE759" s="24" t="s">
        <v>47</v>
      </c>
      <c r="BF759" s="24" t="s">
        <v>53</v>
      </c>
      <c r="BG759" s="24" t="s">
        <v>63</v>
      </c>
      <c r="BH759" s="24" t="s">
        <v>64</v>
      </c>
      <c r="BI759" s="24" t="s">
        <v>50</v>
      </c>
      <c r="BJ759" s="24" t="s">
        <v>45</v>
      </c>
    </row>
    <row r="760" spans="2:65" x14ac:dyDescent="0.25">
      <c r="B760" s="25">
        <v>2022</v>
      </c>
      <c r="C760" s="116" t="s">
        <v>323</v>
      </c>
      <c r="D760" s="115"/>
      <c r="E760" s="115"/>
      <c r="F760" s="115"/>
      <c r="G760" s="115"/>
      <c r="H760" s="115"/>
      <c r="I760" s="115"/>
      <c r="J760" s="115"/>
      <c r="K760" s="115"/>
      <c r="L760" s="115"/>
      <c r="M760" s="115"/>
      <c r="N760" s="115"/>
      <c r="O760" s="115"/>
      <c r="P760" s="115"/>
      <c r="Q760" s="115"/>
      <c r="R760" s="115"/>
      <c r="S760" s="115"/>
      <c r="T760" s="115"/>
      <c r="U760" s="115"/>
      <c r="V760" s="115"/>
      <c r="W760" s="115"/>
      <c r="X760" s="115"/>
      <c r="Y760" s="115"/>
      <c r="Z760" s="115"/>
      <c r="AA760" s="115"/>
      <c r="AB760" s="115"/>
      <c r="AC760" s="115"/>
      <c r="AD760" s="115"/>
      <c r="AE760" s="115"/>
      <c r="AF760" s="115"/>
      <c r="AG760" s="115"/>
      <c r="AH760" s="115"/>
      <c r="AI760" s="30" t="str">
        <f>AI759</f>
        <v>U 2% Cost threshold</v>
      </c>
      <c r="AJ760" s="25">
        <v>2022</v>
      </c>
      <c r="AK760" s="34">
        <f>SUM(AG760:AH760)</f>
        <v>0</v>
      </c>
      <c r="AL760" s="34">
        <f t="shared" ref="AL760:AL783" si="468">SUM(R760:U760)</f>
        <v>0</v>
      </c>
      <c r="AM760" s="34">
        <f>SUM(AC760:AD760)</f>
        <v>0</v>
      </c>
      <c r="AN760" s="34">
        <f>AF760</f>
        <v>0</v>
      </c>
      <c r="AO760" s="34">
        <f>W760+AE760</f>
        <v>0</v>
      </c>
      <c r="AP760" s="34">
        <f>AA760</f>
        <v>0</v>
      </c>
      <c r="AQ760" s="34">
        <f>SUM(M760:Q760)</f>
        <v>0</v>
      </c>
      <c r="AR760" s="34">
        <f t="shared" ref="AR760:AR783" si="469">SUM(F760:L760)</f>
        <v>0</v>
      </c>
      <c r="AS760" s="34">
        <f>SUM(X760:Z760)</f>
        <v>0</v>
      </c>
      <c r="AT760" s="34">
        <f>V760</f>
        <v>0</v>
      </c>
      <c r="AU760" s="34">
        <f t="shared" ref="AU760:AU783" si="470">SUM(C760:E760)</f>
        <v>0</v>
      </c>
      <c r="AV760" s="34">
        <f t="shared" ref="AV760:AV783" si="471">SUM(AK760:AU760)</f>
        <v>0</v>
      </c>
      <c r="AX760" s="25">
        <v>2022</v>
      </c>
      <c r="AY760" s="34"/>
      <c r="AZ760" s="34"/>
      <c r="BA760" s="34"/>
      <c r="BB760" s="34"/>
      <c r="BC760" s="34"/>
      <c r="BD760" s="34"/>
      <c r="BE760" s="34"/>
      <c r="BF760" s="34"/>
      <c r="BG760" s="34"/>
      <c r="BH760" s="34"/>
      <c r="BI760" s="34"/>
      <c r="BJ760" s="34"/>
      <c r="BL760" s="74" t="s">
        <v>58</v>
      </c>
      <c r="BM760" s="75">
        <f>AY784</f>
        <v>0</v>
      </c>
    </row>
    <row r="761" spans="2:65" x14ac:dyDescent="0.25">
      <c r="B761" s="27">
        <v>2023</v>
      </c>
      <c r="C761" s="115"/>
      <c r="D761" s="115"/>
      <c r="E761" s="115"/>
      <c r="F761" s="115"/>
      <c r="G761" s="115"/>
      <c r="H761" s="115"/>
      <c r="I761" s="115"/>
      <c r="J761" s="115"/>
      <c r="K761" s="115"/>
      <c r="L761" s="115"/>
      <c r="M761" s="115"/>
      <c r="N761" s="115"/>
      <c r="O761" s="115"/>
      <c r="P761" s="115"/>
      <c r="Q761" s="115"/>
      <c r="R761" s="115"/>
      <c r="S761" s="115"/>
      <c r="T761" s="115"/>
      <c r="U761" s="115"/>
      <c r="V761" s="115"/>
      <c r="W761" s="115"/>
      <c r="X761" s="115"/>
      <c r="Y761" s="115"/>
      <c r="Z761" s="115"/>
      <c r="AA761" s="115"/>
      <c r="AB761" s="115"/>
      <c r="AC761" s="115"/>
      <c r="AD761" s="115"/>
      <c r="AE761" s="115"/>
      <c r="AF761" s="115"/>
      <c r="AG761" s="115"/>
      <c r="AH761" s="115"/>
      <c r="AI761" s="30" t="str">
        <f t="shared" ref="AI761:AI783" si="472">AI760</f>
        <v>U 2% Cost threshold</v>
      </c>
      <c r="AJ761" s="27">
        <v>2023</v>
      </c>
      <c r="AK761" s="35">
        <f t="shared" ref="AK761:AK782" si="473">SUM(AG761:AH761)</f>
        <v>0</v>
      </c>
      <c r="AL761" s="35">
        <f t="shared" si="468"/>
        <v>0</v>
      </c>
      <c r="AM761" s="35">
        <f t="shared" ref="AM761:AM783" si="474">SUM(AC761:AD761)</f>
        <v>0</v>
      </c>
      <c r="AN761" s="35">
        <f t="shared" ref="AN761:AN783" si="475">AF761</f>
        <v>0</v>
      </c>
      <c r="AO761" s="35">
        <f t="shared" ref="AO761:AO783" si="476">W761+AE761</f>
        <v>0</v>
      </c>
      <c r="AP761" s="35">
        <f t="shared" ref="AP761:AP783" si="477">AA761</f>
        <v>0</v>
      </c>
      <c r="AQ761" s="35">
        <f t="shared" ref="AQ761:AQ783" si="478">SUM(M761:Q761)</f>
        <v>0</v>
      </c>
      <c r="AR761" s="35">
        <f t="shared" si="469"/>
        <v>0</v>
      </c>
      <c r="AS761" s="35">
        <f t="shared" ref="AS761:AS783" si="479">SUM(X761:Z761)</f>
        <v>0</v>
      </c>
      <c r="AT761" s="35">
        <f t="shared" ref="AT761:AT783" si="480">V761</f>
        <v>0</v>
      </c>
      <c r="AU761" s="35">
        <f t="shared" si="470"/>
        <v>0</v>
      </c>
      <c r="AV761" s="35">
        <f t="shared" si="471"/>
        <v>0</v>
      </c>
      <c r="AX761" s="27">
        <v>2023</v>
      </c>
      <c r="AY761" s="35"/>
      <c r="AZ761" s="35"/>
      <c r="BA761" s="35"/>
      <c r="BB761" s="35"/>
      <c r="BC761" s="35"/>
      <c r="BD761" s="35"/>
      <c r="BE761" s="35"/>
      <c r="BF761" s="35"/>
      <c r="BG761" s="35"/>
      <c r="BH761" s="35"/>
      <c r="BI761" s="35"/>
      <c r="BJ761" s="35"/>
      <c r="BL761" s="74" t="s">
        <v>59</v>
      </c>
      <c r="BM761" s="75">
        <f>AZ784</f>
        <v>0</v>
      </c>
    </row>
    <row r="762" spans="2:65" x14ac:dyDescent="0.25">
      <c r="B762" s="25">
        <v>2024</v>
      </c>
      <c r="C762" s="115"/>
      <c r="D762" s="115"/>
      <c r="E762" s="115"/>
      <c r="F762" s="115"/>
      <c r="G762" s="115"/>
      <c r="H762" s="115"/>
      <c r="I762" s="115"/>
      <c r="J762" s="115"/>
      <c r="K762" s="115"/>
      <c r="L762" s="115"/>
      <c r="M762" s="115"/>
      <c r="N762" s="115"/>
      <c r="O762" s="115"/>
      <c r="P762" s="115"/>
      <c r="Q762" s="115"/>
      <c r="R762" s="115"/>
      <c r="S762" s="115"/>
      <c r="T762" s="115"/>
      <c r="U762" s="115"/>
      <c r="V762" s="115"/>
      <c r="W762" s="115"/>
      <c r="X762" s="115"/>
      <c r="Y762" s="115"/>
      <c r="Z762" s="115"/>
      <c r="AA762" s="115"/>
      <c r="AB762" s="115"/>
      <c r="AC762" s="115"/>
      <c r="AD762" s="115"/>
      <c r="AE762" s="115"/>
      <c r="AF762" s="115"/>
      <c r="AG762" s="115"/>
      <c r="AH762" s="115"/>
      <c r="AI762" s="30" t="str">
        <f t="shared" si="472"/>
        <v>U 2% Cost threshold</v>
      </c>
      <c r="AJ762" s="25">
        <v>2024</v>
      </c>
      <c r="AK762" s="34">
        <f t="shared" si="473"/>
        <v>0</v>
      </c>
      <c r="AL762" s="34">
        <f t="shared" si="468"/>
        <v>0</v>
      </c>
      <c r="AM762" s="34">
        <f t="shared" si="474"/>
        <v>0</v>
      </c>
      <c r="AN762" s="34">
        <f t="shared" si="475"/>
        <v>0</v>
      </c>
      <c r="AO762" s="34">
        <f t="shared" si="476"/>
        <v>0</v>
      </c>
      <c r="AP762" s="34">
        <f t="shared" si="477"/>
        <v>0</v>
      </c>
      <c r="AQ762" s="34">
        <f t="shared" si="478"/>
        <v>0</v>
      </c>
      <c r="AR762" s="34">
        <f t="shared" si="469"/>
        <v>0</v>
      </c>
      <c r="AS762" s="34">
        <f t="shared" si="479"/>
        <v>0</v>
      </c>
      <c r="AT762" s="34">
        <f t="shared" si="480"/>
        <v>0</v>
      </c>
      <c r="AU762" s="34">
        <f t="shared" si="470"/>
        <v>0</v>
      </c>
      <c r="AV762" s="34">
        <f t="shared" si="471"/>
        <v>0</v>
      </c>
      <c r="AX762" s="25">
        <v>2024</v>
      </c>
      <c r="AY762" s="34"/>
      <c r="AZ762" s="34"/>
      <c r="BA762" s="34"/>
      <c r="BB762" s="34"/>
      <c r="BC762" s="34"/>
      <c r="BD762" s="34"/>
      <c r="BE762" s="34"/>
      <c r="BF762" s="34"/>
      <c r="BG762" s="34"/>
      <c r="BH762" s="34"/>
      <c r="BI762" s="34"/>
      <c r="BJ762" s="34"/>
      <c r="BL762" s="74" t="s">
        <v>60</v>
      </c>
      <c r="BM762" s="75">
        <f>BA784</f>
        <v>0</v>
      </c>
    </row>
    <row r="763" spans="2:65" x14ac:dyDescent="0.25">
      <c r="B763" s="27">
        <v>2025</v>
      </c>
      <c r="C763" s="115"/>
      <c r="D763" s="115"/>
      <c r="E763" s="115"/>
      <c r="F763" s="115"/>
      <c r="G763" s="115"/>
      <c r="H763" s="115"/>
      <c r="I763" s="115"/>
      <c r="J763" s="115"/>
      <c r="K763" s="115"/>
      <c r="L763" s="115"/>
      <c r="M763" s="115"/>
      <c r="N763" s="115"/>
      <c r="O763" s="115"/>
      <c r="P763" s="115"/>
      <c r="Q763" s="115"/>
      <c r="R763" s="115"/>
      <c r="S763" s="115"/>
      <c r="T763" s="115"/>
      <c r="U763" s="115"/>
      <c r="V763" s="115"/>
      <c r="W763" s="115"/>
      <c r="X763" s="115"/>
      <c r="Y763" s="115"/>
      <c r="Z763" s="115"/>
      <c r="AA763" s="115"/>
      <c r="AB763" s="115"/>
      <c r="AC763" s="115"/>
      <c r="AD763" s="115"/>
      <c r="AE763" s="115"/>
      <c r="AF763" s="115"/>
      <c r="AG763" s="115"/>
      <c r="AH763" s="115"/>
      <c r="AI763" s="30" t="str">
        <f t="shared" si="472"/>
        <v>U 2% Cost threshold</v>
      </c>
      <c r="AJ763" s="27">
        <v>2025</v>
      </c>
      <c r="AK763" s="35">
        <f t="shared" si="473"/>
        <v>0</v>
      </c>
      <c r="AL763" s="35">
        <f t="shared" si="468"/>
        <v>0</v>
      </c>
      <c r="AM763" s="35">
        <f t="shared" si="474"/>
        <v>0</v>
      </c>
      <c r="AN763" s="35">
        <f t="shared" si="475"/>
        <v>0</v>
      </c>
      <c r="AO763" s="35">
        <f t="shared" si="476"/>
        <v>0</v>
      </c>
      <c r="AP763" s="35">
        <f t="shared" si="477"/>
        <v>0</v>
      </c>
      <c r="AQ763" s="35">
        <f t="shared" si="478"/>
        <v>0</v>
      </c>
      <c r="AR763" s="35">
        <f t="shared" si="469"/>
        <v>0</v>
      </c>
      <c r="AS763" s="35">
        <f t="shared" si="479"/>
        <v>0</v>
      </c>
      <c r="AT763" s="35">
        <f t="shared" si="480"/>
        <v>0</v>
      </c>
      <c r="AU763" s="35">
        <f t="shared" si="470"/>
        <v>0</v>
      </c>
      <c r="AV763" s="35">
        <f t="shared" si="471"/>
        <v>0</v>
      </c>
      <c r="AX763" s="27">
        <v>2025</v>
      </c>
      <c r="AY763" s="35">
        <f t="shared" ref="AY763:BJ763" si="481">AK763</f>
        <v>0</v>
      </c>
      <c r="AZ763" s="35">
        <f t="shared" si="481"/>
        <v>0</v>
      </c>
      <c r="BA763" s="35">
        <f t="shared" si="481"/>
        <v>0</v>
      </c>
      <c r="BB763" s="35">
        <f t="shared" si="481"/>
        <v>0</v>
      </c>
      <c r="BC763" s="35">
        <f t="shared" si="481"/>
        <v>0</v>
      </c>
      <c r="BD763" s="35">
        <f t="shared" si="481"/>
        <v>0</v>
      </c>
      <c r="BE763" s="35">
        <f t="shared" si="481"/>
        <v>0</v>
      </c>
      <c r="BF763" s="35">
        <f t="shared" si="481"/>
        <v>0</v>
      </c>
      <c r="BG763" s="35">
        <f t="shared" si="481"/>
        <v>0</v>
      </c>
      <c r="BH763" s="35">
        <f t="shared" si="481"/>
        <v>0</v>
      </c>
      <c r="BI763" s="35">
        <f t="shared" si="481"/>
        <v>0</v>
      </c>
      <c r="BJ763" s="35">
        <f t="shared" si="481"/>
        <v>0</v>
      </c>
      <c r="BL763" s="74" t="s">
        <v>61</v>
      </c>
      <c r="BM763" s="75">
        <f>BB784</f>
        <v>0</v>
      </c>
    </row>
    <row r="764" spans="2:65" x14ac:dyDescent="0.25">
      <c r="B764" s="25">
        <v>2026</v>
      </c>
      <c r="C764" s="115"/>
      <c r="D764" s="115"/>
      <c r="E764" s="115"/>
      <c r="F764" s="115"/>
      <c r="G764" s="115"/>
      <c r="H764" s="115"/>
      <c r="I764" s="115"/>
      <c r="J764" s="115"/>
      <c r="K764" s="115"/>
      <c r="L764" s="115"/>
      <c r="M764" s="115"/>
      <c r="N764" s="115"/>
      <c r="O764" s="115"/>
      <c r="P764" s="115"/>
      <c r="Q764" s="115"/>
      <c r="R764" s="115"/>
      <c r="S764" s="115"/>
      <c r="T764" s="115"/>
      <c r="U764" s="115"/>
      <c r="V764" s="115"/>
      <c r="W764" s="115"/>
      <c r="X764" s="115"/>
      <c r="Y764" s="115"/>
      <c r="Z764" s="115"/>
      <c r="AA764" s="115"/>
      <c r="AB764" s="115"/>
      <c r="AC764" s="115"/>
      <c r="AD764" s="115"/>
      <c r="AE764" s="115"/>
      <c r="AF764" s="115"/>
      <c r="AG764" s="115"/>
      <c r="AH764" s="115"/>
      <c r="AI764" s="30" t="str">
        <f t="shared" si="472"/>
        <v>U 2% Cost threshold</v>
      </c>
      <c r="AJ764" s="25">
        <v>2026</v>
      </c>
      <c r="AK764" s="34">
        <f t="shared" si="473"/>
        <v>0</v>
      </c>
      <c r="AL764" s="34">
        <f t="shared" si="468"/>
        <v>0</v>
      </c>
      <c r="AM764" s="34">
        <f t="shared" si="474"/>
        <v>0</v>
      </c>
      <c r="AN764" s="34">
        <f t="shared" si="475"/>
        <v>0</v>
      </c>
      <c r="AO764" s="34">
        <f t="shared" si="476"/>
        <v>0</v>
      </c>
      <c r="AP764" s="34">
        <f t="shared" si="477"/>
        <v>0</v>
      </c>
      <c r="AQ764" s="34">
        <f t="shared" si="478"/>
        <v>0</v>
      </c>
      <c r="AR764" s="34">
        <f t="shared" si="469"/>
        <v>0</v>
      </c>
      <c r="AS764" s="34">
        <f t="shared" si="479"/>
        <v>0</v>
      </c>
      <c r="AT764" s="34">
        <f t="shared" si="480"/>
        <v>0</v>
      </c>
      <c r="AU764" s="34">
        <f t="shared" si="470"/>
        <v>0</v>
      </c>
      <c r="AV764" s="34">
        <f t="shared" si="471"/>
        <v>0</v>
      </c>
      <c r="AX764" s="25">
        <v>2026</v>
      </c>
      <c r="AY764" s="34"/>
      <c r="AZ764" s="34"/>
      <c r="BA764" s="34"/>
      <c r="BB764" s="34"/>
      <c r="BC764" s="34"/>
      <c r="BD764" s="34"/>
      <c r="BE764" s="34"/>
      <c r="BF764" s="34"/>
      <c r="BG764" s="34"/>
      <c r="BH764" s="34"/>
      <c r="BI764" s="34"/>
      <c r="BJ764" s="34"/>
      <c r="BL764" s="74" t="s">
        <v>62</v>
      </c>
      <c r="BM764" s="75">
        <f>BC784</f>
        <v>0</v>
      </c>
    </row>
    <row r="765" spans="2:65" x14ac:dyDescent="0.25">
      <c r="B765" s="27">
        <v>2027</v>
      </c>
      <c r="C765" s="115"/>
      <c r="D765" s="115"/>
      <c r="E765" s="115"/>
      <c r="F765" s="115"/>
      <c r="G765" s="115"/>
      <c r="H765" s="115"/>
      <c r="I765" s="115"/>
      <c r="J765" s="115"/>
      <c r="K765" s="115"/>
      <c r="L765" s="115"/>
      <c r="M765" s="115"/>
      <c r="N765" s="115"/>
      <c r="O765" s="115"/>
      <c r="P765" s="115"/>
      <c r="Q765" s="115"/>
      <c r="R765" s="115"/>
      <c r="S765" s="115"/>
      <c r="T765" s="115"/>
      <c r="U765" s="115"/>
      <c r="V765" s="115"/>
      <c r="W765" s="115"/>
      <c r="X765" s="115"/>
      <c r="Y765" s="115"/>
      <c r="Z765" s="115"/>
      <c r="AA765" s="115"/>
      <c r="AB765" s="115"/>
      <c r="AC765" s="115"/>
      <c r="AD765" s="115"/>
      <c r="AE765" s="115"/>
      <c r="AF765" s="115"/>
      <c r="AG765" s="115"/>
      <c r="AH765" s="115"/>
      <c r="AI765" s="30" t="str">
        <f t="shared" si="472"/>
        <v>U 2% Cost threshold</v>
      </c>
      <c r="AJ765" s="27">
        <v>2027</v>
      </c>
      <c r="AK765" s="35">
        <f t="shared" si="473"/>
        <v>0</v>
      </c>
      <c r="AL765" s="35">
        <f t="shared" si="468"/>
        <v>0</v>
      </c>
      <c r="AM765" s="35">
        <f t="shared" si="474"/>
        <v>0</v>
      </c>
      <c r="AN765" s="35">
        <f t="shared" si="475"/>
        <v>0</v>
      </c>
      <c r="AO765" s="35">
        <f t="shared" si="476"/>
        <v>0</v>
      </c>
      <c r="AP765" s="35">
        <f t="shared" si="477"/>
        <v>0</v>
      </c>
      <c r="AQ765" s="35">
        <f t="shared" si="478"/>
        <v>0</v>
      </c>
      <c r="AR765" s="35">
        <f t="shared" si="469"/>
        <v>0</v>
      </c>
      <c r="AS765" s="35">
        <f t="shared" si="479"/>
        <v>0</v>
      </c>
      <c r="AT765" s="35">
        <f t="shared" si="480"/>
        <v>0</v>
      </c>
      <c r="AU765" s="35">
        <f t="shared" si="470"/>
        <v>0</v>
      </c>
      <c r="AV765" s="35">
        <f t="shared" si="471"/>
        <v>0</v>
      </c>
      <c r="AX765" s="27">
        <v>2027</v>
      </c>
      <c r="AY765" s="35"/>
      <c r="AZ765" s="35"/>
      <c r="BA765" s="35"/>
      <c r="BB765" s="35"/>
      <c r="BC765" s="35"/>
      <c r="BD765" s="35"/>
      <c r="BE765" s="35"/>
      <c r="BF765" s="35"/>
      <c r="BG765" s="35"/>
      <c r="BH765" s="35"/>
      <c r="BI765" s="35"/>
      <c r="BJ765" s="35"/>
      <c r="BL765" s="74" t="s">
        <v>38</v>
      </c>
      <c r="BM765" s="75">
        <f>BD784</f>
        <v>0</v>
      </c>
    </row>
    <row r="766" spans="2:65" x14ac:dyDescent="0.25">
      <c r="B766" s="25">
        <v>2028</v>
      </c>
      <c r="C766" s="115"/>
      <c r="D766" s="115"/>
      <c r="E766" s="115"/>
      <c r="F766" s="115"/>
      <c r="G766" s="115"/>
      <c r="H766" s="115"/>
      <c r="I766" s="115"/>
      <c r="J766" s="115"/>
      <c r="K766" s="115"/>
      <c r="L766" s="115"/>
      <c r="M766" s="115"/>
      <c r="N766" s="115"/>
      <c r="O766" s="115"/>
      <c r="P766" s="115"/>
      <c r="Q766" s="115"/>
      <c r="R766" s="115"/>
      <c r="S766" s="115"/>
      <c r="T766" s="115"/>
      <c r="U766" s="115"/>
      <c r="V766" s="115"/>
      <c r="W766" s="115"/>
      <c r="X766" s="115"/>
      <c r="Y766" s="115"/>
      <c r="Z766" s="115"/>
      <c r="AA766" s="115"/>
      <c r="AB766" s="115"/>
      <c r="AC766" s="115"/>
      <c r="AD766" s="115"/>
      <c r="AE766" s="115"/>
      <c r="AF766" s="115"/>
      <c r="AG766" s="115"/>
      <c r="AH766" s="115"/>
      <c r="AI766" s="30" t="str">
        <f t="shared" si="472"/>
        <v>U 2% Cost threshold</v>
      </c>
      <c r="AJ766" s="25">
        <v>2028</v>
      </c>
      <c r="AK766" s="34">
        <f t="shared" si="473"/>
        <v>0</v>
      </c>
      <c r="AL766" s="34">
        <f t="shared" si="468"/>
        <v>0</v>
      </c>
      <c r="AM766" s="34">
        <f t="shared" si="474"/>
        <v>0</v>
      </c>
      <c r="AN766" s="34">
        <f t="shared" si="475"/>
        <v>0</v>
      </c>
      <c r="AO766" s="34">
        <f t="shared" si="476"/>
        <v>0</v>
      </c>
      <c r="AP766" s="34">
        <f t="shared" si="477"/>
        <v>0</v>
      </c>
      <c r="AQ766" s="34">
        <f t="shared" si="478"/>
        <v>0</v>
      </c>
      <c r="AR766" s="34">
        <f t="shared" si="469"/>
        <v>0</v>
      </c>
      <c r="AS766" s="34">
        <f t="shared" si="479"/>
        <v>0</v>
      </c>
      <c r="AT766" s="34">
        <f t="shared" si="480"/>
        <v>0</v>
      </c>
      <c r="AU766" s="34">
        <f t="shared" si="470"/>
        <v>0</v>
      </c>
      <c r="AV766" s="34">
        <f t="shared" si="471"/>
        <v>0</v>
      </c>
      <c r="AX766" s="25">
        <v>2028</v>
      </c>
      <c r="AY766" s="34"/>
      <c r="AZ766" s="34"/>
      <c r="BA766" s="34"/>
      <c r="BB766" s="34"/>
      <c r="BC766" s="34"/>
      <c r="BD766" s="34"/>
      <c r="BE766" s="34"/>
      <c r="BF766" s="34"/>
      <c r="BG766" s="34"/>
      <c r="BH766" s="34"/>
      <c r="BI766" s="34"/>
      <c r="BJ766" s="34"/>
      <c r="BL766" s="74" t="s">
        <v>47</v>
      </c>
      <c r="BM766" s="75">
        <f>BE784</f>
        <v>0</v>
      </c>
    </row>
    <row r="767" spans="2:65" x14ac:dyDescent="0.25">
      <c r="B767" s="27">
        <v>2029</v>
      </c>
      <c r="C767" s="115"/>
      <c r="D767" s="115"/>
      <c r="E767" s="115"/>
      <c r="F767" s="115"/>
      <c r="G767" s="115"/>
      <c r="H767" s="115"/>
      <c r="I767" s="115"/>
      <c r="J767" s="115"/>
      <c r="K767" s="115"/>
      <c r="L767" s="115"/>
      <c r="M767" s="115"/>
      <c r="N767" s="115"/>
      <c r="O767" s="115"/>
      <c r="P767" s="115"/>
      <c r="Q767" s="115"/>
      <c r="R767" s="115"/>
      <c r="S767" s="115"/>
      <c r="T767" s="115"/>
      <c r="U767" s="115"/>
      <c r="V767" s="115"/>
      <c r="W767" s="115"/>
      <c r="X767" s="115"/>
      <c r="Y767" s="115"/>
      <c r="Z767" s="115"/>
      <c r="AA767" s="115"/>
      <c r="AB767" s="115"/>
      <c r="AC767" s="115"/>
      <c r="AD767" s="115"/>
      <c r="AE767" s="115"/>
      <c r="AF767" s="115"/>
      <c r="AG767" s="115"/>
      <c r="AH767" s="115"/>
      <c r="AI767" s="30" t="str">
        <f t="shared" si="472"/>
        <v>U 2% Cost threshold</v>
      </c>
      <c r="AJ767" s="27">
        <v>2029</v>
      </c>
      <c r="AK767" s="35">
        <f t="shared" si="473"/>
        <v>0</v>
      </c>
      <c r="AL767" s="35">
        <f t="shared" si="468"/>
        <v>0</v>
      </c>
      <c r="AM767" s="35">
        <f t="shared" si="474"/>
        <v>0</v>
      </c>
      <c r="AN767" s="35">
        <f t="shared" si="475"/>
        <v>0</v>
      </c>
      <c r="AO767" s="35">
        <f t="shared" si="476"/>
        <v>0</v>
      </c>
      <c r="AP767" s="35">
        <f t="shared" si="477"/>
        <v>0</v>
      </c>
      <c r="AQ767" s="35">
        <f t="shared" si="478"/>
        <v>0</v>
      </c>
      <c r="AR767" s="35">
        <f t="shared" si="469"/>
        <v>0</v>
      </c>
      <c r="AS767" s="35">
        <f t="shared" si="479"/>
        <v>0</v>
      </c>
      <c r="AT767" s="35">
        <f t="shared" si="480"/>
        <v>0</v>
      </c>
      <c r="AU767" s="35">
        <f t="shared" si="470"/>
        <v>0</v>
      </c>
      <c r="AV767" s="35">
        <f t="shared" si="471"/>
        <v>0</v>
      </c>
      <c r="AX767" s="27">
        <v>2029</v>
      </c>
      <c r="AY767" s="35"/>
      <c r="AZ767" s="35"/>
      <c r="BA767" s="35"/>
      <c r="BB767" s="35"/>
      <c r="BC767" s="35"/>
      <c r="BD767" s="35"/>
      <c r="BE767" s="35"/>
      <c r="BF767" s="35"/>
      <c r="BG767" s="35"/>
      <c r="BH767" s="35"/>
      <c r="BI767" s="35"/>
      <c r="BJ767" s="35"/>
      <c r="BL767" s="74" t="s">
        <v>53</v>
      </c>
      <c r="BM767" s="75">
        <f>BF784</f>
        <v>0</v>
      </c>
    </row>
    <row r="768" spans="2:65" x14ac:dyDescent="0.25">
      <c r="B768" s="25">
        <v>2030</v>
      </c>
      <c r="C768" s="115"/>
      <c r="D768" s="115"/>
      <c r="E768" s="115"/>
      <c r="F768" s="115"/>
      <c r="G768" s="115"/>
      <c r="H768" s="115"/>
      <c r="I768" s="115"/>
      <c r="J768" s="115"/>
      <c r="K768" s="115"/>
      <c r="L768" s="115"/>
      <c r="M768" s="115"/>
      <c r="N768" s="115"/>
      <c r="O768" s="115"/>
      <c r="P768" s="115"/>
      <c r="Q768" s="115"/>
      <c r="R768" s="115"/>
      <c r="S768" s="115"/>
      <c r="T768" s="115"/>
      <c r="U768" s="115"/>
      <c r="V768" s="115"/>
      <c r="W768" s="115"/>
      <c r="X768" s="115"/>
      <c r="Y768" s="115"/>
      <c r="Z768" s="115"/>
      <c r="AA768" s="115"/>
      <c r="AB768" s="115"/>
      <c r="AC768" s="115"/>
      <c r="AD768" s="115"/>
      <c r="AE768" s="115"/>
      <c r="AF768" s="115"/>
      <c r="AG768" s="115"/>
      <c r="AH768" s="115"/>
      <c r="AI768" s="30" t="str">
        <f t="shared" si="472"/>
        <v>U 2% Cost threshold</v>
      </c>
      <c r="AJ768" s="25">
        <v>2030</v>
      </c>
      <c r="AK768" s="34">
        <f t="shared" si="473"/>
        <v>0</v>
      </c>
      <c r="AL768" s="34">
        <f t="shared" si="468"/>
        <v>0</v>
      </c>
      <c r="AM768" s="34">
        <f t="shared" si="474"/>
        <v>0</v>
      </c>
      <c r="AN768" s="34">
        <f t="shared" si="475"/>
        <v>0</v>
      </c>
      <c r="AO768" s="34">
        <f t="shared" si="476"/>
        <v>0</v>
      </c>
      <c r="AP768" s="34">
        <f t="shared" si="477"/>
        <v>0</v>
      </c>
      <c r="AQ768" s="34">
        <f t="shared" si="478"/>
        <v>0</v>
      </c>
      <c r="AR768" s="34">
        <f t="shared" si="469"/>
        <v>0</v>
      </c>
      <c r="AS768" s="34">
        <f t="shared" si="479"/>
        <v>0</v>
      </c>
      <c r="AT768" s="34">
        <f t="shared" si="480"/>
        <v>0</v>
      </c>
      <c r="AU768" s="34">
        <f t="shared" si="470"/>
        <v>0</v>
      </c>
      <c r="AV768" s="34">
        <f t="shared" si="471"/>
        <v>0</v>
      </c>
      <c r="AX768" s="25">
        <v>2030</v>
      </c>
      <c r="AY768" s="34">
        <f t="shared" ref="AY768:BJ768" si="482">AK768-AY763</f>
        <v>0</v>
      </c>
      <c r="AZ768" s="34">
        <f t="shared" si="482"/>
        <v>0</v>
      </c>
      <c r="BA768" s="34">
        <f t="shared" si="482"/>
        <v>0</v>
      </c>
      <c r="BB768" s="34">
        <f t="shared" si="482"/>
        <v>0</v>
      </c>
      <c r="BC768" s="34">
        <f t="shared" si="482"/>
        <v>0</v>
      </c>
      <c r="BD768" s="34">
        <f t="shared" si="482"/>
        <v>0</v>
      </c>
      <c r="BE768" s="34">
        <f t="shared" si="482"/>
        <v>0</v>
      </c>
      <c r="BF768" s="34">
        <f t="shared" si="482"/>
        <v>0</v>
      </c>
      <c r="BG768" s="34">
        <f t="shared" si="482"/>
        <v>0</v>
      </c>
      <c r="BH768" s="34">
        <f t="shared" si="482"/>
        <v>0</v>
      </c>
      <c r="BI768" s="34">
        <f t="shared" si="482"/>
        <v>0</v>
      </c>
      <c r="BJ768" s="34">
        <f t="shared" si="482"/>
        <v>0</v>
      </c>
      <c r="BL768" s="74" t="s">
        <v>63</v>
      </c>
      <c r="BM768" s="75">
        <f>BG784</f>
        <v>0</v>
      </c>
    </row>
    <row r="769" spans="2:65" x14ac:dyDescent="0.25">
      <c r="B769" s="27">
        <v>2031</v>
      </c>
      <c r="C769" s="115"/>
      <c r="D769" s="115"/>
      <c r="E769" s="115"/>
      <c r="F769" s="115"/>
      <c r="G769" s="115"/>
      <c r="H769" s="115"/>
      <c r="I769" s="115"/>
      <c r="J769" s="115"/>
      <c r="K769" s="115"/>
      <c r="L769" s="115"/>
      <c r="M769" s="115"/>
      <c r="N769" s="115"/>
      <c r="O769" s="115"/>
      <c r="P769" s="115"/>
      <c r="Q769" s="115"/>
      <c r="R769" s="115"/>
      <c r="S769" s="115"/>
      <c r="T769" s="115"/>
      <c r="U769" s="115"/>
      <c r="V769" s="115"/>
      <c r="W769" s="115"/>
      <c r="X769" s="115"/>
      <c r="Y769" s="115"/>
      <c r="Z769" s="115"/>
      <c r="AA769" s="115"/>
      <c r="AB769" s="115"/>
      <c r="AC769" s="115"/>
      <c r="AD769" s="115"/>
      <c r="AE769" s="115"/>
      <c r="AF769" s="115"/>
      <c r="AG769" s="115"/>
      <c r="AH769" s="115"/>
      <c r="AI769" s="30" t="str">
        <f t="shared" si="472"/>
        <v>U 2% Cost threshold</v>
      </c>
      <c r="AJ769" s="27">
        <v>2031</v>
      </c>
      <c r="AK769" s="35">
        <f t="shared" si="473"/>
        <v>0</v>
      </c>
      <c r="AL769" s="35">
        <f t="shared" si="468"/>
        <v>0</v>
      </c>
      <c r="AM769" s="35">
        <f t="shared" si="474"/>
        <v>0</v>
      </c>
      <c r="AN769" s="35">
        <f t="shared" si="475"/>
        <v>0</v>
      </c>
      <c r="AO769" s="35">
        <f t="shared" si="476"/>
        <v>0</v>
      </c>
      <c r="AP769" s="35">
        <f t="shared" si="477"/>
        <v>0</v>
      </c>
      <c r="AQ769" s="35">
        <f t="shared" si="478"/>
        <v>0</v>
      </c>
      <c r="AR769" s="35">
        <f t="shared" si="469"/>
        <v>0</v>
      </c>
      <c r="AS769" s="35">
        <f t="shared" si="479"/>
        <v>0</v>
      </c>
      <c r="AT769" s="35">
        <f t="shared" si="480"/>
        <v>0</v>
      </c>
      <c r="AU769" s="35">
        <f t="shared" si="470"/>
        <v>0</v>
      </c>
      <c r="AV769" s="35">
        <f t="shared" si="471"/>
        <v>0</v>
      </c>
      <c r="AX769" s="27">
        <v>2031</v>
      </c>
      <c r="AY769" s="35"/>
      <c r="AZ769" s="35"/>
      <c r="BA769" s="35"/>
      <c r="BB769" s="35"/>
      <c r="BC769" s="35"/>
      <c r="BD769" s="35"/>
      <c r="BE769" s="35"/>
      <c r="BF769" s="35"/>
      <c r="BG769" s="35"/>
      <c r="BH769" s="35"/>
      <c r="BI769" s="35"/>
      <c r="BJ769" s="35"/>
      <c r="BL769" s="74" t="s">
        <v>64</v>
      </c>
      <c r="BM769" s="75">
        <f>BH784</f>
        <v>0</v>
      </c>
    </row>
    <row r="770" spans="2:65" x14ac:dyDescent="0.25">
      <c r="B770" s="25">
        <v>2032</v>
      </c>
      <c r="C770" s="115"/>
      <c r="D770" s="115"/>
      <c r="E770" s="115"/>
      <c r="F770" s="115"/>
      <c r="G770" s="115"/>
      <c r="H770" s="115"/>
      <c r="I770" s="115"/>
      <c r="J770" s="115"/>
      <c r="K770" s="115"/>
      <c r="L770" s="115"/>
      <c r="M770" s="115"/>
      <c r="N770" s="115"/>
      <c r="O770" s="115"/>
      <c r="P770" s="115"/>
      <c r="Q770" s="115"/>
      <c r="R770" s="115"/>
      <c r="S770" s="115"/>
      <c r="T770" s="115"/>
      <c r="U770" s="115"/>
      <c r="V770" s="115"/>
      <c r="W770" s="115"/>
      <c r="X770" s="115"/>
      <c r="Y770" s="115"/>
      <c r="Z770" s="115"/>
      <c r="AA770" s="115"/>
      <c r="AB770" s="115"/>
      <c r="AC770" s="115"/>
      <c r="AD770" s="115"/>
      <c r="AE770" s="115"/>
      <c r="AF770" s="115"/>
      <c r="AG770" s="115"/>
      <c r="AH770" s="115"/>
      <c r="AI770" s="30" t="str">
        <f t="shared" si="472"/>
        <v>U 2% Cost threshold</v>
      </c>
      <c r="AJ770" s="25">
        <v>2032</v>
      </c>
      <c r="AK770" s="34">
        <f t="shared" si="473"/>
        <v>0</v>
      </c>
      <c r="AL770" s="34">
        <f t="shared" si="468"/>
        <v>0</v>
      </c>
      <c r="AM770" s="34">
        <f t="shared" si="474"/>
        <v>0</v>
      </c>
      <c r="AN770" s="34">
        <f t="shared" si="475"/>
        <v>0</v>
      </c>
      <c r="AO770" s="34">
        <f t="shared" si="476"/>
        <v>0</v>
      </c>
      <c r="AP770" s="34">
        <f t="shared" si="477"/>
        <v>0</v>
      </c>
      <c r="AQ770" s="34">
        <f t="shared" si="478"/>
        <v>0</v>
      </c>
      <c r="AR770" s="34">
        <f t="shared" si="469"/>
        <v>0</v>
      </c>
      <c r="AS770" s="34">
        <f t="shared" si="479"/>
        <v>0</v>
      </c>
      <c r="AT770" s="34">
        <f t="shared" si="480"/>
        <v>0</v>
      </c>
      <c r="AU770" s="34">
        <f t="shared" si="470"/>
        <v>0</v>
      </c>
      <c r="AV770" s="34">
        <f t="shared" si="471"/>
        <v>0</v>
      </c>
      <c r="AX770" s="25">
        <v>2032</v>
      </c>
      <c r="AY770" s="34"/>
      <c r="AZ770" s="34"/>
      <c r="BA770" s="34"/>
      <c r="BB770" s="34"/>
      <c r="BC770" s="34"/>
      <c r="BD770" s="34"/>
      <c r="BE770" s="34"/>
      <c r="BF770" s="34"/>
      <c r="BG770" s="34"/>
      <c r="BH770" s="34"/>
      <c r="BI770" s="34"/>
      <c r="BJ770" s="34"/>
      <c r="BL770" s="74" t="s">
        <v>50</v>
      </c>
      <c r="BM770" s="75">
        <f>BI784</f>
        <v>0</v>
      </c>
    </row>
    <row r="771" spans="2:65" x14ac:dyDescent="0.25">
      <c r="B771" s="27">
        <v>2033</v>
      </c>
      <c r="C771" s="115"/>
      <c r="D771" s="115"/>
      <c r="E771" s="115"/>
      <c r="F771" s="115"/>
      <c r="G771" s="115"/>
      <c r="H771" s="115"/>
      <c r="I771" s="115"/>
      <c r="J771" s="115"/>
      <c r="K771" s="115"/>
      <c r="L771" s="115"/>
      <c r="M771" s="115"/>
      <c r="N771" s="115"/>
      <c r="O771" s="115"/>
      <c r="P771" s="115"/>
      <c r="Q771" s="115"/>
      <c r="R771" s="115"/>
      <c r="S771" s="115"/>
      <c r="T771" s="115"/>
      <c r="U771" s="115"/>
      <c r="V771" s="115"/>
      <c r="W771" s="115"/>
      <c r="X771" s="115"/>
      <c r="Y771" s="115"/>
      <c r="Z771" s="115"/>
      <c r="AA771" s="115"/>
      <c r="AB771" s="115"/>
      <c r="AC771" s="115"/>
      <c r="AD771" s="115"/>
      <c r="AE771" s="115"/>
      <c r="AF771" s="115"/>
      <c r="AG771" s="115"/>
      <c r="AH771" s="115"/>
      <c r="AI771" s="30" t="str">
        <f t="shared" si="472"/>
        <v>U 2% Cost threshold</v>
      </c>
      <c r="AJ771" s="27">
        <v>2033</v>
      </c>
      <c r="AK771" s="35">
        <f t="shared" si="473"/>
        <v>0</v>
      </c>
      <c r="AL771" s="35">
        <f t="shared" si="468"/>
        <v>0</v>
      </c>
      <c r="AM771" s="35">
        <f t="shared" si="474"/>
        <v>0</v>
      </c>
      <c r="AN771" s="35">
        <f t="shared" si="475"/>
        <v>0</v>
      </c>
      <c r="AO771" s="35">
        <f t="shared" si="476"/>
        <v>0</v>
      </c>
      <c r="AP771" s="35">
        <f t="shared" si="477"/>
        <v>0</v>
      </c>
      <c r="AQ771" s="35">
        <f t="shared" si="478"/>
        <v>0</v>
      </c>
      <c r="AR771" s="35">
        <f t="shared" si="469"/>
        <v>0</v>
      </c>
      <c r="AS771" s="35">
        <f t="shared" si="479"/>
        <v>0</v>
      </c>
      <c r="AT771" s="35">
        <f t="shared" si="480"/>
        <v>0</v>
      </c>
      <c r="AU771" s="35">
        <f t="shared" si="470"/>
        <v>0</v>
      </c>
      <c r="AV771" s="35">
        <f t="shared" si="471"/>
        <v>0</v>
      </c>
      <c r="AX771" s="27">
        <v>2033</v>
      </c>
      <c r="AY771" s="35"/>
      <c r="AZ771" s="35"/>
      <c r="BA771" s="35"/>
      <c r="BB771" s="35"/>
      <c r="BC771" s="35"/>
      <c r="BD771" s="35"/>
      <c r="BE771" s="35"/>
      <c r="BF771" s="35"/>
      <c r="BG771" s="35"/>
      <c r="BH771" s="35"/>
      <c r="BI771" s="35"/>
      <c r="BJ771" s="35"/>
    </row>
    <row r="772" spans="2:65" x14ac:dyDescent="0.25">
      <c r="B772" s="25">
        <v>2034</v>
      </c>
      <c r="C772" s="115"/>
      <c r="D772" s="115"/>
      <c r="E772" s="115"/>
      <c r="F772" s="115"/>
      <c r="G772" s="115"/>
      <c r="H772" s="115"/>
      <c r="I772" s="115"/>
      <c r="J772" s="115"/>
      <c r="K772" s="115"/>
      <c r="L772" s="115"/>
      <c r="M772" s="115"/>
      <c r="N772" s="115"/>
      <c r="O772" s="115"/>
      <c r="P772" s="115"/>
      <c r="Q772" s="115"/>
      <c r="R772" s="115"/>
      <c r="S772" s="115"/>
      <c r="T772" s="115"/>
      <c r="U772" s="115"/>
      <c r="V772" s="115"/>
      <c r="W772" s="115"/>
      <c r="X772" s="115"/>
      <c r="Y772" s="115"/>
      <c r="Z772" s="115"/>
      <c r="AA772" s="115"/>
      <c r="AB772" s="115"/>
      <c r="AC772" s="115"/>
      <c r="AD772" s="115"/>
      <c r="AE772" s="115"/>
      <c r="AF772" s="115"/>
      <c r="AG772" s="115"/>
      <c r="AH772" s="115"/>
      <c r="AI772" s="30" t="str">
        <f t="shared" si="472"/>
        <v>U 2% Cost threshold</v>
      </c>
      <c r="AJ772" s="25">
        <v>2034</v>
      </c>
      <c r="AK772" s="34">
        <f t="shared" si="473"/>
        <v>0</v>
      </c>
      <c r="AL772" s="34">
        <f t="shared" si="468"/>
        <v>0</v>
      </c>
      <c r="AM772" s="34">
        <f t="shared" si="474"/>
        <v>0</v>
      </c>
      <c r="AN772" s="34">
        <f t="shared" si="475"/>
        <v>0</v>
      </c>
      <c r="AO772" s="34">
        <f t="shared" si="476"/>
        <v>0</v>
      </c>
      <c r="AP772" s="34">
        <f t="shared" si="477"/>
        <v>0</v>
      </c>
      <c r="AQ772" s="34">
        <f t="shared" si="478"/>
        <v>0</v>
      </c>
      <c r="AR772" s="34">
        <f t="shared" si="469"/>
        <v>0</v>
      </c>
      <c r="AS772" s="34">
        <f t="shared" si="479"/>
        <v>0</v>
      </c>
      <c r="AT772" s="34">
        <f t="shared" si="480"/>
        <v>0</v>
      </c>
      <c r="AU772" s="34">
        <f t="shared" si="470"/>
        <v>0</v>
      </c>
      <c r="AV772" s="34">
        <f t="shared" si="471"/>
        <v>0</v>
      </c>
      <c r="AX772" s="25">
        <v>2034</v>
      </c>
      <c r="AY772" s="34"/>
      <c r="AZ772" s="34"/>
      <c r="BA772" s="34"/>
      <c r="BB772" s="34"/>
      <c r="BC772" s="34"/>
      <c r="BD772" s="34"/>
      <c r="BE772" s="34"/>
      <c r="BF772" s="34"/>
      <c r="BG772" s="34"/>
      <c r="BH772" s="34"/>
      <c r="BI772" s="34"/>
      <c r="BJ772" s="34"/>
    </row>
    <row r="773" spans="2:65" x14ac:dyDescent="0.25">
      <c r="B773" s="27">
        <v>2035</v>
      </c>
      <c r="C773" s="115"/>
      <c r="D773" s="115"/>
      <c r="E773" s="115"/>
      <c r="F773" s="115"/>
      <c r="G773" s="115"/>
      <c r="H773" s="115"/>
      <c r="I773" s="115"/>
      <c r="J773" s="115"/>
      <c r="K773" s="115"/>
      <c r="L773" s="115"/>
      <c r="M773" s="115"/>
      <c r="N773" s="115"/>
      <c r="O773" s="115"/>
      <c r="P773" s="115"/>
      <c r="Q773" s="115"/>
      <c r="R773" s="115"/>
      <c r="S773" s="115"/>
      <c r="T773" s="115"/>
      <c r="U773" s="115"/>
      <c r="V773" s="115"/>
      <c r="W773" s="115"/>
      <c r="X773" s="115"/>
      <c r="Y773" s="115"/>
      <c r="Z773" s="115"/>
      <c r="AA773" s="115"/>
      <c r="AB773" s="115"/>
      <c r="AC773" s="115"/>
      <c r="AD773" s="115"/>
      <c r="AE773" s="115"/>
      <c r="AF773" s="115"/>
      <c r="AG773" s="115"/>
      <c r="AH773" s="115"/>
      <c r="AI773" s="30" t="str">
        <f t="shared" si="472"/>
        <v>U 2% Cost threshold</v>
      </c>
      <c r="AJ773" s="27">
        <v>2035</v>
      </c>
      <c r="AK773" s="35">
        <f t="shared" si="473"/>
        <v>0</v>
      </c>
      <c r="AL773" s="35">
        <f t="shared" si="468"/>
        <v>0</v>
      </c>
      <c r="AM773" s="35">
        <f t="shared" si="474"/>
        <v>0</v>
      </c>
      <c r="AN773" s="35">
        <f t="shared" si="475"/>
        <v>0</v>
      </c>
      <c r="AO773" s="35">
        <f t="shared" si="476"/>
        <v>0</v>
      </c>
      <c r="AP773" s="35">
        <f t="shared" si="477"/>
        <v>0</v>
      </c>
      <c r="AQ773" s="35">
        <f t="shared" si="478"/>
        <v>0</v>
      </c>
      <c r="AR773" s="35">
        <f t="shared" si="469"/>
        <v>0</v>
      </c>
      <c r="AS773" s="35">
        <f t="shared" si="479"/>
        <v>0</v>
      </c>
      <c r="AT773" s="35">
        <f t="shared" si="480"/>
        <v>0</v>
      </c>
      <c r="AU773" s="35">
        <f t="shared" si="470"/>
        <v>0</v>
      </c>
      <c r="AV773" s="35">
        <f t="shared" si="471"/>
        <v>0</v>
      </c>
      <c r="AX773" s="27">
        <v>2035</v>
      </c>
      <c r="AY773" s="35"/>
      <c r="AZ773" s="35"/>
      <c r="BA773" s="35"/>
      <c r="BB773" s="35"/>
      <c r="BC773" s="35"/>
      <c r="BD773" s="35"/>
      <c r="BE773" s="35"/>
      <c r="BF773" s="35"/>
      <c r="BG773" s="35"/>
      <c r="BH773" s="35"/>
      <c r="BI773" s="35"/>
      <c r="BJ773" s="35"/>
    </row>
    <row r="774" spans="2:65" x14ac:dyDescent="0.25">
      <c r="B774" s="25">
        <v>2036</v>
      </c>
      <c r="C774" s="115"/>
      <c r="D774" s="115"/>
      <c r="E774" s="115"/>
      <c r="F774" s="115"/>
      <c r="G774" s="115"/>
      <c r="H774" s="115"/>
      <c r="I774" s="115"/>
      <c r="J774" s="115"/>
      <c r="K774" s="115"/>
      <c r="L774" s="115"/>
      <c r="M774" s="115"/>
      <c r="N774" s="115"/>
      <c r="O774" s="115"/>
      <c r="P774" s="115"/>
      <c r="Q774" s="115"/>
      <c r="R774" s="115"/>
      <c r="S774" s="115"/>
      <c r="T774" s="115"/>
      <c r="U774" s="115"/>
      <c r="V774" s="115"/>
      <c r="W774" s="115"/>
      <c r="X774" s="115"/>
      <c r="Y774" s="115"/>
      <c r="Z774" s="115"/>
      <c r="AA774" s="115"/>
      <c r="AB774" s="115"/>
      <c r="AC774" s="115"/>
      <c r="AD774" s="115"/>
      <c r="AE774" s="115"/>
      <c r="AF774" s="115"/>
      <c r="AG774" s="115"/>
      <c r="AH774" s="115"/>
      <c r="AI774" s="30" t="str">
        <f t="shared" si="472"/>
        <v>U 2% Cost threshold</v>
      </c>
      <c r="AJ774" s="25">
        <v>2036</v>
      </c>
      <c r="AK774" s="34">
        <f t="shared" si="473"/>
        <v>0</v>
      </c>
      <c r="AL774" s="34">
        <f t="shared" si="468"/>
        <v>0</v>
      </c>
      <c r="AM774" s="34">
        <f t="shared" si="474"/>
        <v>0</v>
      </c>
      <c r="AN774" s="34">
        <f t="shared" si="475"/>
        <v>0</v>
      </c>
      <c r="AO774" s="34">
        <f t="shared" si="476"/>
        <v>0</v>
      </c>
      <c r="AP774" s="34">
        <f t="shared" si="477"/>
        <v>0</v>
      </c>
      <c r="AQ774" s="34">
        <f t="shared" si="478"/>
        <v>0</v>
      </c>
      <c r="AR774" s="34">
        <f t="shared" si="469"/>
        <v>0</v>
      </c>
      <c r="AS774" s="34">
        <f t="shared" si="479"/>
        <v>0</v>
      </c>
      <c r="AT774" s="34">
        <f t="shared" si="480"/>
        <v>0</v>
      </c>
      <c r="AU774" s="34">
        <f t="shared" si="470"/>
        <v>0</v>
      </c>
      <c r="AV774" s="34">
        <f t="shared" si="471"/>
        <v>0</v>
      </c>
      <c r="AX774" s="25">
        <v>2036</v>
      </c>
      <c r="AY774" s="34"/>
      <c r="AZ774" s="34"/>
      <c r="BA774" s="34"/>
      <c r="BB774" s="34"/>
      <c r="BC774" s="34"/>
      <c r="BD774" s="34"/>
      <c r="BE774" s="34"/>
      <c r="BF774" s="34"/>
      <c r="BG774" s="34"/>
      <c r="BH774" s="34"/>
      <c r="BI774" s="34"/>
      <c r="BJ774" s="34"/>
    </row>
    <row r="775" spans="2:65" x14ac:dyDescent="0.25">
      <c r="B775" s="27">
        <v>2037</v>
      </c>
      <c r="C775" s="115"/>
      <c r="D775" s="115"/>
      <c r="E775" s="115"/>
      <c r="F775" s="115"/>
      <c r="G775" s="115"/>
      <c r="H775" s="115"/>
      <c r="I775" s="115"/>
      <c r="J775" s="115"/>
      <c r="K775" s="115"/>
      <c r="L775" s="115"/>
      <c r="M775" s="115"/>
      <c r="N775" s="115"/>
      <c r="O775" s="115"/>
      <c r="P775" s="115"/>
      <c r="Q775" s="115"/>
      <c r="R775" s="115"/>
      <c r="S775" s="115"/>
      <c r="T775" s="115"/>
      <c r="U775" s="115"/>
      <c r="V775" s="115"/>
      <c r="W775" s="115"/>
      <c r="X775" s="115"/>
      <c r="Y775" s="115"/>
      <c r="Z775" s="115"/>
      <c r="AA775" s="115"/>
      <c r="AB775" s="115"/>
      <c r="AC775" s="115"/>
      <c r="AD775" s="115"/>
      <c r="AE775" s="115"/>
      <c r="AF775" s="115"/>
      <c r="AG775" s="115"/>
      <c r="AH775" s="115"/>
      <c r="AI775" s="30" t="str">
        <f t="shared" si="472"/>
        <v>U 2% Cost threshold</v>
      </c>
      <c r="AJ775" s="27">
        <v>2037</v>
      </c>
      <c r="AK775" s="35">
        <f t="shared" si="473"/>
        <v>0</v>
      </c>
      <c r="AL775" s="35">
        <f t="shared" si="468"/>
        <v>0</v>
      </c>
      <c r="AM775" s="35">
        <f t="shared" si="474"/>
        <v>0</v>
      </c>
      <c r="AN775" s="35">
        <f t="shared" si="475"/>
        <v>0</v>
      </c>
      <c r="AO775" s="35">
        <f t="shared" si="476"/>
        <v>0</v>
      </c>
      <c r="AP775" s="35">
        <f t="shared" si="477"/>
        <v>0</v>
      </c>
      <c r="AQ775" s="35">
        <f t="shared" si="478"/>
        <v>0</v>
      </c>
      <c r="AR775" s="35">
        <f t="shared" si="469"/>
        <v>0</v>
      </c>
      <c r="AS775" s="35">
        <f t="shared" si="479"/>
        <v>0</v>
      </c>
      <c r="AT775" s="35">
        <f t="shared" si="480"/>
        <v>0</v>
      </c>
      <c r="AU775" s="35">
        <f t="shared" si="470"/>
        <v>0</v>
      </c>
      <c r="AV775" s="35">
        <f t="shared" si="471"/>
        <v>0</v>
      </c>
      <c r="AX775" s="27">
        <v>2037</v>
      </c>
      <c r="AY775" s="35"/>
      <c r="AZ775" s="35"/>
      <c r="BA775" s="35"/>
      <c r="BB775" s="35"/>
      <c r="BC775" s="35"/>
      <c r="BD775" s="35"/>
      <c r="BE775" s="35"/>
      <c r="BF775" s="35"/>
      <c r="BG775" s="35"/>
      <c r="BH775" s="35"/>
      <c r="BI775" s="35"/>
      <c r="BJ775" s="35"/>
    </row>
    <row r="776" spans="2:65" x14ac:dyDescent="0.25">
      <c r="B776" s="25">
        <v>2038</v>
      </c>
      <c r="C776" s="115"/>
      <c r="D776" s="115"/>
      <c r="E776" s="115"/>
      <c r="F776" s="115"/>
      <c r="G776" s="115"/>
      <c r="H776" s="115"/>
      <c r="I776" s="115"/>
      <c r="J776" s="115"/>
      <c r="K776" s="115"/>
      <c r="L776" s="115"/>
      <c r="M776" s="115"/>
      <c r="N776" s="115"/>
      <c r="O776" s="115"/>
      <c r="P776" s="115"/>
      <c r="Q776" s="115"/>
      <c r="R776" s="115"/>
      <c r="S776" s="115"/>
      <c r="T776" s="115"/>
      <c r="U776" s="115"/>
      <c r="V776" s="115"/>
      <c r="W776" s="115"/>
      <c r="X776" s="115"/>
      <c r="Y776" s="115"/>
      <c r="Z776" s="115"/>
      <c r="AA776" s="115"/>
      <c r="AB776" s="115"/>
      <c r="AC776" s="115"/>
      <c r="AD776" s="115"/>
      <c r="AE776" s="115"/>
      <c r="AF776" s="115"/>
      <c r="AG776" s="115"/>
      <c r="AH776" s="115"/>
      <c r="AI776" s="30" t="str">
        <f t="shared" si="472"/>
        <v>U 2% Cost threshold</v>
      </c>
      <c r="AJ776" s="25">
        <v>2038</v>
      </c>
      <c r="AK776" s="34">
        <f t="shared" si="473"/>
        <v>0</v>
      </c>
      <c r="AL776" s="34">
        <f t="shared" si="468"/>
        <v>0</v>
      </c>
      <c r="AM776" s="34">
        <f t="shared" si="474"/>
        <v>0</v>
      </c>
      <c r="AN776" s="34">
        <f t="shared" si="475"/>
        <v>0</v>
      </c>
      <c r="AO776" s="34">
        <f t="shared" si="476"/>
        <v>0</v>
      </c>
      <c r="AP776" s="34">
        <f t="shared" si="477"/>
        <v>0</v>
      </c>
      <c r="AQ776" s="34">
        <f t="shared" si="478"/>
        <v>0</v>
      </c>
      <c r="AR776" s="34">
        <f t="shared" si="469"/>
        <v>0</v>
      </c>
      <c r="AS776" s="34">
        <f t="shared" si="479"/>
        <v>0</v>
      </c>
      <c r="AT776" s="34">
        <f t="shared" si="480"/>
        <v>0</v>
      </c>
      <c r="AU776" s="34">
        <f t="shared" si="470"/>
        <v>0</v>
      </c>
      <c r="AV776" s="34">
        <f t="shared" si="471"/>
        <v>0</v>
      </c>
      <c r="AX776" s="25">
        <v>2038</v>
      </c>
      <c r="AY776" s="34"/>
      <c r="AZ776" s="34"/>
      <c r="BA776" s="34"/>
      <c r="BB776" s="34"/>
      <c r="BC776" s="34"/>
      <c r="BD776" s="34"/>
      <c r="BE776" s="34"/>
      <c r="BF776" s="34"/>
      <c r="BG776" s="34"/>
      <c r="BH776" s="34"/>
      <c r="BI776" s="34"/>
      <c r="BJ776" s="34"/>
    </row>
    <row r="777" spans="2:65" x14ac:dyDescent="0.25">
      <c r="B777" s="27">
        <v>2039</v>
      </c>
      <c r="C777" s="115"/>
      <c r="D777" s="115"/>
      <c r="E777" s="115"/>
      <c r="F777" s="115"/>
      <c r="G777" s="115"/>
      <c r="H777" s="115"/>
      <c r="I777" s="115"/>
      <c r="J777" s="115"/>
      <c r="K777" s="115"/>
      <c r="L777" s="115"/>
      <c r="M777" s="115"/>
      <c r="N777" s="115"/>
      <c r="O777" s="115"/>
      <c r="P777" s="115"/>
      <c r="Q777" s="115"/>
      <c r="R777" s="115"/>
      <c r="S777" s="115"/>
      <c r="T777" s="115"/>
      <c r="U777" s="115"/>
      <c r="V777" s="115"/>
      <c r="W777" s="115"/>
      <c r="X777" s="115"/>
      <c r="Y777" s="115"/>
      <c r="Z777" s="115"/>
      <c r="AA777" s="115"/>
      <c r="AB777" s="115"/>
      <c r="AC777" s="115"/>
      <c r="AD777" s="115"/>
      <c r="AE777" s="115"/>
      <c r="AF777" s="115"/>
      <c r="AG777" s="115"/>
      <c r="AH777" s="115"/>
      <c r="AI777" s="30" t="str">
        <f t="shared" si="472"/>
        <v>U 2% Cost threshold</v>
      </c>
      <c r="AJ777" s="27">
        <v>2039</v>
      </c>
      <c r="AK777" s="35">
        <f t="shared" si="473"/>
        <v>0</v>
      </c>
      <c r="AL777" s="35">
        <f t="shared" si="468"/>
        <v>0</v>
      </c>
      <c r="AM777" s="35">
        <f t="shared" si="474"/>
        <v>0</v>
      </c>
      <c r="AN777" s="35">
        <f t="shared" si="475"/>
        <v>0</v>
      </c>
      <c r="AO777" s="35">
        <f t="shared" si="476"/>
        <v>0</v>
      </c>
      <c r="AP777" s="35">
        <f t="shared" si="477"/>
        <v>0</v>
      </c>
      <c r="AQ777" s="35">
        <f t="shared" si="478"/>
        <v>0</v>
      </c>
      <c r="AR777" s="35">
        <f t="shared" si="469"/>
        <v>0</v>
      </c>
      <c r="AS777" s="35">
        <f t="shared" si="479"/>
        <v>0</v>
      </c>
      <c r="AT777" s="35">
        <f t="shared" si="480"/>
        <v>0</v>
      </c>
      <c r="AU777" s="35">
        <f t="shared" si="470"/>
        <v>0</v>
      </c>
      <c r="AV777" s="35">
        <f t="shared" si="471"/>
        <v>0</v>
      </c>
      <c r="AX777" s="27">
        <v>2039</v>
      </c>
      <c r="AY777" s="35"/>
      <c r="AZ777" s="35"/>
      <c r="BA777" s="35"/>
      <c r="BB777" s="35"/>
      <c r="BC777" s="35"/>
      <c r="BD777" s="35"/>
      <c r="BE777" s="35"/>
      <c r="BF777" s="35"/>
      <c r="BG777" s="35"/>
      <c r="BH777" s="35"/>
      <c r="BI777" s="35"/>
      <c r="BJ777" s="35"/>
    </row>
    <row r="778" spans="2:65" x14ac:dyDescent="0.25">
      <c r="B778" s="25">
        <v>2040</v>
      </c>
      <c r="C778" s="115"/>
      <c r="D778" s="115"/>
      <c r="E778" s="115"/>
      <c r="F778" s="115"/>
      <c r="G778" s="115"/>
      <c r="H778" s="115"/>
      <c r="I778" s="115"/>
      <c r="J778" s="115"/>
      <c r="K778" s="115"/>
      <c r="L778" s="115"/>
      <c r="M778" s="115"/>
      <c r="N778" s="115"/>
      <c r="O778" s="115"/>
      <c r="P778" s="115"/>
      <c r="Q778" s="115"/>
      <c r="R778" s="115"/>
      <c r="S778" s="115"/>
      <c r="T778" s="115"/>
      <c r="U778" s="115"/>
      <c r="V778" s="115"/>
      <c r="W778" s="115"/>
      <c r="X778" s="115"/>
      <c r="Y778" s="115"/>
      <c r="Z778" s="115"/>
      <c r="AA778" s="115"/>
      <c r="AB778" s="115"/>
      <c r="AC778" s="115"/>
      <c r="AD778" s="115"/>
      <c r="AE778" s="115"/>
      <c r="AF778" s="115"/>
      <c r="AG778" s="115"/>
      <c r="AH778" s="115"/>
      <c r="AI778" s="30" t="str">
        <f t="shared" si="472"/>
        <v>U 2% Cost threshold</v>
      </c>
      <c r="AJ778" s="25">
        <v>2040</v>
      </c>
      <c r="AK778" s="34">
        <f t="shared" si="473"/>
        <v>0</v>
      </c>
      <c r="AL778" s="34">
        <f t="shared" si="468"/>
        <v>0</v>
      </c>
      <c r="AM778" s="34">
        <f t="shared" si="474"/>
        <v>0</v>
      </c>
      <c r="AN778" s="34">
        <f t="shared" si="475"/>
        <v>0</v>
      </c>
      <c r="AO778" s="34">
        <f t="shared" si="476"/>
        <v>0</v>
      </c>
      <c r="AP778" s="34">
        <f t="shared" si="477"/>
        <v>0</v>
      </c>
      <c r="AQ778" s="34">
        <f t="shared" si="478"/>
        <v>0</v>
      </c>
      <c r="AR778" s="34">
        <f t="shared" si="469"/>
        <v>0</v>
      </c>
      <c r="AS778" s="34">
        <f t="shared" si="479"/>
        <v>0</v>
      </c>
      <c r="AT778" s="34">
        <f t="shared" si="480"/>
        <v>0</v>
      </c>
      <c r="AU778" s="34">
        <f t="shared" si="470"/>
        <v>0</v>
      </c>
      <c r="AV778" s="34">
        <f t="shared" si="471"/>
        <v>0</v>
      </c>
      <c r="AX778" s="25">
        <v>2040</v>
      </c>
      <c r="AY778" s="34"/>
      <c r="AZ778" s="34"/>
      <c r="BA778" s="34"/>
      <c r="BB778" s="34"/>
      <c r="BC778" s="34"/>
      <c r="BD778" s="34"/>
      <c r="BE778" s="34"/>
      <c r="BF778" s="34"/>
      <c r="BG778" s="34"/>
      <c r="BH778" s="34"/>
      <c r="BI778" s="34"/>
      <c r="BJ778" s="34"/>
    </row>
    <row r="779" spans="2:65" x14ac:dyDescent="0.25">
      <c r="B779" s="27">
        <v>2041</v>
      </c>
      <c r="C779" s="115"/>
      <c r="D779" s="115"/>
      <c r="E779" s="115"/>
      <c r="F779" s="115"/>
      <c r="G779" s="115"/>
      <c r="H779" s="115"/>
      <c r="I779" s="115"/>
      <c r="J779" s="115"/>
      <c r="K779" s="115"/>
      <c r="L779" s="115"/>
      <c r="M779" s="115"/>
      <c r="N779" s="115"/>
      <c r="O779" s="115"/>
      <c r="P779" s="115"/>
      <c r="Q779" s="115"/>
      <c r="R779" s="115"/>
      <c r="S779" s="115"/>
      <c r="T779" s="115"/>
      <c r="U779" s="115"/>
      <c r="V779" s="115"/>
      <c r="W779" s="115"/>
      <c r="X779" s="115"/>
      <c r="Y779" s="115"/>
      <c r="Z779" s="115"/>
      <c r="AA779" s="115"/>
      <c r="AB779" s="115"/>
      <c r="AC779" s="115"/>
      <c r="AD779" s="115"/>
      <c r="AE779" s="115"/>
      <c r="AF779" s="115"/>
      <c r="AG779" s="115"/>
      <c r="AH779" s="115"/>
      <c r="AI779" s="30" t="str">
        <f t="shared" si="472"/>
        <v>U 2% Cost threshold</v>
      </c>
      <c r="AJ779" s="27">
        <v>2041</v>
      </c>
      <c r="AK779" s="35">
        <f t="shared" si="473"/>
        <v>0</v>
      </c>
      <c r="AL779" s="35">
        <f t="shared" si="468"/>
        <v>0</v>
      </c>
      <c r="AM779" s="35">
        <f t="shared" si="474"/>
        <v>0</v>
      </c>
      <c r="AN779" s="35">
        <f t="shared" si="475"/>
        <v>0</v>
      </c>
      <c r="AO779" s="35">
        <f t="shared" si="476"/>
        <v>0</v>
      </c>
      <c r="AP779" s="35">
        <f t="shared" si="477"/>
        <v>0</v>
      </c>
      <c r="AQ779" s="35">
        <f t="shared" si="478"/>
        <v>0</v>
      </c>
      <c r="AR779" s="35">
        <f t="shared" si="469"/>
        <v>0</v>
      </c>
      <c r="AS779" s="35">
        <f t="shared" si="479"/>
        <v>0</v>
      </c>
      <c r="AT779" s="35">
        <f t="shared" si="480"/>
        <v>0</v>
      </c>
      <c r="AU779" s="35">
        <f t="shared" si="470"/>
        <v>0</v>
      </c>
      <c r="AV779" s="35">
        <f t="shared" si="471"/>
        <v>0</v>
      </c>
      <c r="AX779" s="27">
        <v>2041</v>
      </c>
      <c r="AY779" s="35"/>
      <c r="AZ779" s="35"/>
      <c r="BA779" s="35"/>
      <c r="BB779" s="35"/>
      <c r="BC779" s="35"/>
      <c r="BD779" s="35"/>
      <c r="BE779" s="35"/>
      <c r="BF779" s="35"/>
      <c r="BG779" s="35"/>
      <c r="BH779" s="35"/>
      <c r="BI779" s="35"/>
      <c r="BJ779" s="35"/>
    </row>
    <row r="780" spans="2:65" x14ac:dyDescent="0.25">
      <c r="B780" s="25">
        <v>2042</v>
      </c>
      <c r="C780" s="115"/>
      <c r="D780" s="115"/>
      <c r="E780" s="115"/>
      <c r="F780" s="115"/>
      <c r="G780" s="115"/>
      <c r="H780" s="115"/>
      <c r="I780" s="115"/>
      <c r="J780" s="115"/>
      <c r="K780" s="115"/>
      <c r="L780" s="115"/>
      <c r="M780" s="115"/>
      <c r="N780" s="115"/>
      <c r="O780" s="115"/>
      <c r="P780" s="115"/>
      <c r="Q780" s="115"/>
      <c r="R780" s="115"/>
      <c r="S780" s="115"/>
      <c r="T780" s="115"/>
      <c r="U780" s="115"/>
      <c r="V780" s="115"/>
      <c r="W780" s="115"/>
      <c r="X780" s="115"/>
      <c r="Y780" s="115"/>
      <c r="Z780" s="115"/>
      <c r="AA780" s="115"/>
      <c r="AB780" s="115"/>
      <c r="AC780" s="115"/>
      <c r="AD780" s="115"/>
      <c r="AE780" s="115"/>
      <c r="AF780" s="115"/>
      <c r="AG780" s="115"/>
      <c r="AH780" s="115"/>
      <c r="AI780" s="30" t="str">
        <f t="shared" si="472"/>
        <v>U 2% Cost threshold</v>
      </c>
      <c r="AJ780" s="25">
        <v>2042</v>
      </c>
      <c r="AK780" s="34">
        <f t="shared" si="473"/>
        <v>0</v>
      </c>
      <c r="AL780" s="34">
        <f t="shared" si="468"/>
        <v>0</v>
      </c>
      <c r="AM780" s="34">
        <f t="shared" si="474"/>
        <v>0</v>
      </c>
      <c r="AN780" s="34">
        <f t="shared" si="475"/>
        <v>0</v>
      </c>
      <c r="AO780" s="34">
        <f t="shared" si="476"/>
        <v>0</v>
      </c>
      <c r="AP780" s="34">
        <f t="shared" si="477"/>
        <v>0</v>
      </c>
      <c r="AQ780" s="34">
        <f t="shared" si="478"/>
        <v>0</v>
      </c>
      <c r="AR780" s="34">
        <f t="shared" si="469"/>
        <v>0</v>
      </c>
      <c r="AS780" s="34">
        <f t="shared" si="479"/>
        <v>0</v>
      </c>
      <c r="AT780" s="34">
        <f t="shared" si="480"/>
        <v>0</v>
      </c>
      <c r="AU780" s="34">
        <f t="shared" si="470"/>
        <v>0</v>
      </c>
      <c r="AV780" s="34">
        <f t="shared" si="471"/>
        <v>0</v>
      </c>
      <c r="AX780" s="25">
        <v>2042</v>
      </c>
      <c r="AY780" s="34"/>
      <c r="AZ780" s="34"/>
      <c r="BA780" s="34"/>
      <c r="BB780" s="34"/>
      <c r="BC780" s="34"/>
      <c r="BD780" s="34"/>
      <c r="BE780" s="34"/>
      <c r="BF780" s="34"/>
      <c r="BG780" s="34"/>
      <c r="BH780" s="34"/>
      <c r="BI780" s="34"/>
      <c r="BJ780" s="34"/>
    </row>
    <row r="781" spans="2:65" x14ac:dyDescent="0.25">
      <c r="B781" s="27">
        <v>2043</v>
      </c>
      <c r="C781" s="115"/>
      <c r="D781" s="115"/>
      <c r="E781" s="115"/>
      <c r="F781" s="115"/>
      <c r="G781" s="115"/>
      <c r="H781" s="115"/>
      <c r="I781" s="115"/>
      <c r="J781" s="115"/>
      <c r="K781" s="115"/>
      <c r="L781" s="115"/>
      <c r="M781" s="115"/>
      <c r="N781" s="115"/>
      <c r="O781" s="115"/>
      <c r="P781" s="115"/>
      <c r="Q781" s="115"/>
      <c r="R781" s="115"/>
      <c r="S781" s="115"/>
      <c r="T781" s="115"/>
      <c r="U781" s="115"/>
      <c r="V781" s="115"/>
      <c r="W781" s="115"/>
      <c r="X781" s="115"/>
      <c r="Y781" s="115"/>
      <c r="Z781" s="115"/>
      <c r="AA781" s="115"/>
      <c r="AB781" s="115"/>
      <c r="AC781" s="115"/>
      <c r="AD781" s="115"/>
      <c r="AE781" s="115"/>
      <c r="AF781" s="115"/>
      <c r="AG781" s="115"/>
      <c r="AH781" s="115"/>
      <c r="AI781" s="30" t="str">
        <f t="shared" si="472"/>
        <v>U 2% Cost threshold</v>
      </c>
      <c r="AJ781" s="27">
        <v>2043</v>
      </c>
      <c r="AK781" s="35">
        <f t="shared" si="473"/>
        <v>0</v>
      </c>
      <c r="AL781" s="35">
        <f t="shared" si="468"/>
        <v>0</v>
      </c>
      <c r="AM781" s="35">
        <f t="shared" si="474"/>
        <v>0</v>
      </c>
      <c r="AN781" s="35">
        <f t="shared" si="475"/>
        <v>0</v>
      </c>
      <c r="AO781" s="35">
        <f t="shared" si="476"/>
        <v>0</v>
      </c>
      <c r="AP781" s="35">
        <f t="shared" si="477"/>
        <v>0</v>
      </c>
      <c r="AQ781" s="35">
        <f t="shared" si="478"/>
        <v>0</v>
      </c>
      <c r="AR781" s="35">
        <f t="shared" si="469"/>
        <v>0</v>
      </c>
      <c r="AS781" s="35">
        <f t="shared" si="479"/>
        <v>0</v>
      </c>
      <c r="AT781" s="35">
        <f t="shared" si="480"/>
        <v>0</v>
      </c>
      <c r="AU781" s="35">
        <f t="shared" si="470"/>
        <v>0</v>
      </c>
      <c r="AV781" s="35">
        <f t="shared" si="471"/>
        <v>0</v>
      </c>
      <c r="AX781" s="27">
        <v>2043</v>
      </c>
      <c r="AY781" s="35"/>
      <c r="AZ781" s="35"/>
      <c r="BA781" s="35"/>
      <c r="BB781" s="35"/>
      <c r="BC781" s="35"/>
      <c r="BD781" s="35"/>
      <c r="BE781" s="35"/>
      <c r="BF781" s="35"/>
      <c r="BG781" s="35"/>
      <c r="BH781" s="35"/>
      <c r="BI781" s="35"/>
      <c r="BJ781" s="35"/>
    </row>
    <row r="782" spans="2:65" x14ac:dyDescent="0.25">
      <c r="B782" s="25">
        <v>2044</v>
      </c>
      <c r="C782" s="115"/>
      <c r="D782" s="115"/>
      <c r="E782" s="115"/>
      <c r="F782" s="115"/>
      <c r="G782" s="115"/>
      <c r="H782" s="115"/>
      <c r="I782" s="115"/>
      <c r="J782" s="115"/>
      <c r="K782" s="115"/>
      <c r="L782" s="115"/>
      <c r="M782" s="115"/>
      <c r="N782" s="115"/>
      <c r="O782" s="115"/>
      <c r="P782" s="115"/>
      <c r="Q782" s="115"/>
      <c r="R782" s="115"/>
      <c r="S782" s="115"/>
      <c r="T782" s="115"/>
      <c r="U782" s="115"/>
      <c r="V782" s="115"/>
      <c r="W782" s="115"/>
      <c r="X782" s="115"/>
      <c r="Y782" s="115"/>
      <c r="Z782" s="115"/>
      <c r="AA782" s="115"/>
      <c r="AB782" s="115"/>
      <c r="AC782" s="115"/>
      <c r="AD782" s="115"/>
      <c r="AE782" s="115"/>
      <c r="AF782" s="115"/>
      <c r="AG782" s="115"/>
      <c r="AH782" s="115"/>
      <c r="AI782" s="30" t="str">
        <f t="shared" si="472"/>
        <v>U 2% Cost threshold</v>
      </c>
      <c r="AJ782" s="25">
        <v>2044</v>
      </c>
      <c r="AK782" s="34">
        <f t="shared" si="473"/>
        <v>0</v>
      </c>
      <c r="AL782" s="34">
        <f t="shared" si="468"/>
        <v>0</v>
      </c>
      <c r="AM782" s="34">
        <f t="shared" si="474"/>
        <v>0</v>
      </c>
      <c r="AN782" s="34">
        <f t="shared" si="475"/>
        <v>0</v>
      </c>
      <c r="AO782" s="34">
        <f t="shared" si="476"/>
        <v>0</v>
      </c>
      <c r="AP782" s="34">
        <f t="shared" si="477"/>
        <v>0</v>
      </c>
      <c r="AQ782" s="34">
        <f t="shared" si="478"/>
        <v>0</v>
      </c>
      <c r="AR782" s="34">
        <f t="shared" si="469"/>
        <v>0</v>
      </c>
      <c r="AS782" s="34">
        <f t="shared" si="479"/>
        <v>0</v>
      </c>
      <c r="AT782" s="34">
        <f t="shared" si="480"/>
        <v>0</v>
      </c>
      <c r="AU782" s="34">
        <f t="shared" si="470"/>
        <v>0</v>
      </c>
      <c r="AV782" s="34">
        <f t="shared" si="471"/>
        <v>0</v>
      </c>
      <c r="AX782" s="25">
        <v>2044</v>
      </c>
      <c r="AY782" s="34"/>
      <c r="AZ782" s="34"/>
      <c r="BA782" s="34"/>
      <c r="BB782" s="34"/>
      <c r="BC782" s="34"/>
      <c r="BD782" s="34"/>
      <c r="BE782" s="34"/>
      <c r="BF782" s="34"/>
      <c r="BG782" s="34"/>
      <c r="BH782" s="34"/>
      <c r="BI782" s="34"/>
      <c r="BJ782" s="34"/>
    </row>
    <row r="783" spans="2:65" x14ac:dyDescent="0.25">
      <c r="B783" s="27">
        <v>2045</v>
      </c>
      <c r="C783" s="115"/>
      <c r="D783" s="115"/>
      <c r="E783" s="115"/>
      <c r="F783" s="115"/>
      <c r="G783" s="115"/>
      <c r="H783" s="115"/>
      <c r="I783" s="115"/>
      <c r="J783" s="115"/>
      <c r="K783" s="115"/>
      <c r="L783" s="115"/>
      <c r="M783" s="115"/>
      <c r="N783" s="115"/>
      <c r="O783" s="115"/>
      <c r="P783" s="115"/>
      <c r="Q783" s="115"/>
      <c r="R783" s="115"/>
      <c r="S783" s="115"/>
      <c r="T783" s="115"/>
      <c r="U783" s="115"/>
      <c r="V783" s="115"/>
      <c r="W783" s="115"/>
      <c r="X783" s="115"/>
      <c r="Y783" s="115"/>
      <c r="Z783" s="115"/>
      <c r="AA783" s="115"/>
      <c r="AB783" s="115"/>
      <c r="AC783" s="115"/>
      <c r="AD783" s="115"/>
      <c r="AE783" s="115"/>
      <c r="AF783" s="115"/>
      <c r="AG783" s="115"/>
      <c r="AH783" s="115"/>
      <c r="AI783" s="30" t="str">
        <f t="shared" si="472"/>
        <v>U 2% Cost threshold</v>
      </c>
      <c r="AJ783" s="27">
        <v>2045</v>
      </c>
      <c r="AK783" s="35">
        <f>SUM(AG783:AH783)</f>
        <v>0</v>
      </c>
      <c r="AL783" s="35">
        <f t="shared" si="468"/>
        <v>0</v>
      </c>
      <c r="AM783" s="35">
        <f t="shared" si="474"/>
        <v>0</v>
      </c>
      <c r="AN783" s="35">
        <f t="shared" si="475"/>
        <v>0</v>
      </c>
      <c r="AO783" s="35">
        <f t="shared" si="476"/>
        <v>0</v>
      </c>
      <c r="AP783" s="35">
        <f t="shared" si="477"/>
        <v>0</v>
      </c>
      <c r="AQ783" s="35">
        <f t="shared" si="478"/>
        <v>0</v>
      </c>
      <c r="AR783" s="35">
        <f t="shared" si="469"/>
        <v>0</v>
      </c>
      <c r="AS783" s="35">
        <f t="shared" si="479"/>
        <v>0</v>
      </c>
      <c r="AT783" s="35">
        <f t="shared" si="480"/>
        <v>0</v>
      </c>
      <c r="AU783" s="35">
        <f t="shared" si="470"/>
        <v>0</v>
      </c>
      <c r="AV783" s="35">
        <f t="shared" si="471"/>
        <v>0</v>
      </c>
      <c r="AX783" s="27">
        <v>2045</v>
      </c>
      <c r="AY783" s="35">
        <f t="shared" ref="AY783:BJ783" si="483">AK783-AK768</f>
        <v>0</v>
      </c>
      <c r="AZ783" s="35">
        <f t="shared" si="483"/>
        <v>0</v>
      </c>
      <c r="BA783" s="35">
        <f t="shared" si="483"/>
        <v>0</v>
      </c>
      <c r="BB783" s="35">
        <f t="shared" si="483"/>
        <v>0</v>
      </c>
      <c r="BC783" s="35">
        <f t="shared" si="483"/>
        <v>0</v>
      </c>
      <c r="BD783" s="35">
        <f t="shared" si="483"/>
        <v>0</v>
      </c>
      <c r="BE783" s="35">
        <f t="shared" si="483"/>
        <v>0</v>
      </c>
      <c r="BF783" s="35">
        <f t="shared" si="483"/>
        <v>0</v>
      </c>
      <c r="BG783" s="35">
        <f t="shared" si="483"/>
        <v>0</v>
      </c>
      <c r="BH783" s="35">
        <f t="shared" si="483"/>
        <v>0</v>
      </c>
      <c r="BI783" s="35">
        <f t="shared" si="483"/>
        <v>0</v>
      </c>
      <c r="BJ783" s="35">
        <f t="shared" si="483"/>
        <v>0</v>
      </c>
    </row>
    <row r="784" spans="2:65" x14ac:dyDescent="0.25">
      <c r="AX784" s="27" t="s">
        <v>45</v>
      </c>
      <c r="AY784" s="35">
        <f>SUM(AY783,AY768,AY763)</f>
        <v>0</v>
      </c>
      <c r="AZ784" s="35">
        <f t="shared" ref="AZ784:BJ784" si="484">SUM(AZ783,AZ768,AZ763)</f>
        <v>0</v>
      </c>
      <c r="BA784" s="35">
        <f t="shared" si="484"/>
        <v>0</v>
      </c>
      <c r="BB784" s="35">
        <f t="shared" si="484"/>
        <v>0</v>
      </c>
      <c r="BC784" s="35">
        <f t="shared" si="484"/>
        <v>0</v>
      </c>
      <c r="BD784" s="35">
        <f t="shared" si="484"/>
        <v>0</v>
      </c>
      <c r="BE784" s="35">
        <f t="shared" si="484"/>
        <v>0</v>
      </c>
      <c r="BF784" s="35">
        <f t="shared" si="484"/>
        <v>0</v>
      </c>
      <c r="BG784" s="35">
        <f t="shared" si="484"/>
        <v>0</v>
      </c>
      <c r="BH784" s="35">
        <f t="shared" si="484"/>
        <v>0</v>
      </c>
      <c r="BI784" s="35">
        <f t="shared" si="484"/>
        <v>0</v>
      </c>
      <c r="BJ784" s="35">
        <f t="shared" si="484"/>
        <v>0</v>
      </c>
    </row>
    <row r="786" spans="2:65" x14ac:dyDescent="0.25">
      <c r="B786" s="1" t="str">
        <f>'RAW DATA INPUTS &gt;&gt;&gt;'!D31</f>
        <v>V1 Balanced portfolio</v>
      </c>
    </row>
    <row r="787" spans="2:65" ht="75" x14ac:dyDescent="0.25">
      <c r="B787" s="16" t="s">
        <v>13</v>
      </c>
      <c r="C787" s="17" t="s">
        <v>14</v>
      </c>
      <c r="D787" s="17" t="s">
        <v>15</v>
      </c>
      <c r="E787" s="17" t="s">
        <v>16</v>
      </c>
      <c r="F787" s="18" t="s">
        <v>17</v>
      </c>
      <c r="G787" s="18" t="s">
        <v>18</v>
      </c>
      <c r="H787" s="18" t="s">
        <v>19</v>
      </c>
      <c r="I787" s="18" t="s">
        <v>20</v>
      </c>
      <c r="J787" s="18" t="s">
        <v>21</v>
      </c>
      <c r="K787" s="18" t="s">
        <v>22</v>
      </c>
      <c r="L787" s="18" t="s">
        <v>23</v>
      </c>
      <c r="M787" s="19" t="s">
        <v>24</v>
      </c>
      <c r="N787" s="19" t="s">
        <v>25</v>
      </c>
      <c r="O787" s="19" t="s">
        <v>26</v>
      </c>
      <c r="P787" s="19" t="s">
        <v>27</v>
      </c>
      <c r="Q787" s="19" t="s">
        <v>28</v>
      </c>
      <c r="R787" s="20" t="s">
        <v>29</v>
      </c>
      <c r="S787" s="20" t="s">
        <v>30</v>
      </c>
      <c r="T787" s="20" t="s">
        <v>31</v>
      </c>
      <c r="U787" s="20" t="s">
        <v>32</v>
      </c>
      <c r="V787" s="20" t="s">
        <v>33</v>
      </c>
      <c r="W787" s="20" t="s">
        <v>34</v>
      </c>
      <c r="X787" s="21" t="s">
        <v>35</v>
      </c>
      <c r="Y787" s="21" t="s">
        <v>36</v>
      </c>
      <c r="Z787" s="21" t="s">
        <v>37</v>
      </c>
      <c r="AA787" s="16" t="s">
        <v>38</v>
      </c>
      <c r="AB787" s="16" t="s">
        <v>39</v>
      </c>
      <c r="AC787" s="16" t="s">
        <v>52</v>
      </c>
      <c r="AD787" s="16" t="s">
        <v>41</v>
      </c>
      <c r="AE787" s="16" t="s">
        <v>42</v>
      </c>
      <c r="AF787" s="22" t="s">
        <v>1</v>
      </c>
      <c r="AG787" s="22" t="s">
        <v>43</v>
      </c>
      <c r="AH787" s="22" t="s">
        <v>44</v>
      </c>
      <c r="AI787" s="36" t="str">
        <f>B786</f>
        <v>V1 Balanced portfolio</v>
      </c>
      <c r="AJ787" s="23" t="s">
        <v>13</v>
      </c>
      <c r="AK787" s="23" t="s">
        <v>58</v>
      </c>
      <c r="AL787" s="23" t="s">
        <v>59</v>
      </c>
      <c r="AM787" s="23" t="s">
        <v>60</v>
      </c>
      <c r="AN787" s="23" t="s">
        <v>61</v>
      </c>
      <c r="AO787" s="23" t="s">
        <v>62</v>
      </c>
      <c r="AP787" s="24" t="s">
        <v>38</v>
      </c>
      <c r="AQ787" s="24" t="s">
        <v>47</v>
      </c>
      <c r="AR787" s="24" t="s">
        <v>53</v>
      </c>
      <c r="AS787" s="24" t="s">
        <v>63</v>
      </c>
      <c r="AT787" s="24" t="s">
        <v>64</v>
      </c>
      <c r="AU787" s="24" t="s">
        <v>50</v>
      </c>
      <c r="AV787" s="24" t="s">
        <v>45</v>
      </c>
      <c r="AX787" s="23" t="s">
        <v>273</v>
      </c>
      <c r="AY787" s="23" t="s">
        <v>58</v>
      </c>
      <c r="AZ787" s="23" t="s">
        <v>59</v>
      </c>
      <c r="BA787" s="23" t="s">
        <v>60</v>
      </c>
      <c r="BB787" s="23" t="s">
        <v>61</v>
      </c>
      <c r="BC787" s="23" t="s">
        <v>62</v>
      </c>
      <c r="BD787" s="24" t="s">
        <v>38</v>
      </c>
      <c r="BE787" s="24" t="s">
        <v>47</v>
      </c>
      <c r="BF787" s="24" t="s">
        <v>53</v>
      </c>
      <c r="BG787" s="24" t="s">
        <v>63</v>
      </c>
      <c r="BH787" s="24" t="s">
        <v>64</v>
      </c>
      <c r="BI787" s="24" t="s">
        <v>50</v>
      </c>
      <c r="BJ787" s="24" t="s">
        <v>45</v>
      </c>
    </row>
    <row r="788" spans="2:65" x14ac:dyDescent="0.25">
      <c r="B788" s="25">
        <v>2022</v>
      </c>
      <c r="C788" s="26">
        <v>0</v>
      </c>
      <c r="D788" s="26">
        <v>0</v>
      </c>
      <c r="E788" s="26">
        <v>0</v>
      </c>
      <c r="F788" s="26">
        <v>0</v>
      </c>
      <c r="G788" s="26">
        <v>0</v>
      </c>
      <c r="H788" s="26">
        <v>0</v>
      </c>
      <c r="I788" s="26">
        <v>0</v>
      </c>
      <c r="J788" s="26">
        <v>0</v>
      </c>
      <c r="K788" s="26">
        <v>0</v>
      </c>
      <c r="L788" s="26">
        <v>0</v>
      </c>
      <c r="M788" s="26">
        <v>0</v>
      </c>
      <c r="N788" s="26">
        <v>0</v>
      </c>
      <c r="O788" s="26">
        <v>0</v>
      </c>
      <c r="P788" s="26">
        <v>0</v>
      </c>
      <c r="Q788" s="26">
        <v>0</v>
      </c>
      <c r="R788" s="26">
        <v>0</v>
      </c>
      <c r="S788" s="26">
        <v>0</v>
      </c>
      <c r="T788" s="26">
        <v>0</v>
      </c>
      <c r="U788" s="26">
        <v>0</v>
      </c>
      <c r="V788" s="26">
        <v>0</v>
      </c>
      <c r="W788" s="26">
        <v>3.2999999523162842</v>
      </c>
      <c r="X788" s="26">
        <v>0</v>
      </c>
      <c r="Y788" s="26">
        <v>0</v>
      </c>
      <c r="Z788" s="26">
        <v>0</v>
      </c>
      <c r="AA788" s="26">
        <v>0</v>
      </c>
      <c r="AB788" s="26">
        <v>0</v>
      </c>
      <c r="AC788" s="26">
        <v>0</v>
      </c>
      <c r="AD788" s="26">
        <v>0</v>
      </c>
      <c r="AE788" s="26">
        <v>0</v>
      </c>
      <c r="AF788" s="26">
        <v>0</v>
      </c>
      <c r="AG788" s="26">
        <v>37.037656595099158</v>
      </c>
      <c r="AH788" s="26">
        <v>37.17697845982606</v>
      </c>
      <c r="AI788" s="30" t="str">
        <f>AI787</f>
        <v>V1 Balanced portfolio</v>
      </c>
      <c r="AJ788" s="25">
        <v>2022</v>
      </c>
      <c r="AK788" s="34">
        <f>SUM(AG788:AH788)</f>
        <v>74.214635054925225</v>
      </c>
      <c r="AL788" s="34">
        <f t="shared" ref="AL788:AL811" si="485">SUM(R788:U788)</f>
        <v>0</v>
      </c>
      <c r="AM788" s="34">
        <f>SUM(AC788:AD788)</f>
        <v>0</v>
      </c>
      <c r="AN788" s="34">
        <f>AF788</f>
        <v>0</v>
      </c>
      <c r="AO788" s="34">
        <f>W788+AE788</f>
        <v>3.2999999523162842</v>
      </c>
      <c r="AP788" s="34">
        <f>AA788</f>
        <v>0</v>
      </c>
      <c r="AQ788" s="34">
        <f>SUM(M788:Q788)</f>
        <v>0</v>
      </c>
      <c r="AR788" s="34">
        <f t="shared" ref="AR788:AR811" si="486">SUM(F788:L788)</f>
        <v>0</v>
      </c>
      <c r="AS788" s="34">
        <f>SUM(X788:Z788)</f>
        <v>0</v>
      </c>
      <c r="AT788" s="34">
        <f>V788</f>
        <v>0</v>
      </c>
      <c r="AU788" s="34">
        <f t="shared" ref="AU788:AU811" si="487">SUM(C788:E788)</f>
        <v>0</v>
      </c>
      <c r="AV788" s="34">
        <f t="shared" ref="AV788:AV811" si="488">SUM(AK788:AU788)</f>
        <v>77.514635007241509</v>
      </c>
      <c r="AX788" s="25">
        <v>2022</v>
      </c>
      <c r="AY788" s="34"/>
      <c r="AZ788" s="34"/>
      <c r="BA788" s="34"/>
      <c r="BB788" s="34"/>
      <c r="BC788" s="34"/>
      <c r="BD788" s="34"/>
      <c r="BE788" s="34"/>
      <c r="BF788" s="34"/>
      <c r="BG788" s="34"/>
      <c r="BH788" s="34"/>
      <c r="BI788" s="34"/>
      <c r="BJ788" s="34"/>
      <c r="BL788" s="74" t="s">
        <v>58</v>
      </c>
      <c r="BM788" s="75">
        <f>AY812</f>
        <v>1783.6925518430303</v>
      </c>
    </row>
    <row r="789" spans="2:65" x14ac:dyDescent="0.25">
      <c r="B789" s="27">
        <v>2023</v>
      </c>
      <c r="C789" s="28">
        <v>0</v>
      </c>
      <c r="D789" s="28">
        <v>0</v>
      </c>
      <c r="E789" s="28">
        <v>0</v>
      </c>
      <c r="F789" s="28">
        <v>0</v>
      </c>
      <c r="G789" s="28">
        <v>0</v>
      </c>
      <c r="H789" s="28">
        <v>0</v>
      </c>
      <c r="I789" s="28">
        <v>0</v>
      </c>
      <c r="J789" s="28">
        <v>0</v>
      </c>
      <c r="K789" s="28">
        <v>0</v>
      </c>
      <c r="L789" s="28">
        <v>0</v>
      </c>
      <c r="M789" s="28">
        <v>0</v>
      </c>
      <c r="N789" s="28">
        <v>0</v>
      </c>
      <c r="O789" s="28">
        <v>0</v>
      </c>
      <c r="P789" s="28">
        <v>0</v>
      </c>
      <c r="Q789" s="28">
        <v>0</v>
      </c>
      <c r="R789" s="28">
        <v>0</v>
      </c>
      <c r="S789" s="28">
        <v>0</v>
      </c>
      <c r="T789" s="28">
        <v>0</v>
      </c>
      <c r="U789" s="28">
        <v>0</v>
      </c>
      <c r="V789" s="28">
        <v>0</v>
      </c>
      <c r="W789" s="28">
        <v>6.25</v>
      </c>
      <c r="X789" s="28">
        <v>0</v>
      </c>
      <c r="Y789" s="28">
        <v>0</v>
      </c>
      <c r="Z789" s="28">
        <v>0</v>
      </c>
      <c r="AA789" s="28">
        <v>0</v>
      </c>
      <c r="AB789" s="28">
        <v>0</v>
      </c>
      <c r="AC789" s="28">
        <v>0</v>
      </c>
      <c r="AD789" s="28">
        <v>0</v>
      </c>
      <c r="AE789" s="28">
        <v>3</v>
      </c>
      <c r="AF789" s="28">
        <v>5.0900002401322126</v>
      </c>
      <c r="AG789" s="28">
        <v>75.875604863269388</v>
      </c>
      <c r="AH789" s="28">
        <v>62.011519873947044</v>
      </c>
      <c r="AI789" s="30" t="str">
        <f t="shared" ref="AI789:AI811" si="489">AI788</f>
        <v>V1 Balanced portfolio</v>
      </c>
      <c r="AJ789" s="27">
        <v>2023</v>
      </c>
      <c r="AK789" s="35">
        <f t="shared" ref="AK789:AK811" si="490">SUM(AG789:AH789)</f>
        <v>137.88712473721642</v>
      </c>
      <c r="AL789" s="35">
        <f t="shared" si="485"/>
        <v>0</v>
      </c>
      <c r="AM789" s="35">
        <f t="shared" ref="AM789:AM811" si="491">SUM(AC789:AD789)</f>
        <v>0</v>
      </c>
      <c r="AN789" s="35">
        <f t="shared" ref="AN789:AN811" si="492">AF789</f>
        <v>5.0900002401322126</v>
      </c>
      <c r="AO789" s="35">
        <f t="shared" ref="AO789:AO811" si="493">W789+AE789</f>
        <v>9.25</v>
      </c>
      <c r="AP789" s="35">
        <f t="shared" ref="AP789:AP811" si="494">AA789</f>
        <v>0</v>
      </c>
      <c r="AQ789" s="35">
        <f t="shared" ref="AQ789:AQ811" si="495">SUM(M789:Q789)</f>
        <v>0</v>
      </c>
      <c r="AR789" s="35">
        <f t="shared" si="486"/>
        <v>0</v>
      </c>
      <c r="AS789" s="35">
        <f t="shared" ref="AS789:AS811" si="496">SUM(X789:Z789)</f>
        <v>0</v>
      </c>
      <c r="AT789" s="35">
        <f t="shared" ref="AT789:AT811" si="497">V789</f>
        <v>0</v>
      </c>
      <c r="AU789" s="35">
        <f t="shared" si="487"/>
        <v>0</v>
      </c>
      <c r="AV789" s="35">
        <f t="shared" si="488"/>
        <v>152.22712497734864</v>
      </c>
      <c r="AX789" s="27">
        <v>2023</v>
      </c>
      <c r="AY789" s="35"/>
      <c r="AZ789" s="35"/>
      <c r="BA789" s="35"/>
      <c r="BB789" s="35"/>
      <c r="BC789" s="35"/>
      <c r="BD789" s="35"/>
      <c r="BE789" s="35"/>
      <c r="BF789" s="35"/>
      <c r="BG789" s="35"/>
      <c r="BH789" s="35"/>
      <c r="BI789" s="35"/>
      <c r="BJ789" s="35"/>
      <c r="BL789" s="74" t="s">
        <v>59</v>
      </c>
      <c r="BM789" s="75">
        <f>AZ812</f>
        <v>450</v>
      </c>
    </row>
    <row r="790" spans="2:65" x14ac:dyDescent="0.25">
      <c r="B790" s="25">
        <v>2024</v>
      </c>
      <c r="C790" s="26">
        <v>0</v>
      </c>
      <c r="D790" s="26">
        <v>0</v>
      </c>
      <c r="E790" s="26">
        <v>0</v>
      </c>
      <c r="F790" s="26">
        <v>0</v>
      </c>
      <c r="G790" s="26">
        <v>0</v>
      </c>
      <c r="H790" s="26">
        <v>0</v>
      </c>
      <c r="I790" s="26">
        <v>0</v>
      </c>
      <c r="J790" s="26">
        <v>0</v>
      </c>
      <c r="K790" s="26">
        <v>0</v>
      </c>
      <c r="L790" s="26">
        <v>0</v>
      </c>
      <c r="M790" s="26">
        <v>0</v>
      </c>
      <c r="N790" s="26">
        <v>0</v>
      </c>
      <c r="O790" s="26">
        <v>0</v>
      </c>
      <c r="P790" s="26">
        <v>0</v>
      </c>
      <c r="Q790" s="26">
        <v>0</v>
      </c>
      <c r="R790" s="26">
        <v>0</v>
      </c>
      <c r="S790" s="26">
        <v>0</v>
      </c>
      <c r="T790" s="26">
        <v>0</v>
      </c>
      <c r="U790" s="26">
        <v>0</v>
      </c>
      <c r="V790" s="26">
        <v>0</v>
      </c>
      <c r="W790" s="26">
        <v>11.89000034332275</v>
      </c>
      <c r="X790" s="26">
        <v>0</v>
      </c>
      <c r="Y790" s="26">
        <v>0</v>
      </c>
      <c r="Z790" s="26">
        <v>0</v>
      </c>
      <c r="AA790" s="26">
        <v>0</v>
      </c>
      <c r="AB790" s="26">
        <v>0</v>
      </c>
      <c r="AC790" s="26">
        <v>0</v>
      </c>
      <c r="AD790" s="26">
        <v>0</v>
      </c>
      <c r="AE790" s="26">
        <v>6</v>
      </c>
      <c r="AF790" s="26">
        <v>10.999999640509486</v>
      </c>
      <c r="AG790" s="26">
        <v>117.26766565003942</v>
      </c>
      <c r="AH790" s="26">
        <v>81.458078346015782</v>
      </c>
      <c r="AI790" s="30" t="str">
        <f t="shared" si="489"/>
        <v>V1 Balanced portfolio</v>
      </c>
      <c r="AJ790" s="25">
        <v>2024</v>
      </c>
      <c r="AK790" s="34">
        <f t="shared" si="490"/>
        <v>198.7257439960552</v>
      </c>
      <c r="AL790" s="34">
        <f t="shared" si="485"/>
        <v>0</v>
      </c>
      <c r="AM790" s="34">
        <f t="shared" si="491"/>
        <v>0</v>
      </c>
      <c r="AN790" s="34">
        <f t="shared" si="492"/>
        <v>10.999999640509486</v>
      </c>
      <c r="AO790" s="34">
        <f t="shared" si="493"/>
        <v>17.89000034332275</v>
      </c>
      <c r="AP790" s="34">
        <f t="shared" si="494"/>
        <v>0</v>
      </c>
      <c r="AQ790" s="34">
        <f t="shared" si="495"/>
        <v>0</v>
      </c>
      <c r="AR790" s="34">
        <f t="shared" si="486"/>
        <v>0</v>
      </c>
      <c r="AS790" s="34">
        <f t="shared" si="496"/>
        <v>0</v>
      </c>
      <c r="AT790" s="34">
        <f t="shared" si="497"/>
        <v>0</v>
      </c>
      <c r="AU790" s="34">
        <f t="shared" si="487"/>
        <v>0</v>
      </c>
      <c r="AV790" s="34">
        <f t="shared" si="488"/>
        <v>227.61574397988744</v>
      </c>
      <c r="AX790" s="25">
        <v>2024</v>
      </c>
      <c r="AY790" s="34"/>
      <c r="AZ790" s="34"/>
      <c r="BA790" s="34"/>
      <c r="BB790" s="34"/>
      <c r="BC790" s="34"/>
      <c r="BD790" s="34"/>
      <c r="BE790" s="34"/>
      <c r="BF790" s="34"/>
      <c r="BG790" s="34"/>
      <c r="BH790" s="34"/>
      <c r="BI790" s="34"/>
      <c r="BJ790" s="34"/>
      <c r="BL790" s="74" t="s">
        <v>60</v>
      </c>
      <c r="BM790" s="75">
        <f>BA812</f>
        <v>680</v>
      </c>
    </row>
    <row r="791" spans="2:65" x14ac:dyDescent="0.25">
      <c r="B791" s="27">
        <v>2025</v>
      </c>
      <c r="C791" s="28">
        <v>0</v>
      </c>
      <c r="D791" s="28">
        <v>0</v>
      </c>
      <c r="E791" s="28">
        <v>0</v>
      </c>
      <c r="F791" s="28">
        <v>400</v>
      </c>
      <c r="G791" s="28">
        <v>0</v>
      </c>
      <c r="H791" s="28">
        <v>0</v>
      </c>
      <c r="I791" s="28">
        <v>0</v>
      </c>
      <c r="J791" s="28">
        <v>0</v>
      </c>
      <c r="K791" s="28">
        <v>0</v>
      </c>
      <c r="L791" s="28">
        <v>0</v>
      </c>
      <c r="M791" s="28">
        <v>0</v>
      </c>
      <c r="N791" s="28">
        <v>0</v>
      </c>
      <c r="O791" s="28">
        <v>0</v>
      </c>
      <c r="P791" s="28">
        <v>0</v>
      </c>
      <c r="Q791" s="28">
        <v>0</v>
      </c>
      <c r="R791" s="28">
        <v>25</v>
      </c>
      <c r="S791" s="28">
        <v>0</v>
      </c>
      <c r="T791" s="28">
        <v>0</v>
      </c>
      <c r="U791" s="28">
        <v>0</v>
      </c>
      <c r="V791" s="28">
        <v>0</v>
      </c>
      <c r="W791" s="28">
        <v>16.090000152587891</v>
      </c>
      <c r="X791" s="28">
        <v>0</v>
      </c>
      <c r="Y791" s="28">
        <v>0</v>
      </c>
      <c r="Z791" s="28">
        <v>0</v>
      </c>
      <c r="AA791" s="28">
        <v>0</v>
      </c>
      <c r="AB791" s="28">
        <v>0</v>
      </c>
      <c r="AC791" s="28">
        <v>50</v>
      </c>
      <c r="AD791" s="28">
        <v>30</v>
      </c>
      <c r="AE791" s="28">
        <v>6</v>
      </c>
      <c r="AF791" s="28">
        <v>28.669999688863754</v>
      </c>
      <c r="AG791" s="28">
        <v>161.28095332862327</v>
      </c>
      <c r="AH791" s="28">
        <v>94.606009507567592</v>
      </c>
      <c r="AI791" s="30" t="str">
        <f t="shared" si="489"/>
        <v>V1 Balanced portfolio</v>
      </c>
      <c r="AJ791" s="27">
        <v>2025</v>
      </c>
      <c r="AK791" s="35">
        <f t="shared" si="490"/>
        <v>255.88696283619086</v>
      </c>
      <c r="AL791" s="35">
        <f t="shared" si="485"/>
        <v>25</v>
      </c>
      <c r="AM791" s="35">
        <f t="shared" si="491"/>
        <v>80</v>
      </c>
      <c r="AN791" s="35">
        <f t="shared" si="492"/>
        <v>28.669999688863754</v>
      </c>
      <c r="AO791" s="35">
        <f t="shared" si="493"/>
        <v>22.090000152587891</v>
      </c>
      <c r="AP791" s="35">
        <f t="shared" si="494"/>
        <v>0</v>
      </c>
      <c r="AQ791" s="35">
        <f t="shared" si="495"/>
        <v>0</v>
      </c>
      <c r="AR791" s="35">
        <f t="shared" si="486"/>
        <v>400</v>
      </c>
      <c r="AS791" s="35">
        <f t="shared" si="496"/>
        <v>0</v>
      </c>
      <c r="AT791" s="35">
        <f t="shared" si="497"/>
        <v>0</v>
      </c>
      <c r="AU791" s="35">
        <f t="shared" si="487"/>
        <v>0</v>
      </c>
      <c r="AV791" s="35">
        <f t="shared" si="488"/>
        <v>811.64696267764248</v>
      </c>
      <c r="AX791" s="27">
        <v>2025</v>
      </c>
      <c r="AY791" s="35">
        <f t="shared" ref="AY791:BJ791" si="498">AK791</f>
        <v>255.88696283619086</v>
      </c>
      <c r="AZ791" s="35">
        <f t="shared" si="498"/>
        <v>25</v>
      </c>
      <c r="BA791" s="35">
        <f t="shared" si="498"/>
        <v>80</v>
      </c>
      <c r="BB791" s="35">
        <f t="shared" si="498"/>
        <v>28.669999688863754</v>
      </c>
      <c r="BC791" s="35">
        <f t="shared" si="498"/>
        <v>22.090000152587891</v>
      </c>
      <c r="BD791" s="35">
        <f t="shared" si="498"/>
        <v>0</v>
      </c>
      <c r="BE791" s="35">
        <f t="shared" si="498"/>
        <v>0</v>
      </c>
      <c r="BF791" s="35">
        <f t="shared" si="498"/>
        <v>400</v>
      </c>
      <c r="BG791" s="35">
        <f t="shared" si="498"/>
        <v>0</v>
      </c>
      <c r="BH791" s="35">
        <f t="shared" si="498"/>
        <v>0</v>
      </c>
      <c r="BI791" s="35">
        <f t="shared" si="498"/>
        <v>0</v>
      </c>
      <c r="BJ791" s="35">
        <f t="shared" si="498"/>
        <v>811.64696267764248</v>
      </c>
      <c r="BL791" s="74" t="s">
        <v>61</v>
      </c>
      <c r="BM791" s="75">
        <f>BB812</f>
        <v>216.68000096082687</v>
      </c>
    </row>
    <row r="792" spans="2:65" x14ac:dyDescent="0.25">
      <c r="B792" s="25">
        <v>2026</v>
      </c>
      <c r="C792" s="26">
        <v>0</v>
      </c>
      <c r="D792" s="26">
        <v>237</v>
      </c>
      <c r="E792" s="26">
        <v>18.20000076293945</v>
      </c>
      <c r="F792" s="26">
        <v>400</v>
      </c>
      <c r="G792" s="26">
        <v>200</v>
      </c>
      <c r="H792" s="26">
        <v>0</v>
      </c>
      <c r="I792" s="26">
        <v>0</v>
      </c>
      <c r="J792" s="26">
        <v>0</v>
      </c>
      <c r="K792" s="26">
        <v>0</v>
      </c>
      <c r="L792" s="26">
        <v>0</v>
      </c>
      <c r="M792" s="26">
        <v>0</v>
      </c>
      <c r="N792" s="26">
        <v>0</v>
      </c>
      <c r="O792" s="26">
        <v>0</v>
      </c>
      <c r="P792" s="26">
        <v>0</v>
      </c>
      <c r="Q792" s="26">
        <v>0</v>
      </c>
      <c r="R792" s="26">
        <v>50</v>
      </c>
      <c r="S792" s="26">
        <v>0</v>
      </c>
      <c r="T792" s="26">
        <v>0</v>
      </c>
      <c r="U792" s="26">
        <v>0</v>
      </c>
      <c r="V792" s="26">
        <v>0</v>
      </c>
      <c r="W792" s="26">
        <v>19.389999389648441</v>
      </c>
      <c r="X792" s="26">
        <v>0</v>
      </c>
      <c r="Y792" s="26">
        <v>0</v>
      </c>
      <c r="Z792" s="26">
        <v>0</v>
      </c>
      <c r="AA792" s="26">
        <v>0</v>
      </c>
      <c r="AB792" s="26">
        <v>0</v>
      </c>
      <c r="AC792" s="26">
        <v>50</v>
      </c>
      <c r="AD792" s="26">
        <v>60</v>
      </c>
      <c r="AE792" s="26">
        <v>6</v>
      </c>
      <c r="AF792" s="26">
        <v>55.679999426007271</v>
      </c>
      <c r="AG792" s="26">
        <v>206.94184420349262</v>
      </c>
      <c r="AH792" s="26">
        <v>111.62730854200163</v>
      </c>
      <c r="AI792" s="30" t="str">
        <f t="shared" si="489"/>
        <v>V1 Balanced portfolio</v>
      </c>
      <c r="AJ792" s="25">
        <v>2026</v>
      </c>
      <c r="AK792" s="34">
        <f t="shared" si="490"/>
        <v>318.56915274549425</v>
      </c>
      <c r="AL792" s="34">
        <f t="shared" si="485"/>
        <v>50</v>
      </c>
      <c r="AM792" s="34">
        <f t="shared" si="491"/>
        <v>110</v>
      </c>
      <c r="AN792" s="34">
        <f t="shared" si="492"/>
        <v>55.679999426007271</v>
      </c>
      <c r="AO792" s="34">
        <f t="shared" si="493"/>
        <v>25.389999389648441</v>
      </c>
      <c r="AP792" s="34">
        <f t="shared" si="494"/>
        <v>0</v>
      </c>
      <c r="AQ792" s="34">
        <f t="shared" si="495"/>
        <v>0</v>
      </c>
      <c r="AR792" s="34">
        <f t="shared" si="486"/>
        <v>600</v>
      </c>
      <c r="AS792" s="34">
        <f t="shared" si="496"/>
        <v>0</v>
      </c>
      <c r="AT792" s="34">
        <f t="shared" si="497"/>
        <v>0</v>
      </c>
      <c r="AU792" s="34">
        <f t="shared" si="487"/>
        <v>255.20000076293945</v>
      </c>
      <c r="AV792" s="34">
        <f t="shared" si="488"/>
        <v>1414.8391523240894</v>
      </c>
      <c r="AX792" s="25">
        <v>2026</v>
      </c>
      <c r="AY792" s="34"/>
      <c r="AZ792" s="34"/>
      <c r="BA792" s="34"/>
      <c r="BB792" s="34"/>
      <c r="BC792" s="34"/>
      <c r="BD792" s="34"/>
      <c r="BE792" s="34"/>
      <c r="BF792" s="34"/>
      <c r="BG792" s="34"/>
      <c r="BH792" s="34"/>
      <c r="BI792" s="34"/>
      <c r="BJ792" s="34"/>
      <c r="BL792" s="74" t="s">
        <v>62</v>
      </c>
      <c r="BM792" s="75">
        <f>BC812</f>
        <v>117.77000427246094</v>
      </c>
    </row>
    <row r="793" spans="2:65" x14ac:dyDescent="0.25">
      <c r="B793" s="27">
        <v>2027</v>
      </c>
      <c r="C793" s="28">
        <v>0</v>
      </c>
      <c r="D793" s="28">
        <v>237</v>
      </c>
      <c r="E793" s="28">
        <v>18.20000076293945</v>
      </c>
      <c r="F793" s="28">
        <v>400</v>
      </c>
      <c r="G793" s="28">
        <v>200</v>
      </c>
      <c r="H793" s="28">
        <v>0</v>
      </c>
      <c r="I793" s="28">
        <v>0</v>
      </c>
      <c r="J793" s="28">
        <v>400</v>
      </c>
      <c r="K793" s="28">
        <v>0</v>
      </c>
      <c r="L793" s="28">
        <v>0</v>
      </c>
      <c r="M793" s="28">
        <v>100</v>
      </c>
      <c r="N793" s="28">
        <v>0</v>
      </c>
      <c r="O793" s="28">
        <v>0</v>
      </c>
      <c r="P793" s="28">
        <v>0</v>
      </c>
      <c r="Q793" s="28">
        <v>0</v>
      </c>
      <c r="R793" s="28">
        <v>75</v>
      </c>
      <c r="S793" s="28">
        <v>0</v>
      </c>
      <c r="T793" s="28">
        <v>0</v>
      </c>
      <c r="U793" s="28">
        <v>0</v>
      </c>
      <c r="V793" s="28">
        <v>0</v>
      </c>
      <c r="W793" s="28">
        <v>24.79000091552734</v>
      </c>
      <c r="X793" s="28">
        <v>0</v>
      </c>
      <c r="Y793" s="28">
        <v>0</v>
      </c>
      <c r="Z793" s="28">
        <v>0</v>
      </c>
      <c r="AA793" s="28">
        <v>0</v>
      </c>
      <c r="AB793" s="28">
        <v>0</v>
      </c>
      <c r="AC793" s="28">
        <v>50</v>
      </c>
      <c r="AD793" s="28">
        <v>90</v>
      </c>
      <c r="AE793" s="28">
        <v>6</v>
      </c>
      <c r="AF793" s="28">
        <v>89.340002149343491</v>
      </c>
      <c r="AG793" s="28">
        <v>255.36065474159199</v>
      </c>
      <c r="AH793" s="28">
        <v>129.12423573050444</v>
      </c>
      <c r="AI793" s="30" t="str">
        <f t="shared" si="489"/>
        <v>V1 Balanced portfolio</v>
      </c>
      <c r="AJ793" s="27">
        <v>2027</v>
      </c>
      <c r="AK793" s="35">
        <f t="shared" si="490"/>
        <v>384.48489047209642</v>
      </c>
      <c r="AL793" s="35">
        <f t="shared" si="485"/>
        <v>75</v>
      </c>
      <c r="AM793" s="35">
        <f t="shared" si="491"/>
        <v>140</v>
      </c>
      <c r="AN793" s="35">
        <f t="shared" si="492"/>
        <v>89.340002149343491</v>
      </c>
      <c r="AO793" s="35">
        <f t="shared" si="493"/>
        <v>30.79000091552734</v>
      </c>
      <c r="AP793" s="35">
        <f t="shared" si="494"/>
        <v>0</v>
      </c>
      <c r="AQ793" s="35">
        <f t="shared" si="495"/>
        <v>100</v>
      </c>
      <c r="AR793" s="35">
        <f t="shared" si="486"/>
        <v>1000</v>
      </c>
      <c r="AS793" s="35">
        <f t="shared" si="496"/>
        <v>0</v>
      </c>
      <c r="AT793" s="35">
        <f t="shared" si="497"/>
        <v>0</v>
      </c>
      <c r="AU793" s="35">
        <f t="shared" si="487"/>
        <v>255.20000076293945</v>
      </c>
      <c r="AV793" s="35">
        <f t="shared" si="488"/>
        <v>2074.8148942999069</v>
      </c>
      <c r="AX793" s="27">
        <v>2027</v>
      </c>
      <c r="AY793" s="35"/>
      <c r="AZ793" s="35"/>
      <c r="BA793" s="35"/>
      <c r="BB793" s="35"/>
      <c r="BC793" s="35"/>
      <c r="BD793" s="35"/>
      <c r="BE793" s="35"/>
      <c r="BF793" s="35"/>
      <c r="BG793" s="35"/>
      <c r="BH793" s="35"/>
      <c r="BI793" s="35"/>
      <c r="BJ793" s="35"/>
      <c r="BL793" s="74" t="s">
        <v>38</v>
      </c>
      <c r="BM793" s="75">
        <f>BD812</f>
        <v>105</v>
      </c>
    </row>
    <row r="794" spans="2:65" x14ac:dyDescent="0.25">
      <c r="B794" s="25">
        <v>2028</v>
      </c>
      <c r="C794" s="26">
        <v>0</v>
      </c>
      <c r="D794" s="26">
        <v>237</v>
      </c>
      <c r="E794" s="26">
        <v>18.20000076293945</v>
      </c>
      <c r="F794" s="26">
        <v>400</v>
      </c>
      <c r="G794" s="26">
        <v>200</v>
      </c>
      <c r="H794" s="26">
        <v>0</v>
      </c>
      <c r="I794" s="26">
        <v>0</v>
      </c>
      <c r="J794" s="26">
        <v>400</v>
      </c>
      <c r="K794" s="26">
        <v>0</v>
      </c>
      <c r="L794" s="26">
        <v>0</v>
      </c>
      <c r="M794" s="26">
        <v>99.949996948242188</v>
      </c>
      <c r="N794" s="26">
        <v>0</v>
      </c>
      <c r="O794" s="26">
        <v>0</v>
      </c>
      <c r="P794" s="26">
        <v>0</v>
      </c>
      <c r="Q794" s="26">
        <v>0</v>
      </c>
      <c r="R794" s="26">
        <v>100</v>
      </c>
      <c r="S794" s="26">
        <v>0</v>
      </c>
      <c r="T794" s="26">
        <v>0</v>
      </c>
      <c r="U794" s="26">
        <v>0</v>
      </c>
      <c r="V794" s="26">
        <v>0</v>
      </c>
      <c r="W794" s="26">
        <v>27.79000091552734</v>
      </c>
      <c r="X794" s="26">
        <v>0</v>
      </c>
      <c r="Y794" s="26">
        <v>0</v>
      </c>
      <c r="Z794" s="26">
        <v>0</v>
      </c>
      <c r="AA794" s="26">
        <v>0</v>
      </c>
      <c r="AB794" s="26">
        <v>0</v>
      </c>
      <c r="AC794" s="26">
        <v>50</v>
      </c>
      <c r="AD794" s="26">
        <v>120</v>
      </c>
      <c r="AE794" s="26">
        <v>9</v>
      </c>
      <c r="AF794" s="26">
        <v>129.9900014102459</v>
      </c>
      <c r="AG794" s="26">
        <v>306.2398079751942</v>
      </c>
      <c r="AH794" s="26">
        <v>159.94925742822508</v>
      </c>
      <c r="AI794" s="30" t="str">
        <f t="shared" si="489"/>
        <v>V1 Balanced portfolio</v>
      </c>
      <c r="AJ794" s="25">
        <v>2028</v>
      </c>
      <c r="AK794" s="34">
        <f t="shared" si="490"/>
        <v>466.18906540341925</v>
      </c>
      <c r="AL794" s="34">
        <f t="shared" si="485"/>
        <v>100</v>
      </c>
      <c r="AM794" s="34">
        <f t="shared" si="491"/>
        <v>170</v>
      </c>
      <c r="AN794" s="34">
        <f t="shared" si="492"/>
        <v>129.9900014102459</v>
      </c>
      <c r="AO794" s="34">
        <f t="shared" si="493"/>
        <v>36.790000915527344</v>
      </c>
      <c r="AP794" s="34">
        <f t="shared" si="494"/>
        <v>0</v>
      </c>
      <c r="AQ794" s="34">
        <f t="shared" si="495"/>
        <v>99.949996948242188</v>
      </c>
      <c r="AR794" s="34">
        <f t="shared" si="486"/>
        <v>1000</v>
      </c>
      <c r="AS794" s="34">
        <f t="shared" si="496"/>
        <v>0</v>
      </c>
      <c r="AT794" s="34">
        <f t="shared" si="497"/>
        <v>0</v>
      </c>
      <c r="AU794" s="34">
        <f t="shared" si="487"/>
        <v>255.20000076293945</v>
      </c>
      <c r="AV794" s="34">
        <f t="shared" si="488"/>
        <v>2258.119065440374</v>
      </c>
      <c r="AX794" s="25">
        <v>2028</v>
      </c>
      <c r="AY794" s="34"/>
      <c r="AZ794" s="34"/>
      <c r="BA794" s="34"/>
      <c r="BB794" s="34"/>
      <c r="BC794" s="34"/>
      <c r="BD794" s="34"/>
      <c r="BE794" s="34"/>
      <c r="BF794" s="34"/>
      <c r="BG794" s="34"/>
      <c r="BH794" s="34"/>
      <c r="BI794" s="34"/>
      <c r="BJ794" s="34"/>
      <c r="BL794" s="74" t="s">
        <v>47</v>
      </c>
      <c r="BM794" s="75">
        <f>BE812</f>
        <v>696.39999389648438</v>
      </c>
    </row>
    <row r="795" spans="2:65" x14ac:dyDescent="0.25">
      <c r="B795" s="27">
        <v>2029</v>
      </c>
      <c r="C795" s="28">
        <v>0</v>
      </c>
      <c r="D795" s="28">
        <v>237</v>
      </c>
      <c r="E795" s="28">
        <v>18.20000076293945</v>
      </c>
      <c r="F795" s="28">
        <v>400</v>
      </c>
      <c r="G795" s="28">
        <v>200</v>
      </c>
      <c r="H795" s="28">
        <v>200</v>
      </c>
      <c r="I795" s="28">
        <v>0</v>
      </c>
      <c r="J795" s="28">
        <v>400</v>
      </c>
      <c r="K795" s="28">
        <v>0</v>
      </c>
      <c r="L795" s="28">
        <v>0</v>
      </c>
      <c r="M795" s="28">
        <v>199.90000152587891</v>
      </c>
      <c r="N795" s="28">
        <v>0</v>
      </c>
      <c r="O795" s="28">
        <v>0</v>
      </c>
      <c r="P795" s="28">
        <v>0</v>
      </c>
      <c r="Q795" s="28">
        <v>0</v>
      </c>
      <c r="R795" s="28">
        <v>125</v>
      </c>
      <c r="S795" s="28">
        <v>0</v>
      </c>
      <c r="T795" s="28">
        <v>0</v>
      </c>
      <c r="U795" s="28">
        <v>0</v>
      </c>
      <c r="V795" s="28">
        <v>0</v>
      </c>
      <c r="W795" s="28">
        <v>30.489999771118161</v>
      </c>
      <c r="X795" s="28">
        <v>0</v>
      </c>
      <c r="Y795" s="28">
        <v>0</v>
      </c>
      <c r="Z795" s="28">
        <v>0</v>
      </c>
      <c r="AA795" s="28">
        <v>0</v>
      </c>
      <c r="AB795" s="28">
        <v>0</v>
      </c>
      <c r="AC795" s="28">
        <v>50</v>
      </c>
      <c r="AD795" s="28">
        <v>150</v>
      </c>
      <c r="AE795" s="28">
        <v>11</v>
      </c>
      <c r="AF795" s="28">
        <v>156.62000143527985</v>
      </c>
      <c r="AG795" s="28">
        <v>357.79003073213073</v>
      </c>
      <c r="AH795" s="28">
        <v>183.18605346904008</v>
      </c>
      <c r="AI795" s="30" t="str">
        <f t="shared" si="489"/>
        <v>V1 Balanced portfolio</v>
      </c>
      <c r="AJ795" s="27">
        <v>2029</v>
      </c>
      <c r="AK795" s="35">
        <f t="shared" si="490"/>
        <v>540.97608420117081</v>
      </c>
      <c r="AL795" s="35">
        <f t="shared" si="485"/>
        <v>125</v>
      </c>
      <c r="AM795" s="35">
        <f t="shared" si="491"/>
        <v>200</v>
      </c>
      <c r="AN795" s="35">
        <f t="shared" si="492"/>
        <v>156.62000143527985</v>
      </c>
      <c r="AO795" s="35">
        <f t="shared" si="493"/>
        <v>41.489999771118164</v>
      </c>
      <c r="AP795" s="35">
        <f t="shared" si="494"/>
        <v>0</v>
      </c>
      <c r="AQ795" s="35">
        <f t="shared" si="495"/>
        <v>199.90000152587891</v>
      </c>
      <c r="AR795" s="35">
        <f t="shared" si="486"/>
        <v>1200</v>
      </c>
      <c r="AS795" s="35">
        <f t="shared" si="496"/>
        <v>0</v>
      </c>
      <c r="AT795" s="35">
        <f t="shared" si="497"/>
        <v>0</v>
      </c>
      <c r="AU795" s="35">
        <f t="shared" si="487"/>
        <v>255.20000076293945</v>
      </c>
      <c r="AV795" s="35">
        <f t="shared" si="488"/>
        <v>2719.1860876963874</v>
      </c>
      <c r="AX795" s="27">
        <v>2029</v>
      </c>
      <c r="AY795" s="35"/>
      <c r="AZ795" s="35"/>
      <c r="BA795" s="35"/>
      <c r="BB795" s="35"/>
      <c r="BC795" s="35"/>
      <c r="BD795" s="35"/>
      <c r="BE795" s="35"/>
      <c r="BF795" s="35"/>
      <c r="BG795" s="35"/>
      <c r="BH795" s="35"/>
      <c r="BI795" s="35"/>
      <c r="BJ795" s="35"/>
      <c r="BL795" s="74" t="s">
        <v>53</v>
      </c>
      <c r="BM795" s="75">
        <f>BF812</f>
        <v>3250</v>
      </c>
    </row>
    <row r="796" spans="2:65" x14ac:dyDescent="0.25">
      <c r="B796" s="25">
        <v>2030</v>
      </c>
      <c r="C796" s="26">
        <v>0</v>
      </c>
      <c r="D796" s="26">
        <v>237</v>
      </c>
      <c r="E796" s="26">
        <v>18.20000076293945</v>
      </c>
      <c r="F796" s="26">
        <v>600</v>
      </c>
      <c r="G796" s="26">
        <v>200</v>
      </c>
      <c r="H796" s="26">
        <v>200</v>
      </c>
      <c r="I796" s="26">
        <v>0</v>
      </c>
      <c r="J796" s="26">
        <v>400</v>
      </c>
      <c r="K796" s="26">
        <v>0</v>
      </c>
      <c r="L796" s="26">
        <v>0</v>
      </c>
      <c r="M796" s="26">
        <v>399.79999542236328</v>
      </c>
      <c r="N796" s="26"/>
      <c r="O796" s="26">
        <v>0</v>
      </c>
      <c r="P796" s="26">
        <v>0</v>
      </c>
      <c r="Q796" s="26">
        <v>0</v>
      </c>
      <c r="R796" s="26">
        <v>175</v>
      </c>
      <c r="S796" s="26">
        <v>0</v>
      </c>
      <c r="T796" s="26">
        <v>0</v>
      </c>
      <c r="U796" s="26">
        <v>0</v>
      </c>
      <c r="V796" s="26">
        <v>0</v>
      </c>
      <c r="W796" s="26">
        <v>34.689998626708977</v>
      </c>
      <c r="X796" s="26">
        <v>0</v>
      </c>
      <c r="Y796" s="26">
        <v>0</v>
      </c>
      <c r="Z796" s="26">
        <v>0</v>
      </c>
      <c r="AA796" s="26">
        <v>0</v>
      </c>
      <c r="AB796" s="26">
        <v>0</v>
      </c>
      <c r="AC796" s="26">
        <v>50</v>
      </c>
      <c r="AD796" s="26">
        <v>180</v>
      </c>
      <c r="AE796" s="26">
        <v>11</v>
      </c>
      <c r="AF796" s="26">
        <v>182.44999727606773</v>
      </c>
      <c r="AG796" s="26">
        <v>412.5787181774632</v>
      </c>
      <c r="AH796" s="26">
        <v>203.16846574006445</v>
      </c>
      <c r="AI796" s="30" t="str">
        <f t="shared" si="489"/>
        <v>V1 Balanced portfolio</v>
      </c>
      <c r="AJ796" s="25">
        <v>2030</v>
      </c>
      <c r="AK796" s="34">
        <f t="shared" si="490"/>
        <v>615.74718391752765</v>
      </c>
      <c r="AL796" s="34">
        <f t="shared" si="485"/>
        <v>175</v>
      </c>
      <c r="AM796" s="34">
        <f t="shared" si="491"/>
        <v>230</v>
      </c>
      <c r="AN796" s="34">
        <f t="shared" si="492"/>
        <v>182.44999727606773</v>
      </c>
      <c r="AO796" s="34">
        <f t="shared" si="493"/>
        <v>45.689998626708977</v>
      </c>
      <c r="AP796" s="34">
        <f t="shared" si="494"/>
        <v>0</v>
      </c>
      <c r="AQ796" s="34">
        <f t="shared" si="495"/>
        <v>399.79999542236328</v>
      </c>
      <c r="AR796" s="34">
        <f t="shared" si="486"/>
        <v>1400</v>
      </c>
      <c r="AS796" s="34">
        <f t="shared" si="496"/>
        <v>0</v>
      </c>
      <c r="AT796" s="34">
        <f t="shared" si="497"/>
        <v>0</v>
      </c>
      <c r="AU796" s="34">
        <f t="shared" si="487"/>
        <v>255.20000076293945</v>
      </c>
      <c r="AV796" s="34">
        <f t="shared" si="488"/>
        <v>3303.8871760056072</v>
      </c>
      <c r="AX796" s="25">
        <v>2030</v>
      </c>
      <c r="AY796" s="34">
        <f t="shared" ref="AY796:BJ796" si="499">AK796-AY791</f>
        <v>359.86022108133682</v>
      </c>
      <c r="AZ796" s="34">
        <f t="shared" si="499"/>
        <v>150</v>
      </c>
      <c r="BA796" s="34">
        <f t="shared" si="499"/>
        <v>150</v>
      </c>
      <c r="BB796" s="34">
        <f t="shared" si="499"/>
        <v>153.77999758720398</v>
      </c>
      <c r="BC796" s="34">
        <f t="shared" si="499"/>
        <v>23.599998474121087</v>
      </c>
      <c r="BD796" s="34">
        <f t="shared" si="499"/>
        <v>0</v>
      </c>
      <c r="BE796" s="34">
        <f t="shared" si="499"/>
        <v>399.79999542236328</v>
      </c>
      <c r="BF796" s="34">
        <f t="shared" si="499"/>
        <v>1000</v>
      </c>
      <c r="BG796" s="34">
        <f t="shared" si="499"/>
        <v>0</v>
      </c>
      <c r="BH796" s="34">
        <f t="shared" si="499"/>
        <v>0</v>
      </c>
      <c r="BI796" s="34">
        <f t="shared" si="499"/>
        <v>255.20000076293945</v>
      </c>
      <c r="BJ796" s="34">
        <f t="shared" si="499"/>
        <v>2492.2402133279647</v>
      </c>
      <c r="BL796" s="74" t="s">
        <v>63</v>
      </c>
      <c r="BM796" s="75">
        <f>BG812</f>
        <v>375</v>
      </c>
    </row>
    <row r="797" spans="2:65" x14ac:dyDescent="0.25">
      <c r="B797" s="27">
        <v>2031</v>
      </c>
      <c r="C797" s="28">
        <v>0</v>
      </c>
      <c r="D797" s="28">
        <v>237</v>
      </c>
      <c r="E797" s="28">
        <v>18.20000076293945</v>
      </c>
      <c r="F797" s="28">
        <v>700</v>
      </c>
      <c r="G797" s="28">
        <v>200</v>
      </c>
      <c r="H797" s="28">
        <v>200</v>
      </c>
      <c r="I797" s="28">
        <v>0</v>
      </c>
      <c r="J797" s="28">
        <v>400</v>
      </c>
      <c r="K797" s="28">
        <v>0</v>
      </c>
      <c r="L797" s="28">
        <v>0</v>
      </c>
      <c r="M797" s="28">
        <v>399.59999847412109</v>
      </c>
      <c r="N797" s="28">
        <v>0</v>
      </c>
      <c r="O797" s="28">
        <v>0</v>
      </c>
      <c r="P797" s="28">
        <v>0</v>
      </c>
      <c r="Q797" s="28">
        <v>0</v>
      </c>
      <c r="R797" s="28">
        <v>200</v>
      </c>
      <c r="S797" s="28">
        <v>0</v>
      </c>
      <c r="T797" s="28">
        <v>0</v>
      </c>
      <c r="U797" s="28">
        <v>0</v>
      </c>
      <c r="V797" s="28">
        <v>0</v>
      </c>
      <c r="W797" s="28">
        <v>38.060001373291023</v>
      </c>
      <c r="X797" s="28">
        <v>0</v>
      </c>
      <c r="Y797" s="28">
        <v>0</v>
      </c>
      <c r="Z797" s="28">
        <v>0</v>
      </c>
      <c r="AA797" s="28">
        <v>0</v>
      </c>
      <c r="AB797" s="28">
        <v>0</v>
      </c>
      <c r="AC797" s="28">
        <v>50</v>
      </c>
      <c r="AD797" s="28">
        <v>210</v>
      </c>
      <c r="AE797" s="28">
        <v>12.069999694824221</v>
      </c>
      <c r="AF797" s="28">
        <v>195.28000086545944</v>
      </c>
      <c r="AG797" s="28">
        <v>469.39263167865727</v>
      </c>
      <c r="AH797" s="28">
        <v>226.96260138154966</v>
      </c>
      <c r="AI797" s="30" t="str">
        <f t="shared" si="489"/>
        <v>V1 Balanced portfolio</v>
      </c>
      <c r="AJ797" s="27">
        <v>2031</v>
      </c>
      <c r="AK797" s="35">
        <f t="shared" si="490"/>
        <v>696.35523306020696</v>
      </c>
      <c r="AL797" s="35">
        <f t="shared" si="485"/>
        <v>200</v>
      </c>
      <c r="AM797" s="35">
        <f t="shared" si="491"/>
        <v>260</v>
      </c>
      <c r="AN797" s="35">
        <f t="shared" si="492"/>
        <v>195.28000086545944</v>
      </c>
      <c r="AO797" s="35">
        <f t="shared" si="493"/>
        <v>50.130001068115241</v>
      </c>
      <c r="AP797" s="35">
        <f t="shared" si="494"/>
        <v>0</v>
      </c>
      <c r="AQ797" s="35">
        <f t="shared" si="495"/>
        <v>399.59999847412109</v>
      </c>
      <c r="AR797" s="35">
        <f t="shared" si="486"/>
        <v>1500</v>
      </c>
      <c r="AS797" s="35">
        <f t="shared" si="496"/>
        <v>0</v>
      </c>
      <c r="AT797" s="35">
        <f t="shared" si="497"/>
        <v>0</v>
      </c>
      <c r="AU797" s="35">
        <f t="shared" si="487"/>
        <v>255.20000076293945</v>
      </c>
      <c r="AV797" s="35">
        <f t="shared" si="488"/>
        <v>3556.5652342308422</v>
      </c>
      <c r="AX797" s="27">
        <v>2031</v>
      </c>
      <c r="AY797" s="35"/>
      <c r="AZ797" s="35"/>
      <c r="BA797" s="35"/>
      <c r="BB797" s="35"/>
      <c r="BC797" s="35"/>
      <c r="BD797" s="35"/>
      <c r="BE797" s="35"/>
      <c r="BF797" s="35"/>
      <c r="BG797" s="35"/>
      <c r="BH797" s="35"/>
      <c r="BI797" s="35"/>
      <c r="BJ797" s="35"/>
      <c r="BL797" s="74" t="s">
        <v>64</v>
      </c>
      <c r="BM797" s="75">
        <f>BH812</f>
        <v>0</v>
      </c>
    </row>
    <row r="798" spans="2:65" x14ac:dyDescent="0.25">
      <c r="B798" s="25">
        <v>2032</v>
      </c>
      <c r="C798" s="26">
        <v>0</v>
      </c>
      <c r="D798" s="26">
        <v>474</v>
      </c>
      <c r="E798" s="26">
        <v>18.20000076293945</v>
      </c>
      <c r="F798" s="26">
        <v>800</v>
      </c>
      <c r="G798" s="26">
        <v>200</v>
      </c>
      <c r="H798" s="26">
        <v>200</v>
      </c>
      <c r="I798" s="26">
        <v>0</v>
      </c>
      <c r="J798" s="26">
        <v>400</v>
      </c>
      <c r="K798" s="26">
        <v>0</v>
      </c>
      <c r="L798" s="26">
        <v>0</v>
      </c>
      <c r="M798" s="26">
        <v>399.40000152587891</v>
      </c>
      <c r="N798" s="26">
        <v>0</v>
      </c>
      <c r="O798" s="26">
        <v>0</v>
      </c>
      <c r="P798" s="26">
        <v>0</v>
      </c>
      <c r="Q798" s="26">
        <v>0</v>
      </c>
      <c r="R798" s="26">
        <v>200</v>
      </c>
      <c r="S798" s="26">
        <v>0</v>
      </c>
      <c r="T798" s="26">
        <v>0</v>
      </c>
      <c r="U798" s="26">
        <v>0</v>
      </c>
      <c r="V798" s="26">
        <v>0</v>
      </c>
      <c r="W798" s="26">
        <v>41.630001068115227</v>
      </c>
      <c r="X798" s="26">
        <v>0</v>
      </c>
      <c r="Y798" s="26">
        <v>0</v>
      </c>
      <c r="Z798" s="26">
        <v>0</v>
      </c>
      <c r="AA798" s="26">
        <v>0</v>
      </c>
      <c r="AB798" s="26">
        <v>0</v>
      </c>
      <c r="AC798" s="26">
        <v>50</v>
      </c>
      <c r="AD798" s="26">
        <v>240</v>
      </c>
      <c r="AE798" s="26">
        <v>13.19999980926514</v>
      </c>
      <c r="AF798" s="26">
        <v>197.81999689340591</v>
      </c>
      <c r="AG798" s="26">
        <v>496.96755722482067</v>
      </c>
      <c r="AH798" s="26">
        <v>259.04094554525142</v>
      </c>
      <c r="AI798" s="30" t="str">
        <f t="shared" si="489"/>
        <v>V1 Balanced portfolio</v>
      </c>
      <c r="AJ798" s="25">
        <v>2032</v>
      </c>
      <c r="AK798" s="34">
        <f t="shared" si="490"/>
        <v>756.00850277007203</v>
      </c>
      <c r="AL798" s="34">
        <f t="shared" si="485"/>
        <v>200</v>
      </c>
      <c r="AM798" s="34">
        <f t="shared" si="491"/>
        <v>290</v>
      </c>
      <c r="AN798" s="34">
        <f t="shared" si="492"/>
        <v>197.81999689340591</v>
      </c>
      <c r="AO798" s="34">
        <f t="shared" si="493"/>
        <v>54.830000877380371</v>
      </c>
      <c r="AP798" s="34">
        <f t="shared" si="494"/>
        <v>0</v>
      </c>
      <c r="AQ798" s="34">
        <f t="shared" si="495"/>
        <v>399.40000152587891</v>
      </c>
      <c r="AR798" s="34">
        <f t="shared" si="486"/>
        <v>1600</v>
      </c>
      <c r="AS798" s="34">
        <f t="shared" si="496"/>
        <v>0</v>
      </c>
      <c r="AT798" s="34">
        <f t="shared" si="497"/>
        <v>0</v>
      </c>
      <c r="AU798" s="34">
        <f t="shared" si="487"/>
        <v>492.20000076293945</v>
      </c>
      <c r="AV798" s="34">
        <f t="shared" si="488"/>
        <v>3990.2585028296767</v>
      </c>
      <c r="AX798" s="25">
        <v>2032</v>
      </c>
      <c r="AY798" s="34"/>
      <c r="AZ798" s="34"/>
      <c r="BA798" s="34"/>
      <c r="BB798" s="34"/>
      <c r="BC798" s="34"/>
      <c r="BD798" s="34"/>
      <c r="BE798" s="34"/>
      <c r="BF798" s="34"/>
      <c r="BG798" s="34"/>
      <c r="BH798" s="34"/>
      <c r="BI798" s="34"/>
      <c r="BJ798" s="34"/>
      <c r="BL798" s="74" t="s">
        <v>50</v>
      </c>
      <c r="BM798" s="75">
        <f>BI812</f>
        <v>966.20000076293945</v>
      </c>
    </row>
    <row r="799" spans="2:65" x14ac:dyDescent="0.25">
      <c r="B799" s="27">
        <v>2033</v>
      </c>
      <c r="C799" s="28">
        <v>0</v>
      </c>
      <c r="D799" s="28">
        <v>474</v>
      </c>
      <c r="E799" s="28">
        <v>18.20000076293945</v>
      </c>
      <c r="F799" s="28">
        <v>900</v>
      </c>
      <c r="G799" s="28">
        <v>200</v>
      </c>
      <c r="H799" s="28">
        <v>200</v>
      </c>
      <c r="I799" s="28">
        <v>0</v>
      </c>
      <c r="J799" s="28">
        <v>400</v>
      </c>
      <c r="K799" s="28">
        <v>0</v>
      </c>
      <c r="L799" s="28">
        <v>0</v>
      </c>
      <c r="M799" s="28">
        <v>399.19999694824219</v>
      </c>
      <c r="N799" s="28">
        <v>0</v>
      </c>
      <c r="O799" s="28">
        <v>0</v>
      </c>
      <c r="P799" s="28">
        <v>0</v>
      </c>
      <c r="Q799" s="28">
        <v>0</v>
      </c>
      <c r="R799" s="28">
        <v>200</v>
      </c>
      <c r="S799" s="28">
        <v>0</v>
      </c>
      <c r="T799" s="28">
        <v>0</v>
      </c>
      <c r="U799" s="28">
        <v>0</v>
      </c>
      <c r="V799" s="28">
        <v>0</v>
      </c>
      <c r="W799" s="28">
        <v>44.919998168945313</v>
      </c>
      <c r="X799" s="28">
        <v>0</v>
      </c>
      <c r="Y799" s="28">
        <v>0</v>
      </c>
      <c r="Z799" s="28">
        <v>0</v>
      </c>
      <c r="AA799" s="28">
        <v>0</v>
      </c>
      <c r="AB799" s="28">
        <v>0</v>
      </c>
      <c r="AC799" s="28">
        <v>50</v>
      </c>
      <c r="AD799" s="28">
        <v>270</v>
      </c>
      <c r="AE799" s="28">
        <v>14.25</v>
      </c>
      <c r="AF799" s="28">
        <v>200.250004529953</v>
      </c>
      <c r="AG799" s="28">
        <v>524.96585539396233</v>
      </c>
      <c r="AH799" s="28">
        <v>299.97382252740357</v>
      </c>
      <c r="AI799" s="30" t="str">
        <f t="shared" si="489"/>
        <v>V1 Balanced portfolio</v>
      </c>
      <c r="AJ799" s="27">
        <v>2033</v>
      </c>
      <c r="AK799" s="35">
        <f t="shared" si="490"/>
        <v>824.93967792136596</v>
      </c>
      <c r="AL799" s="35">
        <f t="shared" si="485"/>
        <v>200</v>
      </c>
      <c r="AM799" s="35">
        <f t="shared" si="491"/>
        <v>320</v>
      </c>
      <c r="AN799" s="35">
        <f t="shared" si="492"/>
        <v>200.250004529953</v>
      </c>
      <c r="AO799" s="35">
        <f t="shared" si="493"/>
        <v>59.169998168945313</v>
      </c>
      <c r="AP799" s="35">
        <f t="shared" si="494"/>
        <v>0</v>
      </c>
      <c r="AQ799" s="35">
        <f t="shared" si="495"/>
        <v>399.19999694824219</v>
      </c>
      <c r="AR799" s="35">
        <f t="shared" si="486"/>
        <v>1700</v>
      </c>
      <c r="AS799" s="35">
        <f t="shared" si="496"/>
        <v>0</v>
      </c>
      <c r="AT799" s="35">
        <f t="shared" si="497"/>
        <v>0</v>
      </c>
      <c r="AU799" s="35">
        <f t="shared" si="487"/>
        <v>492.20000076293945</v>
      </c>
      <c r="AV799" s="35">
        <f t="shared" si="488"/>
        <v>4195.7596783314457</v>
      </c>
      <c r="AX799" s="27">
        <v>2033</v>
      </c>
      <c r="AY799" s="35"/>
      <c r="AZ799" s="35"/>
      <c r="BA799" s="35"/>
      <c r="BB799" s="35"/>
      <c r="BC799" s="35"/>
      <c r="BD799" s="35"/>
      <c r="BE799" s="35"/>
      <c r="BF799" s="35"/>
      <c r="BG799" s="35"/>
      <c r="BH799" s="35"/>
      <c r="BI799" s="35"/>
      <c r="BJ799" s="35"/>
    </row>
    <row r="800" spans="2:65" x14ac:dyDescent="0.25">
      <c r="B800" s="25">
        <v>2034</v>
      </c>
      <c r="C800" s="26">
        <v>0</v>
      </c>
      <c r="D800" s="26">
        <v>474</v>
      </c>
      <c r="E800" s="26">
        <v>18.20000076293945</v>
      </c>
      <c r="F800" s="26">
        <v>1000</v>
      </c>
      <c r="G800" s="26">
        <v>200</v>
      </c>
      <c r="H800" s="26">
        <v>200</v>
      </c>
      <c r="I800" s="26">
        <v>0</v>
      </c>
      <c r="J800" s="26">
        <v>400</v>
      </c>
      <c r="K800" s="26">
        <v>0</v>
      </c>
      <c r="L800" s="26">
        <v>0</v>
      </c>
      <c r="M800" s="26">
        <v>399.00000762939453</v>
      </c>
      <c r="N800" s="26">
        <v>0</v>
      </c>
      <c r="O800" s="26">
        <v>0</v>
      </c>
      <c r="P800" s="26">
        <v>0</v>
      </c>
      <c r="Q800" s="26">
        <v>0</v>
      </c>
      <c r="R800" s="26">
        <v>200</v>
      </c>
      <c r="S800" s="26">
        <v>0</v>
      </c>
      <c r="T800" s="26">
        <v>0</v>
      </c>
      <c r="U800" s="26">
        <v>0</v>
      </c>
      <c r="V800" s="26">
        <v>0</v>
      </c>
      <c r="W800" s="26">
        <v>48.389999389648438</v>
      </c>
      <c r="X800" s="26">
        <v>0</v>
      </c>
      <c r="Y800" s="26">
        <v>0</v>
      </c>
      <c r="Z800" s="26">
        <v>0</v>
      </c>
      <c r="AA800" s="26">
        <v>0</v>
      </c>
      <c r="AB800" s="26">
        <v>0</v>
      </c>
      <c r="AC800" s="26">
        <v>50</v>
      </c>
      <c r="AD800" s="26">
        <v>300</v>
      </c>
      <c r="AE800" s="26">
        <v>15.340000152587891</v>
      </c>
      <c r="AF800" s="26">
        <v>202.68000251054764</v>
      </c>
      <c r="AG800" s="26">
        <v>555.72839171180271</v>
      </c>
      <c r="AH800" s="26">
        <v>348.29111263068853</v>
      </c>
      <c r="AI800" s="30" t="str">
        <f t="shared" si="489"/>
        <v>V1 Balanced portfolio</v>
      </c>
      <c r="AJ800" s="25">
        <v>2034</v>
      </c>
      <c r="AK800" s="34">
        <f t="shared" si="490"/>
        <v>904.01950434249125</v>
      </c>
      <c r="AL800" s="34">
        <f t="shared" si="485"/>
        <v>200</v>
      </c>
      <c r="AM800" s="34">
        <f t="shared" si="491"/>
        <v>350</v>
      </c>
      <c r="AN800" s="34">
        <f t="shared" si="492"/>
        <v>202.68000251054764</v>
      </c>
      <c r="AO800" s="34">
        <f t="shared" si="493"/>
        <v>63.729999542236328</v>
      </c>
      <c r="AP800" s="34">
        <f t="shared" si="494"/>
        <v>0</v>
      </c>
      <c r="AQ800" s="34">
        <f t="shared" si="495"/>
        <v>399.00000762939453</v>
      </c>
      <c r="AR800" s="34">
        <f t="shared" si="486"/>
        <v>1800</v>
      </c>
      <c r="AS800" s="34">
        <f t="shared" si="496"/>
        <v>0</v>
      </c>
      <c r="AT800" s="34">
        <f t="shared" si="497"/>
        <v>0</v>
      </c>
      <c r="AU800" s="34">
        <f t="shared" si="487"/>
        <v>492.20000076293945</v>
      </c>
      <c r="AV800" s="34">
        <f t="shared" si="488"/>
        <v>4411.629514787609</v>
      </c>
      <c r="AX800" s="25">
        <v>2034</v>
      </c>
      <c r="AY800" s="34"/>
      <c r="AZ800" s="34"/>
      <c r="BA800" s="34"/>
      <c r="BB800" s="34"/>
      <c r="BC800" s="34"/>
      <c r="BD800" s="34"/>
      <c r="BE800" s="34"/>
      <c r="BF800" s="34"/>
      <c r="BG800" s="34"/>
      <c r="BH800" s="34"/>
      <c r="BI800" s="34"/>
      <c r="BJ800" s="34"/>
    </row>
    <row r="801" spans="2:65" x14ac:dyDescent="0.25">
      <c r="B801" s="27">
        <v>2035</v>
      </c>
      <c r="C801" s="28">
        <v>0</v>
      </c>
      <c r="D801" s="28">
        <v>474</v>
      </c>
      <c r="E801" s="28">
        <v>18.20000076293945</v>
      </c>
      <c r="F801" s="28">
        <v>1200</v>
      </c>
      <c r="G801" s="28">
        <v>200</v>
      </c>
      <c r="H801" s="28">
        <v>200</v>
      </c>
      <c r="I801" s="28">
        <v>0</v>
      </c>
      <c r="J801" s="28">
        <v>400</v>
      </c>
      <c r="K801" s="28">
        <v>0</v>
      </c>
      <c r="L801" s="28">
        <v>0</v>
      </c>
      <c r="M801" s="28">
        <v>398.79999542236328</v>
      </c>
      <c r="N801" s="28">
        <v>0</v>
      </c>
      <c r="O801" s="28">
        <v>0</v>
      </c>
      <c r="P801" s="28">
        <v>0</v>
      </c>
      <c r="Q801" s="28">
        <v>0</v>
      </c>
      <c r="R801" s="28">
        <v>200</v>
      </c>
      <c r="S801" s="28">
        <v>0</v>
      </c>
      <c r="T801" s="28">
        <v>0</v>
      </c>
      <c r="U801" s="28">
        <v>0</v>
      </c>
      <c r="V801" s="28">
        <v>0</v>
      </c>
      <c r="W801" s="28">
        <v>51.919998168945313</v>
      </c>
      <c r="X801" s="28">
        <v>0</v>
      </c>
      <c r="Y801" s="28">
        <v>0</v>
      </c>
      <c r="Z801" s="28">
        <v>0</v>
      </c>
      <c r="AA801" s="28">
        <v>0</v>
      </c>
      <c r="AB801" s="28">
        <v>0</v>
      </c>
      <c r="AC801" s="28">
        <v>50</v>
      </c>
      <c r="AD801" s="28">
        <v>330</v>
      </c>
      <c r="AE801" s="28">
        <v>16.469999313354489</v>
      </c>
      <c r="AF801" s="28">
        <v>205.21999967098236</v>
      </c>
      <c r="AG801" s="28">
        <v>584.11534265681462</v>
      </c>
      <c r="AH801" s="28">
        <v>390.7691705807274</v>
      </c>
      <c r="AI801" s="30" t="str">
        <f t="shared" si="489"/>
        <v>V1 Balanced portfolio</v>
      </c>
      <c r="AJ801" s="27">
        <v>2035</v>
      </c>
      <c r="AK801" s="35">
        <f t="shared" si="490"/>
        <v>974.88451323754202</v>
      </c>
      <c r="AL801" s="35">
        <f t="shared" si="485"/>
        <v>200</v>
      </c>
      <c r="AM801" s="35">
        <f t="shared" si="491"/>
        <v>380</v>
      </c>
      <c r="AN801" s="35">
        <f t="shared" si="492"/>
        <v>205.21999967098236</v>
      </c>
      <c r="AO801" s="35">
        <f t="shared" si="493"/>
        <v>68.389997482299805</v>
      </c>
      <c r="AP801" s="35">
        <f t="shared" si="494"/>
        <v>0</v>
      </c>
      <c r="AQ801" s="35">
        <f t="shared" si="495"/>
        <v>398.79999542236328</v>
      </c>
      <c r="AR801" s="35">
        <f t="shared" si="486"/>
        <v>2000</v>
      </c>
      <c r="AS801" s="35">
        <f t="shared" si="496"/>
        <v>0</v>
      </c>
      <c r="AT801" s="35">
        <f t="shared" si="497"/>
        <v>0</v>
      </c>
      <c r="AU801" s="35">
        <f t="shared" si="487"/>
        <v>492.20000076293945</v>
      </c>
      <c r="AV801" s="35">
        <f t="shared" si="488"/>
        <v>4719.4945065761267</v>
      </c>
      <c r="AX801" s="27">
        <v>2035</v>
      </c>
      <c r="AY801" s="35"/>
      <c r="AZ801" s="35"/>
      <c r="BA801" s="35"/>
      <c r="BB801" s="35"/>
      <c r="BC801" s="35"/>
      <c r="BD801" s="35"/>
      <c r="BE801" s="35"/>
      <c r="BF801" s="35"/>
      <c r="BG801" s="35"/>
      <c r="BH801" s="35"/>
      <c r="BI801" s="35"/>
      <c r="BJ801" s="35"/>
    </row>
    <row r="802" spans="2:65" x14ac:dyDescent="0.25">
      <c r="B802" s="25">
        <v>2036</v>
      </c>
      <c r="C802" s="26">
        <v>0</v>
      </c>
      <c r="D802" s="26">
        <v>474</v>
      </c>
      <c r="E802" s="26">
        <v>18.20000076293945</v>
      </c>
      <c r="F802" s="26">
        <v>1300</v>
      </c>
      <c r="G802" s="26">
        <v>200</v>
      </c>
      <c r="H802" s="26">
        <v>200</v>
      </c>
      <c r="I802" s="26">
        <v>0</v>
      </c>
      <c r="J802" s="26">
        <v>400</v>
      </c>
      <c r="K802" s="26">
        <v>0</v>
      </c>
      <c r="L802" s="26">
        <v>0</v>
      </c>
      <c r="M802" s="26">
        <v>398.59999847412109</v>
      </c>
      <c r="N802" s="26">
        <v>0</v>
      </c>
      <c r="O802" s="26">
        <v>0</v>
      </c>
      <c r="P802" s="26">
        <v>0</v>
      </c>
      <c r="Q802" s="26">
        <v>0</v>
      </c>
      <c r="R802" s="26">
        <v>200</v>
      </c>
      <c r="S802" s="26">
        <v>0</v>
      </c>
      <c r="T802" s="26">
        <v>0</v>
      </c>
      <c r="U802" s="26">
        <v>0</v>
      </c>
      <c r="V802" s="26">
        <v>0</v>
      </c>
      <c r="W802" s="26">
        <v>55.459999084472663</v>
      </c>
      <c r="X802" s="26">
        <v>0</v>
      </c>
      <c r="Y802" s="26">
        <v>0</v>
      </c>
      <c r="Z802" s="26">
        <v>0</v>
      </c>
      <c r="AA802" s="26">
        <v>0</v>
      </c>
      <c r="AB802" s="26">
        <v>0</v>
      </c>
      <c r="AC802" s="26">
        <v>50</v>
      </c>
      <c r="AD802" s="26">
        <v>360</v>
      </c>
      <c r="AE802" s="26">
        <v>17.590000152587891</v>
      </c>
      <c r="AF802" s="26">
        <v>205.11000263690948</v>
      </c>
      <c r="AG802" s="26">
        <v>613.46955324942508</v>
      </c>
      <c r="AH802" s="26">
        <v>409.22194948772494</v>
      </c>
      <c r="AI802" s="30" t="str">
        <f t="shared" si="489"/>
        <v>V1 Balanced portfolio</v>
      </c>
      <c r="AJ802" s="25">
        <v>2036</v>
      </c>
      <c r="AK802" s="34">
        <f t="shared" si="490"/>
        <v>1022.69150273715</v>
      </c>
      <c r="AL802" s="34">
        <f t="shared" si="485"/>
        <v>200</v>
      </c>
      <c r="AM802" s="34">
        <f t="shared" si="491"/>
        <v>410</v>
      </c>
      <c r="AN802" s="34">
        <f t="shared" si="492"/>
        <v>205.11000263690948</v>
      </c>
      <c r="AO802" s="34">
        <f t="shared" si="493"/>
        <v>73.049999237060547</v>
      </c>
      <c r="AP802" s="34">
        <f t="shared" si="494"/>
        <v>0</v>
      </c>
      <c r="AQ802" s="34">
        <f t="shared" si="495"/>
        <v>398.59999847412109</v>
      </c>
      <c r="AR802" s="34">
        <f t="shared" si="486"/>
        <v>2100</v>
      </c>
      <c r="AS802" s="34">
        <f t="shared" si="496"/>
        <v>0</v>
      </c>
      <c r="AT802" s="34">
        <f t="shared" si="497"/>
        <v>0</v>
      </c>
      <c r="AU802" s="34">
        <f t="shared" si="487"/>
        <v>492.20000076293945</v>
      </c>
      <c r="AV802" s="34">
        <f t="shared" si="488"/>
        <v>4901.6515038481812</v>
      </c>
      <c r="AX802" s="25">
        <v>2036</v>
      </c>
      <c r="AY802" s="34"/>
      <c r="AZ802" s="34"/>
      <c r="BA802" s="34"/>
      <c r="BB802" s="34"/>
      <c r="BC802" s="34"/>
      <c r="BD802" s="34"/>
      <c r="BE802" s="34"/>
      <c r="BF802" s="34"/>
      <c r="BG802" s="34"/>
      <c r="BH802" s="34"/>
      <c r="BI802" s="34"/>
      <c r="BJ802" s="34"/>
    </row>
    <row r="803" spans="2:65" x14ac:dyDescent="0.25">
      <c r="B803" s="27">
        <v>2037</v>
      </c>
      <c r="C803" s="28">
        <v>0</v>
      </c>
      <c r="D803" s="28">
        <v>474</v>
      </c>
      <c r="E803" s="28">
        <v>18.20000076293945</v>
      </c>
      <c r="F803" s="28">
        <v>1400</v>
      </c>
      <c r="G803" s="28">
        <v>200</v>
      </c>
      <c r="H803" s="28">
        <v>200</v>
      </c>
      <c r="I803" s="28">
        <v>0</v>
      </c>
      <c r="J803" s="28">
        <v>400</v>
      </c>
      <c r="K803" s="28">
        <v>0</v>
      </c>
      <c r="L803" s="28">
        <v>0</v>
      </c>
      <c r="M803" s="28">
        <v>498.40000152587891</v>
      </c>
      <c r="N803" s="28">
        <v>0</v>
      </c>
      <c r="O803" s="28">
        <v>0</v>
      </c>
      <c r="P803" s="28">
        <v>0</v>
      </c>
      <c r="Q803" s="28">
        <v>0</v>
      </c>
      <c r="R803" s="28">
        <v>200</v>
      </c>
      <c r="S803" s="28">
        <v>0</v>
      </c>
      <c r="T803" s="28">
        <v>0</v>
      </c>
      <c r="U803" s="28">
        <v>0</v>
      </c>
      <c r="V803" s="28">
        <v>0</v>
      </c>
      <c r="W803" s="28">
        <v>58.759998321533203</v>
      </c>
      <c r="X803" s="28">
        <v>0</v>
      </c>
      <c r="Y803" s="28">
        <v>0</v>
      </c>
      <c r="Z803" s="28">
        <v>0</v>
      </c>
      <c r="AA803" s="28">
        <v>0</v>
      </c>
      <c r="AB803" s="28">
        <v>0</v>
      </c>
      <c r="AC803" s="28">
        <v>50</v>
      </c>
      <c r="AD803" s="28">
        <v>390</v>
      </c>
      <c r="AE803" s="28">
        <v>18.629999160766602</v>
      </c>
      <c r="AF803" s="28">
        <v>203.74000132083893</v>
      </c>
      <c r="AG803" s="28">
        <v>641.82474307177631</v>
      </c>
      <c r="AH803" s="28">
        <v>455.13238293578956</v>
      </c>
      <c r="AI803" s="30" t="str">
        <f t="shared" si="489"/>
        <v>V1 Balanced portfolio</v>
      </c>
      <c r="AJ803" s="27">
        <v>2037</v>
      </c>
      <c r="AK803" s="35">
        <f t="shared" si="490"/>
        <v>1096.9571260075659</v>
      </c>
      <c r="AL803" s="35">
        <f t="shared" si="485"/>
        <v>200</v>
      </c>
      <c r="AM803" s="35">
        <f t="shared" si="491"/>
        <v>440</v>
      </c>
      <c r="AN803" s="35">
        <f t="shared" si="492"/>
        <v>203.74000132083893</v>
      </c>
      <c r="AO803" s="35">
        <f t="shared" si="493"/>
        <v>77.389997482299805</v>
      </c>
      <c r="AP803" s="35">
        <f t="shared" si="494"/>
        <v>0</v>
      </c>
      <c r="AQ803" s="35">
        <f t="shared" si="495"/>
        <v>498.40000152587891</v>
      </c>
      <c r="AR803" s="35">
        <f t="shared" si="486"/>
        <v>2200</v>
      </c>
      <c r="AS803" s="35">
        <f t="shared" si="496"/>
        <v>0</v>
      </c>
      <c r="AT803" s="35">
        <f t="shared" si="497"/>
        <v>0</v>
      </c>
      <c r="AU803" s="35">
        <f t="shared" si="487"/>
        <v>492.20000076293945</v>
      </c>
      <c r="AV803" s="35">
        <f t="shared" si="488"/>
        <v>5208.6871270995234</v>
      </c>
      <c r="AX803" s="27">
        <v>2037</v>
      </c>
      <c r="AY803" s="35"/>
      <c r="AZ803" s="35"/>
      <c r="BA803" s="35"/>
      <c r="BB803" s="35"/>
      <c r="BC803" s="35"/>
      <c r="BD803" s="35"/>
      <c r="BE803" s="35"/>
      <c r="BF803" s="35"/>
      <c r="BG803" s="35"/>
      <c r="BH803" s="35"/>
      <c r="BI803" s="35"/>
      <c r="BJ803" s="35"/>
    </row>
    <row r="804" spans="2:65" x14ac:dyDescent="0.25">
      <c r="B804" s="25">
        <v>2038</v>
      </c>
      <c r="C804" s="26">
        <v>0</v>
      </c>
      <c r="D804" s="26">
        <v>711</v>
      </c>
      <c r="E804" s="26">
        <v>18.20000076293945</v>
      </c>
      <c r="F804" s="26">
        <v>1500</v>
      </c>
      <c r="G804" s="26">
        <v>200</v>
      </c>
      <c r="H804" s="26">
        <v>200</v>
      </c>
      <c r="I804" s="26">
        <v>0</v>
      </c>
      <c r="J804" s="26">
        <v>400</v>
      </c>
      <c r="K804" s="26">
        <v>0</v>
      </c>
      <c r="L804" s="26">
        <v>0</v>
      </c>
      <c r="M804" s="26">
        <v>498.14999389648438</v>
      </c>
      <c r="N804" s="26">
        <v>0</v>
      </c>
      <c r="O804" s="26">
        <v>0</v>
      </c>
      <c r="P804" s="26">
        <v>0</v>
      </c>
      <c r="Q804" s="26">
        <v>0</v>
      </c>
      <c r="R804" s="26">
        <v>200</v>
      </c>
      <c r="S804" s="26">
        <v>0</v>
      </c>
      <c r="T804" s="26">
        <v>0</v>
      </c>
      <c r="U804" s="26">
        <v>0</v>
      </c>
      <c r="V804" s="26">
        <v>0</v>
      </c>
      <c r="W804" s="26">
        <v>62.220001220703118</v>
      </c>
      <c r="X804" s="26">
        <v>0</v>
      </c>
      <c r="Y804" s="26">
        <v>0</v>
      </c>
      <c r="Z804" s="26">
        <v>0</v>
      </c>
      <c r="AA804" s="26">
        <v>15</v>
      </c>
      <c r="AB804" s="26">
        <v>0</v>
      </c>
      <c r="AC804" s="26">
        <v>50</v>
      </c>
      <c r="AD804" s="26">
        <v>420</v>
      </c>
      <c r="AE804" s="26">
        <v>19.729999542236332</v>
      </c>
      <c r="AF804" s="26">
        <v>202.2799990773201</v>
      </c>
      <c r="AG804" s="26">
        <v>668.61546698234986</v>
      </c>
      <c r="AH804" s="26">
        <v>503.62199163829791</v>
      </c>
      <c r="AI804" s="30" t="str">
        <f t="shared" si="489"/>
        <v>V1 Balanced portfolio</v>
      </c>
      <c r="AJ804" s="25">
        <v>2038</v>
      </c>
      <c r="AK804" s="34">
        <f t="shared" si="490"/>
        <v>1172.2374586206479</v>
      </c>
      <c r="AL804" s="34">
        <f t="shared" si="485"/>
        <v>200</v>
      </c>
      <c r="AM804" s="34">
        <f t="shared" si="491"/>
        <v>470</v>
      </c>
      <c r="AN804" s="34">
        <f t="shared" si="492"/>
        <v>202.2799990773201</v>
      </c>
      <c r="AO804" s="34">
        <f t="shared" si="493"/>
        <v>81.950000762939453</v>
      </c>
      <c r="AP804" s="34">
        <f t="shared" si="494"/>
        <v>15</v>
      </c>
      <c r="AQ804" s="34">
        <f t="shared" si="495"/>
        <v>498.14999389648438</v>
      </c>
      <c r="AR804" s="34">
        <f t="shared" si="486"/>
        <v>2300</v>
      </c>
      <c r="AS804" s="34">
        <f t="shared" si="496"/>
        <v>0</v>
      </c>
      <c r="AT804" s="34">
        <f t="shared" si="497"/>
        <v>0</v>
      </c>
      <c r="AU804" s="34">
        <f t="shared" si="487"/>
        <v>729.20000076293945</v>
      </c>
      <c r="AV804" s="34">
        <f t="shared" si="488"/>
        <v>5668.8174531203313</v>
      </c>
      <c r="AX804" s="25">
        <v>2038</v>
      </c>
      <c r="AY804" s="34"/>
      <c r="AZ804" s="34"/>
      <c r="BA804" s="34"/>
      <c r="BB804" s="34"/>
      <c r="BC804" s="34"/>
      <c r="BD804" s="34"/>
      <c r="BE804" s="34"/>
      <c r="BF804" s="34"/>
      <c r="BG804" s="34"/>
      <c r="BH804" s="34"/>
      <c r="BI804" s="34"/>
      <c r="BJ804" s="34"/>
    </row>
    <row r="805" spans="2:65" x14ac:dyDescent="0.25">
      <c r="B805" s="27">
        <v>2039</v>
      </c>
      <c r="C805" s="28">
        <v>0</v>
      </c>
      <c r="D805" s="28">
        <v>711</v>
      </c>
      <c r="E805" s="28">
        <v>18.20000076293945</v>
      </c>
      <c r="F805" s="28">
        <v>1600</v>
      </c>
      <c r="G805" s="28">
        <v>200</v>
      </c>
      <c r="H805" s="28">
        <v>200</v>
      </c>
      <c r="I805" s="28">
        <v>0</v>
      </c>
      <c r="J805" s="28">
        <v>400</v>
      </c>
      <c r="K805" s="28">
        <v>0</v>
      </c>
      <c r="L805" s="28">
        <v>0</v>
      </c>
      <c r="M805" s="28">
        <v>497.90000915527344</v>
      </c>
      <c r="N805" s="28">
        <v>0</v>
      </c>
      <c r="O805" s="28">
        <v>0</v>
      </c>
      <c r="P805" s="28">
        <v>0</v>
      </c>
      <c r="Q805" s="28">
        <v>0</v>
      </c>
      <c r="R805" s="28">
        <v>200</v>
      </c>
      <c r="S805" s="28">
        <v>0</v>
      </c>
      <c r="T805" s="28">
        <v>0</v>
      </c>
      <c r="U805" s="28">
        <v>0</v>
      </c>
      <c r="V805" s="28">
        <v>0</v>
      </c>
      <c r="W805" s="28">
        <v>65.650001525878906</v>
      </c>
      <c r="X805" s="28">
        <v>0</v>
      </c>
      <c r="Y805" s="28">
        <v>0</v>
      </c>
      <c r="Z805" s="28">
        <v>0</v>
      </c>
      <c r="AA805" s="28">
        <v>30</v>
      </c>
      <c r="AB805" s="28">
        <v>0</v>
      </c>
      <c r="AC805" s="28">
        <v>50</v>
      </c>
      <c r="AD805" s="28">
        <v>450</v>
      </c>
      <c r="AE805" s="28">
        <v>20.819999694824219</v>
      </c>
      <c r="AF805" s="28">
        <v>203.30000323057175</v>
      </c>
      <c r="AG805" s="28">
        <v>695.50587983569119</v>
      </c>
      <c r="AH805" s="28">
        <v>567.04502237397264</v>
      </c>
      <c r="AI805" s="30" t="str">
        <f t="shared" si="489"/>
        <v>V1 Balanced portfolio</v>
      </c>
      <c r="AJ805" s="27">
        <v>2039</v>
      </c>
      <c r="AK805" s="35">
        <f t="shared" si="490"/>
        <v>1262.5509022096639</v>
      </c>
      <c r="AL805" s="35">
        <f t="shared" si="485"/>
        <v>200</v>
      </c>
      <c r="AM805" s="35">
        <f t="shared" si="491"/>
        <v>500</v>
      </c>
      <c r="AN805" s="35">
        <f t="shared" si="492"/>
        <v>203.30000323057175</v>
      </c>
      <c r="AO805" s="35">
        <f t="shared" si="493"/>
        <v>86.470001220703125</v>
      </c>
      <c r="AP805" s="35">
        <f t="shared" si="494"/>
        <v>30</v>
      </c>
      <c r="AQ805" s="35">
        <f t="shared" si="495"/>
        <v>497.90000915527344</v>
      </c>
      <c r="AR805" s="35">
        <f t="shared" si="486"/>
        <v>2400</v>
      </c>
      <c r="AS805" s="35">
        <f t="shared" si="496"/>
        <v>0</v>
      </c>
      <c r="AT805" s="35">
        <f t="shared" si="497"/>
        <v>0</v>
      </c>
      <c r="AU805" s="35">
        <f t="shared" si="487"/>
        <v>729.20000076293945</v>
      </c>
      <c r="AV805" s="35">
        <f t="shared" si="488"/>
        <v>5909.4209165791517</v>
      </c>
      <c r="AX805" s="27">
        <v>2039</v>
      </c>
      <c r="AY805" s="35"/>
      <c r="AZ805" s="35"/>
      <c r="BA805" s="35"/>
      <c r="BB805" s="35"/>
      <c r="BC805" s="35"/>
      <c r="BD805" s="35"/>
      <c r="BE805" s="35"/>
      <c r="BF805" s="35"/>
      <c r="BG805" s="35"/>
      <c r="BH805" s="35"/>
      <c r="BI805" s="35"/>
      <c r="BJ805" s="35"/>
    </row>
    <row r="806" spans="2:65" x14ac:dyDescent="0.25">
      <c r="B806" s="25">
        <v>2040</v>
      </c>
      <c r="C806" s="26">
        <v>0</v>
      </c>
      <c r="D806" s="26">
        <v>711</v>
      </c>
      <c r="E806" s="26">
        <v>18.20000076293945</v>
      </c>
      <c r="F806" s="26">
        <v>1700</v>
      </c>
      <c r="G806" s="26">
        <v>200</v>
      </c>
      <c r="H806" s="26">
        <v>200</v>
      </c>
      <c r="I806" s="26">
        <v>0</v>
      </c>
      <c r="J806" s="26">
        <v>400</v>
      </c>
      <c r="K806" s="26">
        <v>0</v>
      </c>
      <c r="L806" s="26">
        <v>0</v>
      </c>
      <c r="M806" s="26">
        <v>497.64999389648438</v>
      </c>
      <c r="N806" s="26">
        <v>0</v>
      </c>
      <c r="O806" s="26">
        <v>0</v>
      </c>
      <c r="P806" s="26">
        <v>0</v>
      </c>
      <c r="Q806" s="26">
        <v>0</v>
      </c>
      <c r="R806" s="26">
        <v>200</v>
      </c>
      <c r="S806" s="26">
        <v>0</v>
      </c>
      <c r="T806" s="26">
        <v>0</v>
      </c>
      <c r="U806" s="26">
        <v>0</v>
      </c>
      <c r="V806" s="26">
        <v>0</v>
      </c>
      <c r="W806" s="26">
        <v>69.120002746582031</v>
      </c>
      <c r="X806" s="26">
        <v>0</v>
      </c>
      <c r="Y806" s="26">
        <v>0</v>
      </c>
      <c r="Z806" s="26">
        <v>0</v>
      </c>
      <c r="AA806" s="26">
        <v>30</v>
      </c>
      <c r="AB806" s="26">
        <v>0</v>
      </c>
      <c r="AC806" s="26">
        <v>50</v>
      </c>
      <c r="AD806" s="26">
        <v>480</v>
      </c>
      <c r="AE806" s="26">
        <v>21.920000076293949</v>
      </c>
      <c r="AF806" s="26">
        <v>205.51999998092651</v>
      </c>
      <c r="AG806" s="26">
        <v>719.66706749705361</v>
      </c>
      <c r="AH806" s="26">
        <v>636.13926884471721</v>
      </c>
      <c r="AI806" s="30" t="str">
        <f t="shared" si="489"/>
        <v>V1 Balanced portfolio</v>
      </c>
      <c r="AJ806" s="25">
        <v>2040</v>
      </c>
      <c r="AK806" s="34">
        <f t="shared" si="490"/>
        <v>1355.8063363417709</v>
      </c>
      <c r="AL806" s="34">
        <f t="shared" si="485"/>
        <v>200</v>
      </c>
      <c r="AM806" s="34">
        <f t="shared" si="491"/>
        <v>530</v>
      </c>
      <c r="AN806" s="34">
        <f t="shared" si="492"/>
        <v>205.51999998092651</v>
      </c>
      <c r="AO806" s="34">
        <f t="shared" si="493"/>
        <v>91.040002822875977</v>
      </c>
      <c r="AP806" s="34">
        <f t="shared" si="494"/>
        <v>30</v>
      </c>
      <c r="AQ806" s="34">
        <f t="shared" si="495"/>
        <v>497.64999389648438</v>
      </c>
      <c r="AR806" s="34">
        <f t="shared" si="486"/>
        <v>2500</v>
      </c>
      <c r="AS806" s="34">
        <f t="shared" si="496"/>
        <v>0</v>
      </c>
      <c r="AT806" s="34">
        <f t="shared" si="497"/>
        <v>0</v>
      </c>
      <c r="AU806" s="34">
        <f t="shared" si="487"/>
        <v>729.20000076293945</v>
      </c>
      <c r="AV806" s="34">
        <f t="shared" si="488"/>
        <v>6139.2163338049977</v>
      </c>
      <c r="AX806" s="25">
        <v>2040</v>
      </c>
      <c r="AY806" s="34"/>
      <c r="AZ806" s="34"/>
      <c r="BA806" s="34"/>
      <c r="BB806" s="34"/>
      <c r="BC806" s="34"/>
      <c r="BD806" s="34"/>
      <c r="BE806" s="34"/>
      <c r="BF806" s="34"/>
      <c r="BG806" s="34"/>
      <c r="BH806" s="34"/>
      <c r="BI806" s="34"/>
      <c r="BJ806" s="34"/>
    </row>
    <row r="807" spans="2:65" x14ac:dyDescent="0.25">
      <c r="B807" s="27">
        <v>2041</v>
      </c>
      <c r="C807" s="28">
        <v>0</v>
      </c>
      <c r="D807" s="28">
        <v>711</v>
      </c>
      <c r="E807" s="28">
        <v>18.20000076293945</v>
      </c>
      <c r="F807" s="28">
        <v>1700</v>
      </c>
      <c r="G807" s="28">
        <v>200</v>
      </c>
      <c r="H807" s="28">
        <v>200</v>
      </c>
      <c r="I807" s="28">
        <v>0</v>
      </c>
      <c r="J807" s="28">
        <v>400</v>
      </c>
      <c r="K807" s="28">
        <v>0</v>
      </c>
      <c r="L807" s="28">
        <v>100</v>
      </c>
      <c r="M807" s="28">
        <v>497.40000152587891</v>
      </c>
      <c r="N807" s="28">
        <v>0</v>
      </c>
      <c r="O807" s="28">
        <v>0</v>
      </c>
      <c r="P807" s="28">
        <v>0</v>
      </c>
      <c r="Q807" s="28">
        <v>0</v>
      </c>
      <c r="R807" s="28">
        <v>200</v>
      </c>
      <c r="S807" s="28">
        <v>0</v>
      </c>
      <c r="T807" s="28">
        <v>25</v>
      </c>
      <c r="U807" s="28">
        <v>0</v>
      </c>
      <c r="V807" s="28">
        <v>0</v>
      </c>
      <c r="W807" s="28">
        <v>72.769996643066406</v>
      </c>
      <c r="X807" s="28">
        <v>0</v>
      </c>
      <c r="Y807" s="28">
        <v>0</v>
      </c>
      <c r="Z807" s="28">
        <v>0</v>
      </c>
      <c r="AA807" s="28">
        <v>60</v>
      </c>
      <c r="AB807" s="28">
        <v>0</v>
      </c>
      <c r="AC807" s="28">
        <v>50</v>
      </c>
      <c r="AD807" s="28">
        <v>510</v>
      </c>
      <c r="AE807" s="28">
        <v>23.079999923706051</v>
      </c>
      <c r="AF807" s="28">
        <v>207.86999678611755</v>
      </c>
      <c r="AG807" s="28">
        <v>740.23613767052893</v>
      </c>
      <c r="AH807" s="28">
        <v>680.74249458323834</v>
      </c>
      <c r="AI807" s="30" t="str">
        <f t="shared" si="489"/>
        <v>V1 Balanced portfolio</v>
      </c>
      <c r="AJ807" s="27">
        <v>2041</v>
      </c>
      <c r="AK807" s="35">
        <f t="shared" si="490"/>
        <v>1420.9786322537673</v>
      </c>
      <c r="AL807" s="35">
        <f t="shared" si="485"/>
        <v>225</v>
      </c>
      <c r="AM807" s="35">
        <f t="shared" si="491"/>
        <v>560</v>
      </c>
      <c r="AN807" s="35">
        <f t="shared" si="492"/>
        <v>207.86999678611755</v>
      </c>
      <c r="AO807" s="35">
        <f t="shared" si="493"/>
        <v>95.849996566772461</v>
      </c>
      <c r="AP807" s="35">
        <f t="shared" si="494"/>
        <v>60</v>
      </c>
      <c r="AQ807" s="35">
        <f t="shared" si="495"/>
        <v>497.40000152587891</v>
      </c>
      <c r="AR807" s="35">
        <f t="shared" si="486"/>
        <v>2600</v>
      </c>
      <c r="AS807" s="35">
        <f t="shared" si="496"/>
        <v>0</v>
      </c>
      <c r="AT807" s="35">
        <f t="shared" si="497"/>
        <v>0</v>
      </c>
      <c r="AU807" s="35">
        <f t="shared" si="487"/>
        <v>729.20000076293945</v>
      </c>
      <c r="AV807" s="35">
        <f t="shared" si="488"/>
        <v>6396.2986278954759</v>
      </c>
      <c r="AX807" s="27">
        <v>2041</v>
      </c>
      <c r="AY807" s="35"/>
      <c r="AZ807" s="35"/>
      <c r="BA807" s="35"/>
      <c r="BB807" s="35"/>
      <c r="BC807" s="35"/>
      <c r="BD807" s="35"/>
      <c r="BE807" s="35"/>
      <c r="BF807" s="35"/>
      <c r="BG807" s="35"/>
      <c r="BH807" s="35"/>
      <c r="BI807" s="35"/>
      <c r="BJ807" s="35"/>
    </row>
    <row r="808" spans="2:65" x14ac:dyDescent="0.25">
      <c r="B808" s="25">
        <v>2042</v>
      </c>
      <c r="C808" s="26">
        <v>0</v>
      </c>
      <c r="D808" s="26">
        <v>711</v>
      </c>
      <c r="E808" s="26">
        <v>18.20000076293945</v>
      </c>
      <c r="F808" s="26">
        <v>1700</v>
      </c>
      <c r="G808" s="26">
        <v>200</v>
      </c>
      <c r="H808" s="26">
        <v>200</v>
      </c>
      <c r="I808" s="26">
        <v>0</v>
      </c>
      <c r="J808" s="26">
        <v>400</v>
      </c>
      <c r="K808" s="26">
        <v>0</v>
      </c>
      <c r="L808" s="26">
        <v>200</v>
      </c>
      <c r="M808" s="26">
        <v>497.15000152587891</v>
      </c>
      <c r="N808" s="26">
        <v>0</v>
      </c>
      <c r="O808" s="26">
        <v>0</v>
      </c>
      <c r="P808" s="26">
        <v>0</v>
      </c>
      <c r="Q808" s="26">
        <v>0</v>
      </c>
      <c r="R808" s="26">
        <v>200</v>
      </c>
      <c r="S808" s="26">
        <v>0</v>
      </c>
      <c r="T808" s="26">
        <v>75</v>
      </c>
      <c r="U808" s="26">
        <v>0</v>
      </c>
      <c r="V808" s="26">
        <v>0</v>
      </c>
      <c r="W808" s="26">
        <v>76.620002746582031</v>
      </c>
      <c r="X808" s="26">
        <v>125</v>
      </c>
      <c r="Y808" s="26">
        <v>0</v>
      </c>
      <c r="Z808" s="26">
        <v>0</v>
      </c>
      <c r="AA808" s="26">
        <v>75</v>
      </c>
      <c r="AB808" s="26">
        <v>0</v>
      </c>
      <c r="AC808" s="26">
        <v>50</v>
      </c>
      <c r="AD808" s="26">
        <v>540</v>
      </c>
      <c r="AE808" s="26">
        <v>24.29999923706055</v>
      </c>
      <c r="AF808" s="26">
        <v>210.10999846458435</v>
      </c>
      <c r="AG808" s="26">
        <v>759.45953472884207</v>
      </c>
      <c r="AH808" s="26">
        <v>730.24621203573145</v>
      </c>
      <c r="AI808" s="30" t="str">
        <f t="shared" si="489"/>
        <v>V1 Balanced portfolio</v>
      </c>
      <c r="AJ808" s="25">
        <v>2042</v>
      </c>
      <c r="AK808" s="34">
        <f t="shared" si="490"/>
        <v>1489.7057467645736</v>
      </c>
      <c r="AL808" s="34">
        <f t="shared" si="485"/>
        <v>275</v>
      </c>
      <c r="AM808" s="34">
        <f t="shared" si="491"/>
        <v>590</v>
      </c>
      <c r="AN808" s="34">
        <f t="shared" si="492"/>
        <v>210.10999846458435</v>
      </c>
      <c r="AO808" s="34">
        <f t="shared" si="493"/>
        <v>100.92000198364258</v>
      </c>
      <c r="AP808" s="34">
        <f t="shared" si="494"/>
        <v>75</v>
      </c>
      <c r="AQ808" s="34">
        <f t="shared" si="495"/>
        <v>497.15000152587891</v>
      </c>
      <c r="AR808" s="34">
        <f t="shared" si="486"/>
        <v>2700</v>
      </c>
      <c r="AS808" s="34">
        <f t="shared" si="496"/>
        <v>125</v>
      </c>
      <c r="AT808" s="34">
        <f t="shared" si="497"/>
        <v>0</v>
      </c>
      <c r="AU808" s="34">
        <f t="shared" si="487"/>
        <v>729.20000076293945</v>
      </c>
      <c r="AV808" s="34">
        <f t="shared" si="488"/>
        <v>6792.0857495016189</v>
      </c>
      <c r="AX808" s="25">
        <v>2042</v>
      </c>
      <c r="AY808" s="34"/>
      <c r="AZ808" s="34"/>
      <c r="BA808" s="34"/>
      <c r="BB808" s="34"/>
      <c r="BC808" s="34"/>
      <c r="BD808" s="34"/>
      <c r="BE808" s="34"/>
      <c r="BF808" s="34"/>
      <c r="BG808" s="34"/>
      <c r="BH808" s="34"/>
      <c r="BI808" s="34"/>
      <c r="BJ808" s="34"/>
    </row>
    <row r="809" spans="2:65" x14ac:dyDescent="0.25">
      <c r="B809" s="27">
        <v>2043</v>
      </c>
      <c r="C809" s="28">
        <v>0</v>
      </c>
      <c r="D809" s="28">
        <v>948</v>
      </c>
      <c r="E809" s="28">
        <v>18.20000076293945</v>
      </c>
      <c r="F809" s="28">
        <v>1800</v>
      </c>
      <c r="G809" s="28">
        <v>200</v>
      </c>
      <c r="H809" s="28">
        <v>200</v>
      </c>
      <c r="I809" s="28">
        <v>0</v>
      </c>
      <c r="J809" s="28">
        <v>400</v>
      </c>
      <c r="K809" s="28">
        <v>0</v>
      </c>
      <c r="L809" s="28">
        <v>300</v>
      </c>
      <c r="M809" s="28">
        <v>496.89999389648438</v>
      </c>
      <c r="N809" s="28">
        <v>0</v>
      </c>
      <c r="O809" s="28">
        <v>0</v>
      </c>
      <c r="P809" s="28">
        <v>0</v>
      </c>
      <c r="Q809" s="28">
        <v>0</v>
      </c>
      <c r="R809" s="28">
        <v>200</v>
      </c>
      <c r="S809" s="28">
        <v>0</v>
      </c>
      <c r="T809" s="28">
        <v>150</v>
      </c>
      <c r="U809" s="28">
        <v>0</v>
      </c>
      <c r="V809" s="28">
        <v>0</v>
      </c>
      <c r="W809" s="28">
        <v>80.669998168945313</v>
      </c>
      <c r="X809" s="28">
        <v>250</v>
      </c>
      <c r="Y809" s="28">
        <v>0</v>
      </c>
      <c r="Z809" s="28">
        <v>0</v>
      </c>
      <c r="AA809" s="28">
        <v>75</v>
      </c>
      <c r="AB809" s="28">
        <v>0</v>
      </c>
      <c r="AC809" s="28">
        <v>50</v>
      </c>
      <c r="AD809" s="28">
        <v>570</v>
      </c>
      <c r="AE809" s="28">
        <v>25.579999923706051</v>
      </c>
      <c r="AF809" s="28">
        <v>212.35000276565552</v>
      </c>
      <c r="AG809" s="28">
        <v>775.01290651765703</v>
      </c>
      <c r="AH809" s="28">
        <v>798.28595556854293</v>
      </c>
      <c r="AI809" s="30" t="str">
        <f t="shared" si="489"/>
        <v>V1 Balanced portfolio</v>
      </c>
      <c r="AJ809" s="27">
        <v>2043</v>
      </c>
      <c r="AK809" s="35">
        <f t="shared" si="490"/>
        <v>1573.2988620862</v>
      </c>
      <c r="AL809" s="35">
        <f t="shared" si="485"/>
        <v>350</v>
      </c>
      <c r="AM809" s="35">
        <f t="shared" si="491"/>
        <v>620</v>
      </c>
      <c r="AN809" s="35">
        <f t="shared" si="492"/>
        <v>212.35000276565552</v>
      </c>
      <c r="AO809" s="35">
        <f t="shared" si="493"/>
        <v>106.24999809265137</v>
      </c>
      <c r="AP809" s="35">
        <f t="shared" si="494"/>
        <v>75</v>
      </c>
      <c r="AQ809" s="35">
        <f t="shared" si="495"/>
        <v>496.89999389648438</v>
      </c>
      <c r="AR809" s="35">
        <f t="shared" si="486"/>
        <v>2900</v>
      </c>
      <c r="AS809" s="35">
        <f t="shared" si="496"/>
        <v>250</v>
      </c>
      <c r="AT809" s="35">
        <f t="shared" si="497"/>
        <v>0</v>
      </c>
      <c r="AU809" s="35">
        <f t="shared" si="487"/>
        <v>966.20000076293945</v>
      </c>
      <c r="AV809" s="35">
        <f t="shared" si="488"/>
        <v>7549.9988576039304</v>
      </c>
      <c r="AX809" s="27">
        <v>2043</v>
      </c>
      <c r="AY809" s="35"/>
      <c r="AZ809" s="35"/>
      <c r="BA809" s="35"/>
      <c r="BB809" s="35"/>
      <c r="BC809" s="35"/>
      <c r="BD809" s="35"/>
      <c r="BE809" s="35"/>
      <c r="BF809" s="35"/>
      <c r="BG809" s="35"/>
      <c r="BH809" s="35"/>
      <c r="BI809" s="35"/>
      <c r="BJ809" s="35"/>
    </row>
    <row r="810" spans="2:65" x14ac:dyDescent="0.25">
      <c r="B810" s="25">
        <v>2044</v>
      </c>
      <c r="C810" s="26">
        <v>0</v>
      </c>
      <c r="D810" s="26">
        <v>948</v>
      </c>
      <c r="E810" s="26">
        <v>18.20000076293945</v>
      </c>
      <c r="F810" s="26">
        <v>1800</v>
      </c>
      <c r="G810" s="26">
        <v>550</v>
      </c>
      <c r="H810" s="26">
        <v>200</v>
      </c>
      <c r="I810" s="26">
        <v>0</v>
      </c>
      <c r="J810" s="26">
        <v>400</v>
      </c>
      <c r="K810" s="26">
        <v>0</v>
      </c>
      <c r="L810" s="26">
        <v>300</v>
      </c>
      <c r="M810" s="26">
        <v>496.65000915527344</v>
      </c>
      <c r="N810" s="26">
        <v>0</v>
      </c>
      <c r="O810" s="26">
        <v>0</v>
      </c>
      <c r="P810" s="26">
        <v>0</v>
      </c>
      <c r="Q810" s="26">
        <v>0</v>
      </c>
      <c r="R810" s="26">
        <v>200</v>
      </c>
      <c r="S810" s="26">
        <v>0</v>
      </c>
      <c r="T810" s="26">
        <v>250</v>
      </c>
      <c r="U810" s="26">
        <v>0</v>
      </c>
      <c r="V810" s="26">
        <v>0</v>
      </c>
      <c r="W810" s="26">
        <v>84.930000305175781</v>
      </c>
      <c r="X810" s="26">
        <v>375</v>
      </c>
      <c r="Y810" s="26">
        <v>0</v>
      </c>
      <c r="Z810" s="26">
        <v>0</v>
      </c>
      <c r="AA810" s="26">
        <v>90</v>
      </c>
      <c r="AB810" s="26">
        <v>0</v>
      </c>
      <c r="AC810" s="26">
        <v>50</v>
      </c>
      <c r="AD810" s="26">
        <v>600</v>
      </c>
      <c r="AE810" s="26">
        <v>26.930000305175781</v>
      </c>
      <c r="AF810" s="26">
        <v>214.45999926328659</v>
      </c>
      <c r="AG810" s="26">
        <v>792.01466881078329</v>
      </c>
      <c r="AH810" s="26">
        <v>882.68142050805454</v>
      </c>
      <c r="AI810" s="30" t="str">
        <f t="shared" si="489"/>
        <v>V1 Balanced portfolio</v>
      </c>
      <c r="AJ810" s="25">
        <v>2044</v>
      </c>
      <c r="AK810" s="34">
        <f t="shared" si="490"/>
        <v>1674.6960893188379</v>
      </c>
      <c r="AL810" s="34">
        <f t="shared" si="485"/>
        <v>450</v>
      </c>
      <c r="AM810" s="34">
        <f t="shared" si="491"/>
        <v>650</v>
      </c>
      <c r="AN810" s="34">
        <f t="shared" si="492"/>
        <v>214.45999926328659</v>
      </c>
      <c r="AO810" s="34">
        <f t="shared" si="493"/>
        <v>111.86000061035156</v>
      </c>
      <c r="AP810" s="34">
        <f t="shared" si="494"/>
        <v>90</v>
      </c>
      <c r="AQ810" s="34">
        <f t="shared" si="495"/>
        <v>496.65000915527344</v>
      </c>
      <c r="AR810" s="34">
        <f t="shared" si="486"/>
        <v>3250</v>
      </c>
      <c r="AS810" s="34">
        <f t="shared" si="496"/>
        <v>375</v>
      </c>
      <c r="AT810" s="34">
        <f t="shared" si="497"/>
        <v>0</v>
      </c>
      <c r="AU810" s="34">
        <f t="shared" si="487"/>
        <v>966.20000076293945</v>
      </c>
      <c r="AV810" s="34">
        <f t="shared" si="488"/>
        <v>8278.8660991106881</v>
      </c>
      <c r="AX810" s="25">
        <v>2044</v>
      </c>
      <c r="AY810" s="34"/>
      <c r="AZ810" s="34"/>
      <c r="BA810" s="34"/>
      <c r="BB810" s="34"/>
      <c r="BC810" s="34"/>
      <c r="BD810" s="34"/>
      <c r="BE810" s="34"/>
      <c r="BF810" s="34"/>
      <c r="BG810" s="34"/>
      <c r="BH810" s="34"/>
      <c r="BI810" s="34"/>
      <c r="BJ810" s="34"/>
    </row>
    <row r="811" spans="2:65" x14ac:dyDescent="0.25">
      <c r="B811" s="27">
        <v>2045</v>
      </c>
      <c r="C811" s="28">
        <v>0</v>
      </c>
      <c r="D811" s="28">
        <v>948</v>
      </c>
      <c r="E811" s="28">
        <v>18.20000076293945</v>
      </c>
      <c r="F811" s="28">
        <v>1800</v>
      </c>
      <c r="G811" s="28">
        <v>550</v>
      </c>
      <c r="H811" s="28">
        <v>200</v>
      </c>
      <c r="I811" s="28">
        <v>0</v>
      </c>
      <c r="J811" s="28">
        <v>400</v>
      </c>
      <c r="K811" s="28">
        <v>0</v>
      </c>
      <c r="L811" s="28">
        <v>300</v>
      </c>
      <c r="M811" s="28">
        <v>696.39999389648438</v>
      </c>
      <c r="N811" s="28">
        <v>0</v>
      </c>
      <c r="O811" s="28">
        <v>0</v>
      </c>
      <c r="P811" s="28">
        <v>0</v>
      </c>
      <c r="Q811" s="28">
        <v>0</v>
      </c>
      <c r="R811" s="28">
        <v>200</v>
      </c>
      <c r="S811" s="28">
        <v>0</v>
      </c>
      <c r="T811" s="28">
        <v>250</v>
      </c>
      <c r="U811" s="28">
        <v>0</v>
      </c>
      <c r="V811" s="28">
        <v>0</v>
      </c>
      <c r="W811" s="28">
        <v>89.410003662109375</v>
      </c>
      <c r="X811" s="28">
        <v>375</v>
      </c>
      <c r="Y811" s="28">
        <v>0</v>
      </c>
      <c r="Z811" s="28">
        <v>0</v>
      </c>
      <c r="AA811" s="28">
        <v>105</v>
      </c>
      <c r="AB811" s="28">
        <v>0</v>
      </c>
      <c r="AC811" s="28">
        <v>50</v>
      </c>
      <c r="AD811" s="28">
        <v>630</v>
      </c>
      <c r="AE811" s="28">
        <v>28.360000610351559</v>
      </c>
      <c r="AF811" s="28">
        <v>216.68000096082687</v>
      </c>
      <c r="AG811" s="28">
        <v>807.45351018549968</v>
      </c>
      <c r="AH811" s="28">
        <v>976.23904165753038</v>
      </c>
      <c r="AI811" s="30" t="str">
        <f t="shared" si="489"/>
        <v>V1 Balanced portfolio</v>
      </c>
      <c r="AJ811" s="27">
        <v>2045</v>
      </c>
      <c r="AK811" s="35">
        <f t="shared" si="490"/>
        <v>1783.6925518430301</v>
      </c>
      <c r="AL811" s="35">
        <f t="shared" si="485"/>
        <v>450</v>
      </c>
      <c r="AM811" s="35">
        <f t="shared" si="491"/>
        <v>680</v>
      </c>
      <c r="AN811" s="35">
        <f t="shared" si="492"/>
        <v>216.68000096082687</v>
      </c>
      <c r="AO811" s="35">
        <f t="shared" si="493"/>
        <v>117.77000427246094</v>
      </c>
      <c r="AP811" s="35">
        <f t="shared" si="494"/>
        <v>105</v>
      </c>
      <c r="AQ811" s="35">
        <f t="shared" si="495"/>
        <v>696.39999389648438</v>
      </c>
      <c r="AR811" s="35">
        <f t="shared" si="486"/>
        <v>3250</v>
      </c>
      <c r="AS811" s="35">
        <f t="shared" si="496"/>
        <v>375</v>
      </c>
      <c r="AT811" s="35">
        <f t="shared" si="497"/>
        <v>0</v>
      </c>
      <c r="AU811" s="35">
        <f t="shared" si="487"/>
        <v>966.20000076293945</v>
      </c>
      <c r="AV811" s="35">
        <f t="shared" si="488"/>
        <v>8640.7425517357406</v>
      </c>
      <c r="AX811" s="27">
        <v>2045</v>
      </c>
      <c r="AY811" s="35">
        <f t="shared" ref="AY811:BJ811" si="500">AK811-AK796</f>
        <v>1167.9453679255025</v>
      </c>
      <c r="AZ811" s="35">
        <f t="shared" si="500"/>
        <v>275</v>
      </c>
      <c r="BA811" s="35">
        <f t="shared" si="500"/>
        <v>450</v>
      </c>
      <c r="BB811" s="35">
        <f t="shared" si="500"/>
        <v>34.23000368475914</v>
      </c>
      <c r="BC811" s="35">
        <f t="shared" si="500"/>
        <v>72.080005645751953</v>
      </c>
      <c r="BD811" s="35">
        <f t="shared" si="500"/>
        <v>105</v>
      </c>
      <c r="BE811" s="35">
        <f t="shared" si="500"/>
        <v>296.59999847412109</v>
      </c>
      <c r="BF811" s="35">
        <f t="shared" si="500"/>
        <v>1850</v>
      </c>
      <c r="BG811" s="35">
        <f t="shared" si="500"/>
        <v>375</v>
      </c>
      <c r="BH811" s="35">
        <f t="shared" si="500"/>
        <v>0</v>
      </c>
      <c r="BI811" s="35">
        <f t="shared" si="500"/>
        <v>711</v>
      </c>
      <c r="BJ811" s="35">
        <f t="shared" si="500"/>
        <v>5336.8553757301333</v>
      </c>
    </row>
    <row r="812" spans="2:65" x14ac:dyDescent="0.25">
      <c r="AX812" s="27" t="s">
        <v>45</v>
      </c>
      <c r="AY812" s="35">
        <f>SUM(AY811,AY796,AY791)</f>
        <v>1783.6925518430303</v>
      </c>
      <c r="AZ812" s="35">
        <f t="shared" ref="AZ812:BJ812" si="501">SUM(AZ811,AZ796,AZ791)</f>
        <v>450</v>
      </c>
      <c r="BA812" s="35">
        <f t="shared" si="501"/>
        <v>680</v>
      </c>
      <c r="BB812" s="35">
        <f t="shared" si="501"/>
        <v>216.68000096082687</v>
      </c>
      <c r="BC812" s="35">
        <f t="shared" si="501"/>
        <v>117.77000427246094</v>
      </c>
      <c r="BD812" s="35">
        <f t="shared" si="501"/>
        <v>105</v>
      </c>
      <c r="BE812" s="35">
        <f t="shared" si="501"/>
        <v>696.39999389648438</v>
      </c>
      <c r="BF812" s="35">
        <f t="shared" si="501"/>
        <v>3250</v>
      </c>
      <c r="BG812" s="35">
        <f t="shared" si="501"/>
        <v>375</v>
      </c>
      <c r="BH812" s="35">
        <f t="shared" si="501"/>
        <v>0</v>
      </c>
      <c r="BI812" s="35">
        <f t="shared" si="501"/>
        <v>966.20000076293945</v>
      </c>
      <c r="BJ812" s="35">
        <f t="shared" si="501"/>
        <v>8640.7425517357406</v>
      </c>
    </row>
    <row r="814" spans="2:65" x14ac:dyDescent="0.25">
      <c r="B814" s="1" t="str">
        <f>'RAW DATA INPUTS &gt;&gt;&gt;'!D32</f>
        <v>V2 Balanced portfolio + MT Wind and PSH</v>
      </c>
    </row>
    <row r="815" spans="2:65" ht="60" customHeight="1" x14ac:dyDescent="0.25">
      <c r="B815" s="16" t="s">
        <v>13</v>
      </c>
      <c r="C815" s="17" t="s">
        <v>14</v>
      </c>
      <c r="D815" s="17" t="s">
        <v>15</v>
      </c>
      <c r="E815" s="17" t="s">
        <v>16</v>
      </c>
      <c r="F815" s="18" t="s">
        <v>17</v>
      </c>
      <c r="G815" s="18" t="s">
        <v>18</v>
      </c>
      <c r="H815" s="18" t="s">
        <v>19</v>
      </c>
      <c r="I815" s="18" t="s">
        <v>20</v>
      </c>
      <c r="J815" s="18" t="s">
        <v>21</v>
      </c>
      <c r="K815" s="18" t="s">
        <v>22</v>
      </c>
      <c r="L815" s="18" t="s">
        <v>23</v>
      </c>
      <c r="M815" s="19" t="s">
        <v>24</v>
      </c>
      <c r="N815" s="19" t="s">
        <v>25</v>
      </c>
      <c r="O815" s="19" t="s">
        <v>26</v>
      </c>
      <c r="P815" s="19" t="s">
        <v>27</v>
      </c>
      <c r="Q815" s="19" t="s">
        <v>28</v>
      </c>
      <c r="R815" s="20" t="s">
        <v>29</v>
      </c>
      <c r="S815" s="20" t="s">
        <v>30</v>
      </c>
      <c r="T815" s="20" t="s">
        <v>31</v>
      </c>
      <c r="U815" s="20" t="s">
        <v>32</v>
      </c>
      <c r="V815" s="20" t="s">
        <v>33</v>
      </c>
      <c r="W815" s="20" t="s">
        <v>34</v>
      </c>
      <c r="X815" s="21" t="s">
        <v>35</v>
      </c>
      <c r="Y815" s="21" t="s">
        <v>36</v>
      </c>
      <c r="Z815" s="21" t="s">
        <v>37</v>
      </c>
      <c r="AA815" s="16" t="s">
        <v>38</v>
      </c>
      <c r="AB815" s="16" t="s">
        <v>39</v>
      </c>
      <c r="AC815" s="16" t="s">
        <v>52</v>
      </c>
      <c r="AD815" s="16" t="s">
        <v>41</v>
      </c>
      <c r="AE815" s="16" t="s">
        <v>42</v>
      </c>
      <c r="AF815" s="22" t="s">
        <v>1</v>
      </c>
      <c r="AG815" s="22" t="s">
        <v>43</v>
      </c>
      <c r="AH815" s="22" t="s">
        <v>44</v>
      </c>
      <c r="AI815" s="36" t="str">
        <f>B814</f>
        <v>V2 Balanced portfolio + MT Wind and PSH</v>
      </c>
      <c r="AJ815" s="23" t="s">
        <v>13</v>
      </c>
      <c r="AK815" s="23" t="s">
        <v>58</v>
      </c>
      <c r="AL815" s="23" t="s">
        <v>59</v>
      </c>
      <c r="AM815" s="23" t="s">
        <v>60</v>
      </c>
      <c r="AN815" s="23" t="s">
        <v>61</v>
      </c>
      <c r="AO815" s="23" t="s">
        <v>62</v>
      </c>
      <c r="AP815" s="24" t="s">
        <v>38</v>
      </c>
      <c r="AQ815" s="24" t="s">
        <v>47</v>
      </c>
      <c r="AR815" s="24" t="s">
        <v>53</v>
      </c>
      <c r="AS815" s="24" t="s">
        <v>63</v>
      </c>
      <c r="AT815" s="24" t="s">
        <v>64</v>
      </c>
      <c r="AU815" s="24" t="s">
        <v>50</v>
      </c>
      <c r="AV815" s="24" t="s">
        <v>45</v>
      </c>
      <c r="AX815" s="23" t="s">
        <v>273</v>
      </c>
      <c r="AY815" s="23" t="s">
        <v>58</v>
      </c>
      <c r="AZ815" s="23" t="s">
        <v>59</v>
      </c>
      <c r="BA815" s="23" t="s">
        <v>60</v>
      </c>
      <c r="BB815" s="23" t="s">
        <v>61</v>
      </c>
      <c r="BC815" s="23" t="s">
        <v>62</v>
      </c>
      <c r="BD815" s="24" t="s">
        <v>38</v>
      </c>
      <c r="BE815" s="24" t="s">
        <v>47</v>
      </c>
      <c r="BF815" s="24" t="s">
        <v>53</v>
      </c>
      <c r="BG815" s="24" t="s">
        <v>63</v>
      </c>
      <c r="BH815" s="24" t="s">
        <v>64</v>
      </c>
      <c r="BI815" s="24" t="s">
        <v>50</v>
      </c>
      <c r="BJ815" s="24" t="s">
        <v>45</v>
      </c>
    </row>
    <row r="816" spans="2:65" x14ac:dyDescent="0.25">
      <c r="B816" s="25">
        <v>2022</v>
      </c>
      <c r="C816" s="26">
        <v>0</v>
      </c>
      <c r="D816" s="26">
        <v>0</v>
      </c>
      <c r="E816" s="26">
        <v>0</v>
      </c>
      <c r="F816" s="26">
        <v>0</v>
      </c>
      <c r="G816" s="26">
        <v>0</v>
      </c>
      <c r="H816" s="26">
        <v>0</v>
      </c>
      <c r="I816" s="26">
        <v>0</v>
      </c>
      <c r="J816" s="26">
        <v>0</v>
      </c>
      <c r="K816" s="26">
        <v>0</v>
      </c>
      <c r="L816" s="26">
        <v>0</v>
      </c>
      <c r="M816" s="26">
        <v>0</v>
      </c>
      <c r="N816" s="26">
        <v>0</v>
      </c>
      <c r="O816" s="26">
        <v>0</v>
      </c>
      <c r="P816" s="26">
        <v>0</v>
      </c>
      <c r="Q816" s="26">
        <v>0</v>
      </c>
      <c r="R816" s="26">
        <v>0</v>
      </c>
      <c r="S816" s="26">
        <v>0</v>
      </c>
      <c r="T816" s="26">
        <v>0</v>
      </c>
      <c r="U816" s="26">
        <v>0</v>
      </c>
      <c r="V816" s="26">
        <v>0</v>
      </c>
      <c r="W816" s="26">
        <v>3.2999999523162842</v>
      </c>
      <c r="X816" s="26">
        <v>0</v>
      </c>
      <c r="Y816" s="26">
        <v>0</v>
      </c>
      <c r="Z816" s="26">
        <v>0</v>
      </c>
      <c r="AA816" s="26">
        <v>0</v>
      </c>
      <c r="AB816" s="26">
        <v>0</v>
      </c>
      <c r="AC816" s="26">
        <v>0</v>
      </c>
      <c r="AD816" s="26">
        <v>0</v>
      </c>
      <c r="AE816" s="26">
        <v>0</v>
      </c>
      <c r="AF816" s="26">
        <v>0</v>
      </c>
      <c r="AG816" s="26">
        <v>37.037656595099158</v>
      </c>
      <c r="AH816" s="26">
        <v>37.17697845982606</v>
      </c>
      <c r="AI816" s="30" t="str">
        <f>AI815</f>
        <v>V2 Balanced portfolio + MT Wind and PSH</v>
      </c>
      <c r="AJ816" s="25">
        <v>2022</v>
      </c>
      <c r="AK816" s="34">
        <f>SUM(AG816:AH816)</f>
        <v>74.214635054925225</v>
      </c>
      <c r="AL816" s="34">
        <f t="shared" ref="AL816:AL822" si="502">SUM(R816:U816)</f>
        <v>0</v>
      </c>
      <c r="AM816" s="34">
        <f>SUM(AC816:AD816)</f>
        <v>0</v>
      </c>
      <c r="AN816" s="34">
        <f>AF816</f>
        <v>0</v>
      </c>
      <c r="AO816" s="34">
        <f>W816+AE816</f>
        <v>3.2999999523162842</v>
      </c>
      <c r="AP816" s="34">
        <f>AA816</f>
        <v>0</v>
      </c>
      <c r="AQ816" s="34">
        <f>SUM(M816:Q816)</f>
        <v>0</v>
      </c>
      <c r="AR816" s="34">
        <f t="shared" ref="AR816:AR839" si="503">SUM(F816:L816)</f>
        <v>0</v>
      </c>
      <c r="AS816" s="34">
        <f>SUM(X816:Z816)</f>
        <v>0</v>
      </c>
      <c r="AT816" s="34">
        <f>V816</f>
        <v>0</v>
      </c>
      <c r="AU816" s="34">
        <f t="shared" ref="AU816:AU839" si="504">SUM(C816:E816)</f>
        <v>0</v>
      </c>
      <c r="AV816" s="34">
        <f t="shared" ref="AV816:AV822" si="505">SUM(AK816:AU816)</f>
        <v>77.514635007241509</v>
      </c>
      <c r="AX816" s="25">
        <v>2022</v>
      </c>
      <c r="AY816" s="34"/>
      <c r="AZ816" s="34"/>
      <c r="BA816" s="34"/>
      <c r="BB816" s="34"/>
      <c r="BC816" s="34"/>
      <c r="BD816" s="34"/>
      <c r="BE816" s="34"/>
      <c r="BF816" s="34"/>
      <c r="BG816" s="34"/>
      <c r="BH816" s="34"/>
      <c r="BI816" s="34"/>
      <c r="BJ816" s="34"/>
      <c r="BL816" s="74" t="s">
        <v>58</v>
      </c>
      <c r="BM816" s="75">
        <f>AY840</f>
        <v>1783.6925518430303</v>
      </c>
    </row>
    <row r="817" spans="2:65" x14ac:dyDescent="0.25">
      <c r="B817" s="27">
        <v>2023</v>
      </c>
      <c r="C817" s="28">
        <v>0</v>
      </c>
      <c r="D817" s="28">
        <v>0</v>
      </c>
      <c r="E817" s="28">
        <v>0</v>
      </c>
      <c r="F817" s="28">
        <v>0</v>
      </c>
      <c r="G817" s="28">
        <v>0</v>
      </c>
      <c r="H817" s="28">
        <v>0</v>
      </c>
      <c r="I817" s="28">
        <v>0</v>
      </c>
      <c r="J817" s="28">
        <v>0</v>
      </c>
      <c r="K817" s="28">
        <v>0</v>
      </c>
      <c r="L817" s="28">
        <v>0</v>
      </c>
      <c r="M817" s="28">
        <v>0</v>
      </c>
      <c r="N817" s="28">
        <v>0</v>
      </c>
      <c r="O817" s="28">
        <v>0</v>
      </c>
      <c r="P817" s="28">
        <v>0</v>
      </c>
      <c r="Q817" s="28">
        <v>0</v>
      </c>
      <c r="R817" s="28">
        <v>0</v>
      </c>
      <c r="S817" s="28">
        <v>0</v>
      </c>
      <c r="T817" s="28">
        <v>0</v>
      </c>
      <c r="U817" s="28">
        <v>0</v>
      </c>
      <c r="V817" s="28">
        <v>0</v>
      </c>
      <c r="W817" s="28">
        <v>6.25</v>
      </c>
      <c r="X817" s="28">
        <v>0</v>
      </c>
      <c r="Y817" s="28">
        <v>0</v>
      </c>
      <c r="Z817" s="28">
        <v>0</v>
      </c>
      <c r="AA817" s="28">
        <v>0</v>
      </c>
      <c r="AB817" s="28">
        <v>0</v>
      </c>
      <c r="AC817" s="28">
        <v>0</v>
      </c>
      <c r="AD817" s="28">
        <v>0</v>
      </c>
      <c r="AE817" s="28">
        <v>3</v>
      </c>
      <c r="AF817" s="28">
        <v>5.0900002401322126</v>
      </c>
      <c r="AG817" s="28">
        <v>75.875604863269388</v>
      </c>
      <c r="AH817" s="28">
        <v>62.011519873947044</v>
      </c>
      <c r="AI817" s="30" t="str">
        <f t="shared" ref="AI817:AI839" si="506">AI816</f>
        <v>V2 Balanced portfolio + MT Wind and PSH</v>
      </c>
      <c r="AJ817" s="27">
        <v>2023</v>
      </c>
      <c r="AK817" s="35">
        <f t="shared" ref="AK817:AK839" si="507">SUM(AG817:AH817)</f>
        <v>137.88712473721642</v>
      </c>
      <c r="AL817" s="35">
        <f t="shared" si="502"/>
        <v>0</v>
      </c>
      <c r="AM817" s="35">
        <f t="shared" ref="AM817:AM839" si="508">SUM(AC817:AD817)</f>
        <v>0</v>
      </c>
      <c r="AN817" s="35">
        <f t="shared" ref="AN817:AN839" si="509">AF817</f>
        <v>5.0900002401322126</v>
      </c>
      <c r="AO817" s="35">
        <f t="shared" ref="AO817:AO839" si="510">W817+AE817</f>
        <v>9.25</v>
      </c>
      <c r="AP817" s="35">
        <f t="shared" ref="AP817:AP839" si="511">AA817</f>
        <v>0</v>
      </c>
      <c r="AQ817" s="35">
        <f t="shared" ref="AQ817:AQ839" si="512">SUM(M817:Q817)</f>
        <v>0</v>
      </c>
      <c r="AR817" s="35">
        <f t="shared" si="503"/>
        <v>0</v>
      </c>
      <c r="AS817" s="35">
        <f t="shared" ref="AS817:AS839" si="513">SUM(X817:Z817)</f>
        <v>0</v>
      </c>
      <c r="AT817" s="35">
        <f t="shared" ref="AT817:AT839" si="514">V817</f>
        <v>0</v>
      </c>
      <c r="AU817" s="35">
        <f t="shared" si="504"/>
        <v>0</v>
      </c>
      <c r="AV817" s="35">
        <f t="shared" si="505"/>
        <v>152.22712497734864</v>
      </c>
      <c r="AX817" s="27">
        <v>2023</v>
      </c>
      <c r="AY817" s="35"/>
      <c r="AZ817" s="35"/>
      <c r="BA817" s="35"/>
      <c r="BB817" s="35"/>
      <c r="BC817" s="35"/>
      <c r="BD817" s="35"/>
      <c r="BE817" s="35"/>
      <c r="BF817" s="35"/>
      <c r="BG817" s="35"/>
      <c r="BH817" s="35"/>
      <c r="BI817" s="35"/>
      <c r="BJ817" s="35"/>
      <c r="BL817" s="74" t="s">
        <v>59</v>
      </c>
      <c r="BM817" s="75">
        <f>AZ840</f>
        <v>375</v>
      </c>
    </row>
    <row r="818" spans="2:65" x14ac:dyDescent="0.25">
      <c r="B818" s="25">
        <v>2024</v>
      </c>
      <c r="C818" s="26">
        <v>0</v>
      </c>
      <c r="D818" s="26">
        <v>0</v>
      </c>
      <c r="E818" s="26">
        <v>0</v>
      </c>
      <c r="F818" s="26">
        <v>0</v>
      </c>
      <c r="G818" s="26">
        <v>0</v>
      </c>
      <c r="H818" s="26">
        <v>0</v>
      </c>
      <c r="I818" s="26">
        <v>0</v>
      </c>
      <c r="J818" s="26">
        <v>0</v>
      </c>
      <c r="K818" s="26">
        <v>0</v>
      </c>
      <c r="L818" s="26">
        <v>0</v>
      </c>
      <c r="M818" s="26">
        <v>0</v>
      </c>
      <c r="N818" s="26">
        <v>0</v>
      </c>
      <c r="O818" s="26">
        <v>0</v>
      </c>
      <c r="P818" s="26">
        <v>0</v>
      </c>
      <c r="Q818" s="26">
        <v>0</v>
      </c>
      <c r="R818" s="26">
        <v>0</v>
      </c>
      <c r="S818" s="26">
        <v>0</v>
      </c>
      <c r="T818" s="26">
        <v>0</v>
      </c>
      <c r="U818" s="26">
        <v>0</v>
      </c>
      <c r="V818" s="26">
        <v>0</v>
      </c>
      <c r="W818" s="26">
        <v>11.89000034332275</v>
      </c>
      <c r="X818" s="26">
        <v>0</v>
      </c>
      <c r="Y818" s="26">
        <v>0</v>
      </c>
      <c r="Z818" s="26">
        <v>0</v>
      </c>
      <c r="AA818" s="26">
        <v>0</v>
      </c>
      <c r="AB818" s="26">
        <v>0</v>
      </c>
      <c r="AC818" s="26">
        <v>0</v>
      </c>
      <c r="AD818" s="26">
        <v>0</v>
      </c>
      <c r="AE818" s="26">
        <v>6</v>
      </c>
      <c r="AF818" s="26">
        <v>10.999999640509486</v>
      </c>
      <c r="AG818" s="26">
        <v>117.26766565003942</v>
      </c>
      <c r="AH818" s="26">
        <v>81.458078346015782</v>
      </c>
      <c r="AI818" s="30" t="str">
        <f t="shared" si="506"/>
        <v>V2 Balanced portfolio + MT Wind and PSH</v>
      </c>
      <c r="AJ818" s="25">
        <v>2024</v>
      </c>
      <c r="AK818" s="34">
        <f t="shared" si="507"/>
        <v>198.7257439960552</v>
      </c>
      <c r="AL818" s="34">
        <f t="shared" si="502"/>
        <v>0</v>
      </c>
      <c r="AM818" s="34">
        <f t="shared" si="508"/>
        <v>0</v>
      </c>
      <c r="AN818" s="34">
        <f t="shared" si="509"/>
        <v>10.999999640509486</v>
      </c>
      <c r="AO818" s="34">
        <f t="shared" si="510"/>
        <v>17.89000034332275</v>
      </c>
      <c r="AP818" s="34">
        <f t="shared" si="511"/>
        <v>0</v>
      </c>
      <c r="AQ818" s="34">
        <f t="shared" si="512"/>
        <v>0</v>
      </c>
      <c r="AR818" s="34">
        <f t="shared" si="503"/>
        <v>0</v>
      </c>
      <c r="AS818" s="34">
        <f t="shared" si="513"/>
        <v>0</v>
      </c>
      <c r="AT818" s="34">
        <f t="shared" si="514"/>
        <v>0</v>
      </c>
      <c r="AU818" s="34">
        <f t="shared" si="504"/>
        <v>0</v>
      </c>
      <c r="AV818" s="34">
        <f t="shared" si="505"/>
        <v>227.61574397988744</v>
      </c>
      <c r="AX818" s="25">
        <v>2024</v>
      </c>
      <c r="AY818" s="34"/>
      <c r="AZ818" s="34"/>
      <c r="BA818" s="34"/>
      <c r="BB818" s="34"/>
      <c r="BC818" s="34"/>
      <c r="BD818" s="34"/>
      <c r="BE818" s="34"/>
      <c r="BF818" s="34"/>
      <c r="BG818" s="34"/>
      <c r="BH818" s="34"/>
      <c r="BI818" s="34"/>
      <c r="BJ818" s="34"/>
      <c r="BL818" s="74" t="s">
        <v>60</v>
      </c>
      <c r="BM818" s="75">
        <f>BA840</f>
        <v>680</v>
      </c>
    </row>
    <row r="819" spans="2:65" x14ac:dyDescent="0.25">
      <c r="B819" s="27">
        <v>2025</v>
      </c>
      <c r="C819" s="28">
        <v>0</v>
      </c>
      <c r="D819" s="28">
        <v>237</v>
      </c>
      <c r="E819" s="28">
        <v>0</v>
      </c>
      <c r="F819" s="28">
        <v>400</v>
      </c>
      <c r="G819" s="28">
        <v>0</v>
      </c>
      <c r="H819" s="28">
        <v>0</v>
      </c>
      <c r="I819" s="28">
        <v>0</v>
      </c>
      <c r="J819" s="28">
        <v>0</v>
      </c>
      <c r="K819" s="28">
        <v>0</v>
      </c>
      <c r="L819" s="28">
        <v>0</v>
      </c>
      <c r="M819" s="28">
        <v>0</v>
      </c>
      <c r="N819" s="28">
        <v>0</v>
      </c>
      <c r="O819" s="28">
        <v>0</v>
      </c>
      <c r="P819" s="28">
        <v>0</v>
      </c>
      <c r="Q819" s="28">
        <v>0</v>
      </c>
      <c r="R819" s="28">
        <v>25</v>
      </c>
      <c r="S819" s="28">
        <v>0</v>
      </c>
      <c r="T819" s="28">
        <v>0</v>
      </c>
      <c r="U819" s="28">
        <v>0</v>
      </c>
      <c r="V819" s="28">
        <v>0</v>
      </c>
      <c r="W819" s="28">
        <v>16.090000152587891</v>
      </c>
      <c r="X819" s="28">
        <v>0</v>
      </c>
      <c r="Y819" s="28">
        <v>0</v>
      </c>
      <c r="Z819" s="28">
        <v>0</v>
      </c>
      <c r="AA819" s="28">
        <v>0</v>
      </c>
      <c r="AB819" s="28">
        <v>0</v>
      </c>
      <c r="AC819" s="28">
        <v>50</v>
      </c>
      <c r="AD819" s="28">
        <v>30</v>
      </c>
      <c r="AE819" s="28">
        <v>6</v>
      </c>
      <c r="AF819" s="28">
        <v>28.669999688863754</v>
      </c>
      <c r="AG819" s="28">
        <v>161.28095332862327</v>
      </c>
      <c r="AH819" s="28">
        <v>94.606009507567592</v>
      </c>
      <c r="AI819" s="30" t="str">
        <f t="shared" si="506"/>
        <v>V2 Balanced portfolio + MT Wind and PSH</v>
      </c>
      <c r="AJ819" s="27">
        <v>2025</v>
      </c>
      <c r="AK819" s="35">
        <f t="shared" si="507"/>
        <v>255.88696283619086</v>
      </c>
      <c r="AL819" s="35">
        <f t="shared" si="502"/>
        <v>25</v>
      </c>
      <c r="AM819" s="35">
        <f t="shared" si="508"/>
        <v>80</v>
      </c>
      <c r="AN819" s="35">
        <f t="shared" si="509"/>
        <v>28.669999688863754</v>
      </c>
      <c r="AO819" s="35">
        <f t="shared" si="510"/>
        <v>22.090000152587891</v>
      </c>
      <c r="AP819" s="35">
        <f t="shared" si="511"/>
        <v>0</v>
      </c>
      <c r="AQ819" s="35">
        <f t="shared" si="512"/>
        <v>0</v>
      </c>
      <c r="AR819" s="35">
        <f t="shared" si="503"/>
        <v>400</v>
      </c>
      <c r="AS819" s="35">
        <f t="shared" si="513"/>
        <v>0</v>
      </c>
      <c r="AT819" s="35">
        <f t="shared" si="514"/>
        <v>0</v>
      </c>
      <c r="AU819" s="35">
        <f t="shared" si="504"/>
        <v>237</v>
      </c>
      <c r="AV819" s="35">
        <f t="shared" si="505"/>
        <v>1048.6469626776425</v>
      </c>
      <c r="AX819" s="27">
        <v>2025</v>
      </c>
      <c r="AY819" s="35">
        <f t="shared" ref="AY819:BJ819" si="515">AK819</f>
        <v>255.88696283619086</v>
      </c>
      <c r="AZ819" s="35">
        <f t="shared" si="515"/>
        <v>25</v>
      </c>
      <c r="BA819" s="35">
        <f t="shared" si="515"/>
        <v>80</v>
      </c>
      <c r="BB819" s="35">
        <f t="shared" si="515"/>
        <v>28.669999688863754</v>
      </c>
      <c r="BC819" s="35">
        <f t="shared" si="515"/>
        <v>22.090000152587891</v>
      </c>
      <c r="BD819" s="35">
        <f t="shared" si="515"/>
        <v>0</v>
      </c>
      <c r="BE819" s="35">
        <f t="shared" si="515"/>
        <v>0</v>
      </c>
      <c r="BF819" s="35">
        <f t="shared" si="515"/>
        <v>400</v>
      </c>
      <c r="BG819" s="35">
        <f t="shared" si="515"/>
        <v>0</v>
      </c>
      <c r="BH819" s="35">
        <f t="shared" si="515"/>
        <v>0</v>
      </c>
      <c r="BI819" s="35">
        <f t="shared" si="515"/>
        <v>237</v>
      </c>
      <c r="BJ819" s="35">
        <f t="shared" si="515"/>
        <v>1048.6469626776425</v>
      </c>
      <c r="BL819" s="74" t="s">
        <v>61</v>
      </c>
      <c r="BM819" s="75">
        <f>BB840</f>
        <v>216.68000096082687</v>
      </c>
    </row>
    <row r="820" spans="2:65" x14ac:dyDescent="0.25">
      <c r="B820" s="25">
        <v>2026</v>
      </c>
      <c r="C820" s="26">
        <v>0</v>
      </c>
      <c r="D820" s="26">
        <v>237</v>
      </c>
      <c r="E820" s="26">
        <v>0</v>
      </c>
      <c r="F820" s="26">
        <v>400</v>
      </c>
      <c r="G820" s="26">
        <v>0</v>
      </c>
      <c r="H820" s="26">
        <v>200</v>
      </c>
      <c r="I820" s="26">
        <v>0</v>
      </c>
      <c r="J820" s="26">
        <v>0</v>
      </c>
      <c r="K820" s="26">
        <v>0</v>
      </c>
      <c r="L820" s="26">
        <v>0</v>
      </c>
      <c r="M820" s="26">
        <v>0</v>
      </c>
      <c r="N820" s="26">
        <v>0</v>
      </c>
      <c r="O820" s="26">
        <v>0</v>
      </c>
      <c r="P820" s="26">
        <v>0</v>
      </c>
      <c r="Q820" s="26">
        <v>0</v>
      </c>
      <c r="R820" s="26">
        <v>50</v>
      </c>
      <c r="S820" s="26">
        <v>0</v>
      </c>
      <c r="T820" s="26">
        <v>0</v>
      </c>
      <c r="U820" s="26">
        <v>0</v>
      </c>
      <c r="V820" s="26">
        <v>0</v>
      </c>
      <c r="W820" s="26">
        <v>19.389999389648441</v>
      </c>
      <c r="X820" s="26">
        <v>0</v>
      </c>
      <c r="Y820" s="26">
        <v>0</v>
      </c>
      <c r="Z820" s="26">
        <v>0</v>
      </c>
      <c r="AA820" s="26">
        <v>0</v>
      </c>
      <c r="AB820" s="26">
        <v>0</v>
      </c>
      <c r="AC820" s="26">
        <v>50</v>
      </c>
      <c r="AD820" s="26">
        <v>60</v>
      </c>
      <c r="AE820" s="26">
        <v>6</v>
      </c>
      <c r="AF820" s="26">
        <v>55.679999426007271</v>
      </c>
      <c r="AG820" s="26">
        <v>206.94184420349262</v>
      </c>
      <c r="AH820" s="26">
        <v>111.62730854200163</v>
      </c>
      <c r="AI820" s="30" t="str">
        <f t="shared" si="506"/>
        <v>V2 Balanced portfolio + MT Wind and PSH</v>
      </c>
      <c r="AJ820" s="25">
        <v>2026</v>
      </c>
      <c r="AK820" s="34">
        <f t="shared" si="507"/>
        <v>318.56915274549425</v>
      </c>
      <c r="AL820" s="34">
        <f t="shared" si="502"/>
        <v>50</v>
      </c>
      <c r="AM820" s="34">
        <f t="shared" si="508"/>
        <v>110</v>
      </c>
      <c r="AN820" s="34">
        <f t="shared" si="509"/>
        <v>55.679999426007271</v>
      </c>
      <c r="AO820" s="34">
        <f t="shared" si="510"/>
        <v>25.389999389648441</v>
      </c>
      <c r="AP820" s="34">
        <f t="shared" si="511"/>
        <v>0</v>
      </c>
      <c r="AQ820" s="34">
        <f t="shared" si="512"/>
        <v>0</v>
      </c>
      <c r="AR820" s="34">
        <f t="shared" si="503"/>
        <v>600</v>
      </c>
      <c r="AS820" s="34">
        <f t="shared" si="513"/>
        <v>0</v>
      </c>
      <c r="AT820" s="34">
        <f t="shared" si="514"/>
        <v>0</v>
      </c>
      <c r="AU820" s="34">
        <f t="shared" si="504"/>
        <v>237</v>
      </c>
      <c r="AV820" s="34">
        <f t="shared" si="505"/>
        <v>1396.6391515611499</v>
      </c>
      <c r="AX820" s="25">
        <v>2026</v>
      </c>
      <c r="AY820" s="34"/>
      <c r="AZ820" s="34"/>
      <c r="BA820" s="34"/>
      <c r="BB820" s="34"/>
      <c r="BC820" s="34"/>
      <c r="BD820" s="34"/>
      <c r="BE820" s="34"/>
      <c r="BF820" s="34"/>
      <c r="BG820" s="34"/>
      <c r="BH820" s="34"/>
      <c r="BI820" s="34"/>
      <c r="BJ820" s="34"/>
      <c r="BL820" s="74" t="s">
        <v>62</v>
      </c>
      <c r="BM820" s="75">
        <f>BC840</f>
        <v>117.77000427246094</v>
      </c>
    </row>
    <row r="821" spans="2:65" x14ac:dyDescent="0.25">
      <c r="B821" s="27">
        <v>2027</v>
      </c>
      <c r="C821" s="28">
        <v>0</v>
      </c>
      <c r="D821" s="28">
        <v>237</v>
      </c>
      <c r="E821" s="28">
        <v>0</v>
      </c>
      <c r="F821" s="28">
        <v>400</v>
      </c>
      <c r="G821" s="28">
        <v>0</v>
      </c>
      <c r="H821" s="28">
        <v>200</v>
      </c>
      <c r="I821" s="28">
        <v>0</v>
      </c>
      <c r="J821" s="28">
        <v>400</v>
      </c>
      <c r="K821" s="28">
        <v>0</v>
      </c>
      <c r="L821" s="28">
        <v>0</v>
      </c>
      <c r="M821" s="28">
        <v>100</v>
      </c>
      <c r="N821" s="28">
        <v>0</v>
      </c>
      <c r="O821" s="28">
        <v>0</v>
      </c>
      <c r="P821" s="28">
        <v>0</v>
      </c>
      <c r="Q821" s="28">
        <v>0</v>
      </c>
      <c r="R821" s="28">
        <v>175</v>
      </c>
      <c r="S821" s="28">
        <v>0</v>
      </c>
      <c r="T821" s="28">
        <v>0</v>
      </c>
      <c r="U821" s="28">
        <v>0</v>
      </c>
      <c r="V821" s="28">
        <v>0</v>
      </c>
      <c r="W821" s="28">
        <v>24.79000091552734</v>
      </c>
      <c r="X821" s="28">
        <v>0</v>
      </c>
      <c r="Y821" s="28">
        <v>0</v>
      </c>
      <c r="Z821" s="28">
        <v>0</v>
      </c>
      <c r="AA821" s="28">
        <v>0</v>
      </c>
      <c r="AB821" s="28">
        <v>0</v>
      </c>
      <c r="AC821" s="28">
        <v>50</v>
      </c>
      <c r="AD821" s="28">
        <v>90</v>
      </c>
      <c r="AE821" s="28">
        <v>6</v>
      </c>
      <c r="AF821" s="28">
        <v>89.340002149343491</v>
      </c>
      <c r="AG821" s="28">
        <v>255.36065474159199</v>
      </c>
      <c r="AH821" s="28">
        <v>129.12423573050444</v>
      </c>
      <c r="AI821" s="30" t="str">
        <f t="shared" si="506"/>
        <v>V2 Balanced portfolio + MT Wind and PSH</v>
      </c>
      <c r="AJ821" s="27">
        <v>2027</v>
      </c>
      <c r="AK821" s="35">
        <f t="shared" si="507"/>
        <v>384.48489047209642</v>
      </c>
      <c r="AL821" s="35">
        <f t="shared" si="502"/>
        <v>175</v>
      </c>
      <c r="AM821" s="35">
        <f t="shared" si="508"/>
        <v>140</v>
      </c>
      <c r="AN821" s="35">
        <f t="shared" si="509"/>
        <v>89.340002149343491</v>
      </c>
      <c r="AO821" s="35">
        <f t="shared" si="510"/>
        <v>30.79000091552734</v>
      </c>
      <c r="AP821" s="35">
        <f t="shared" si="511"/>
        <v>0</v>
      </c>
      <c r="AQ821" s="35">
        <f t="shared" si="512"/>
        <v>100</v>
      </c>
      <c r="AR821" s="35">
        <f t="shared" si="503"/>
        <v>1000</v>
      </c>
      <c r="AS821" s="35">
        <f t="shared" si="513"/>
        <v>0</v>
      </c>
      <c r="AT821" s="35">
        <f t="shared" si="514"/>
        <v>0</v>
      </c>
      <c r="AU821" s="35">
        <f t="shared" si="504"/>
        <v>237</v>
      </c>
      <c r="AV821" s="35">
        <f t="shared" si="505"/>
        <v>2156.6148935369674</v>
      </c>
      <c r="AX821" s="27">
        <v>2027</v>
      </c>
      <c r="AY821" s="35"/>
      <c r="AZ821" s="35"/>
      <c r="BA821" s="35"/>
      <c r="BB821" s="35"/>
      <c r="BC821" s="35"/>
      <c r="BD821" s="35"/>
      <c r="BE821" s="35"/>
      <c r="BF821" s="35"/>
      <c r="BG821" s="35"/>
      <c r="BH821" s="35"/>
      <c r="BI821" s="35"/>
      <c r="BJ821" s="35"/>
      <c r="BL821" s="74" t="s">
        <v>38</v>
      </c>
      <c r="BM821" s="75">
        <f>BD840</f>
        <v>120</v>
      </c>
    </row>
    <row r="822" spans="2:65" x14ac:dyDescent="0.25">
      <c r="B822" s="25">
        <v>2028</v>
      </c>
      <c r="C822" s="26">
        <v>0</v>
      </c>
      <c r="D822" s="26">
        <v>237</v>
      </c>
      <c r="E822" s="26">
        <v>0</v>
      </c>
      <c r="F822" s="26">
        <v>400</v>
      </c>
      <c r="G822" s="26">
        <v>0</v>
      </c>
      <c r="H822" s="26">
        <v>200</v>
      </c>
      <c r="I822" s="26">
        <v>0</v>
      </c>
      <c r="J822" s="26">
        <v>400</v>
      </c>
      <c r="K822" s="26">
        <v>0</v>
      </c>
      <c r="L822" s="26">
        <v>0</v>
      </c>
      <c r="M822" s="26">
        <v>99.949996948242188</v>
      </c>
      <c r="N822" s="26">
        <v>0</v>
      </c>
      <c r="O822" s="26">
        <v>0</v>
      </c>
      <c r="P822" s="26">
        <v>0</v>
      </c>
      <c r="Q822" s="26">
        <v>0</v>
      </c>
      <c r="R822" s="26">
        <v>200</v>
      </c>
      <c r="S822" s="26">
        <v>0</v>
      </c>
      <c r="T822" s="26">
        <v>0</v>
      </c>
      <c r="U822" s="26">
        <v>0</v>
      </c>
      <c r="V822" s="26">
        <v>0</v>
      </c>
      <c r="W822" s="26">
        <v>27.79000091552734</v>
      </c>
      <c r="X822" s="26">
        <v>0</v>
      </c>
      <c r="Y822" s="26">
        <v>0</v>
      </c>
      <c r="Z822" s="26">
        <v>300</v>
      </c>
      <c r="AA822" s="26">
        <v>0</v>
      </c>
      <c r="AB822" s="26">
        <v>0</v>
      </c>
      <c r="AC822" s="26">
        <v>50</v>
      </c>
      <c r="AD822" s="26">
        <v>120</v>
      </c>
      <c r="AE822" s="26">
        <v>9</v>
      </c>
      <c r="AF822" s="26">
        <v>129.9900014102459</v>
      </c>
      <c r="AG822" s="26">
        <v>306.2398079751942</v>
      </c>
      <c r="AH822" s="26">
        <v>159.94925742822508</v>
      </c>
      <c r="AI822" s="30" t="str">
        <f t="shared" si="506"/>
        <v>V2 Balanced portfolio + MT Wind and PSH</v>
      </c>
      <c r="AJ822" s="25">
        <v>2028</v>
      </c>
      <c r="AK822" s="34">
        <f t="shared" si="507"/>
        <v>466.18906540341925</v>
      </c>
      <c r="AL822" s="34">
        <f t="shared" si="502"/>
        <v>200</v>
      </c>
      <c r="AM822" s="34">
        <f t="shared" si="508"/>
        <v>170</v>
      </c>
      <c r="AN822" s="34">
        <f t="shared" si="509"/>
        <v>129.9900014102459</v>
      </c>
      <c r="AO822" s="34">
        <f t="shared" si="510"/>
        <v>36.790000915527344</v>
      </c>
      <c r="AP822" s="34">
        <f t="shared" si="511"/>
        <v>0</v>
      </c>
      <c r="AQ822" s="34">
        <f t="shared" si="512"/>
        <v>99.949996948242188</v>
      </c>
      <c r="AR822" s="34">
        <f t="shared" si="503"/>
        <v>1000</v>
      </c>
      <c r="AS822" s="34">
        <f t="shared" si="513"/>
        <v>300</v>
      </c>
      <c r="AT822" s="34">
        <f t="shared" si="514"/>
        <v>0</v>
      </c>
      <c r="AU822" s="34">
        <f t="shared" si="504"/>
        <v>237</v>
      </c>
      <c r="AV822" s="34">
        <f t="shared" si="505"/>
        <v>2639.9190646774346</v>
      </c>
      <c r="AX822" s="25">
        <v>2028</v>
      </c>
      <c r="AY822" s="34"/>
      <c r="AZ822" s="34"/>
      <c r="BA822" s="34"/>
      <c r="BB822" s="34"/>
      <c r="BC822" s="34"/>
      <c r="BD822" s="34"/>
      <c r="BE822" s="34"/>
      <c r="BF822" s="34"/>
      <c r="BG822" s="34"/>
      <c r="BH822" s="34"/>
      <c r="BI822" s="34"/>
      <c r="BJ822" s="34"/>
      <c r="BL822" s="74" t="s">
        <v>47</v>
      </c>
      <c r="BM822" s="75">
        <f>BE840</f>
        <v>895.25000762939453</v>
      </c>
    </row>
    <row r="823" spans="2:65" x14ac:dyDescent="0.25">
      <c r="B823" s="27">
        <v>2029</v>
      </c>
      <c r="C823" s="28">
        <v>0</v>
      </c>
      <c r="D823" s="28">
        <v>237</v>
      </c>
      <c r="E823" s="28">
        <v>0</v>
      </c>
      <c r="F823" s="28">
        <v>600</v>
      </c>
      <c r="G823" s="28">
        <v>0</v>
      </c>
      <c r="H823" s="28">
        <v>200</v>
      </c>
      <c r="I823" s="28">
        <v>0</v>
      </c>
      <c r="J823" s="28">
        <v>400</v>
      </c>
      <c r="K823" s="28">
        <v>0</v>
      </c>
      <c r="L823" s="28">
        <v>0</v>
      </c>
      <c r="M823" s="28">
        <v>99.900001525878906</v>
      </c>
      <c r="N823" s="28">
        <v>0</v>
      </c>
      <c r="O823" s="28">
        <v>0</v>
      </c>
      <c r="P823" s="28">
        <v>0</v>
      </c>
      <c r="Q823" s="28">
        <v>0</v>
      </c>
      <c r="R823" s="28">
        <v>225</v>
      </c>
      <c r="S823" s="28">
        <v>0</v>
      </c>
      <c r="T823" s="28">
        <v>0</v>
      </c>
      <c r="U823" s="28">
        <v>0</v>
      </c>
      <c r="V823" s="28">
        <v>0</v>
      </c>
      <c r="W823" s="28">
        <v>30.489999771118161</v>
      </c>
      <c r="X823" s="28">
        <v>0</v>
      </c>
      <c r="Y823" s="28">
        <v>0</v>
      </c>
      <c r="Z823" s="28">
        <v>300</v>
      </c>
      <c r="AA823" s="28">
        <v>0</v>
      </c>
      <c r="AB823" s="28">
        <v>0</v>
      </c>
      <c r="AC823" s="28">
        <v>50</v>
      </c>
      <c r="AD823" s="28">
        <v>150</v>
      </c>
      <c r="AE823" s="28">
        <v>11</v>
      </c>
      <c r="AF823" s="28">
        <v>156.62000143527985</v>
      </c>
      <c r="AG823" s="28">
        <v>357.79003073213073</v>
      </c>
      <c r="AH823" s="28">
        <v>183.18605346904008</v>
      </c>
      <c r="AI823" s="30" t="str">
        <f t="shared" si="506"/>
        <v>V2 Balanced portfolio + MT Wind and PSH</v>
      </c>
      <c r="AJ823" s="27">
        <v>2029</v>
      </c>
      <c r="AK823" s="35">
        <f t="shared" si="507"/>
        <v>540.97608420117081</v>
      </c>
      <c r="AL823" s="35">
        <f t="shared" ref="AL823:AL839" si="516">SUM(R823:U823)</f>
        <v>225</v>
      </c>
      <c r="AM823" s="35">
        <f t="shared" si="508"/>
        <v>200</v>
      </c>
      <c r="AN823" s="35">
        <f t="shared" si="509"/>
        <v>156.62000143527985</v>
      </c>
      <c r="AO823" s="35">
        <f t="shared" si="510"/>
        <v>41.489999771118164</v>
      </c>
      <c r="AP823" s="35">
        <f t="shared" si="511"/>
        <v>0</v>
      </c>
      <c r="AQ823" s="35">
        <f t="shared" si="512"/>
        <v>99.900001525878906</v>
      </c>
      <c r="AR823" s="35">
        <f t="shared" si="503"/>
        <v>1200</v>
      </c>
      <c r="AS823" s="35">
        <f t="shared" si="513"/>
        <v>300</v>
      </c>
      <c r="AT823" s="35">
        <f t="shared" si="514"/>
        <v>0</v>
      </c>
      <c r="AU823" s="35">
        <f t="shared" si="504"/>
        <v>237</v>
      </c>
      <c r="AV823" s="35">
        <f t="shared" ref="AV823:AV839" si="517">SUM(AK823:AU823)</f>
        <v>3000.986086933448</v>
      </c>
      <c r="AX823" s="27">
        <v>2029</v>
      </c>
      <c r="AY823" s="35"/>
      <c r="AZ823" s="35"/>
      <c r="BA823" s="35"/>
      <c r="BB823" s="35"/>
      <c r="BC823" s="35"/>
      <c r="BD823" s="35"/>
      <c r="BE823" s="35"/>
      <c r="BF823" s="35"/>
      <c r="BG823" s="35"/>
      <c r="BH823" s="35"/>
      <c r="BI823" s="35"/>
      <c r="BJ823" s="35"/>
      <c r="BL823" s="74" t="s">
        <v>53</v>
      </c>
      <c r="BM823" s="75">
        <f>BF840</f>
        <v>3150</v>
      </c>
    </row>
    <row r="824" spans="2:65" x14ac:dyDescent="0.25">
      <c r="B824" s="25">
        <v>2030</v>
      </c>
      <c r="C824" s="26">
        <v>0</v>
      </c>
      <c r="D824" s="26">
        <v>237</v>
      </c>
      <c r="E824" s="26">
        <v>0</v>
      </c>
      <c r="F824" s="26">
        <v>700</v>
      </c>
      <c r="G824" s="26">
        <v>0</v>
      </c>
      <c r="H824" s="26">
        <v>200</v>
      </c>
      <c r="I824" s="26">
        <v>0</v>
      </c>
      <c r="J824" s="26">
        <v>400</v>
      </c>
      <c r="K824" s="26">
        <v>0</v>
      </c>
      <c r="L824" s="26">
        <v>0</v>
      </c>
      <c r="M824" s="26">
        <v>299.84999847412109</v>
      </c>
      <c r="N824" s="26"/>
      <c r="O824" s="26">
        <v>0</v>
      </c>
      <c r="P824" s="26">
        <v>0</v>
      </c>
      <c r="Q824" s="26">
        <v>0</v>
      </c>
      <c r="R824" s="26">
        <v>250</v>
      </c>
      <c r="S824" s="26">
        <v>0</v>
      </c>
      <c r="T824" s="26">
        <v>0</v>
      </c>
      <c r="U824" s="26">
        <v>0</v>
      </c>
      <c r="V824" s="26">
        <v>0</v>
      </c>
      <c r="W824" s="26">
        <v>34.689998626708977</v>
      </c>
      <c r="X824" s="26">
        <v>0</v>
      </c>
      <c r="Y824" s="26">
        <v>0</v>
      </c>
      <c r="Z824" s="26">
        <v>300</v>
      </c>
      <c r="AA824" s="26">
        <v>0</v>
      </c>
      <c r="AB824" s="26">
        <v>0</v>
      </c>
      <c r="AC824" s="26">
        <v>50</v>
      </c>
      <c r="AD824" s="26">
        <v>180</v>
      </c>
      <c r="AE824" s="26">
        <v>11</v>
      </c>
      <c r="AF824" s="26">
        <v>182.44999727606773</v>
      </c>
      <c r="AG824" s="26">
        <v>412.5787181774632</v>
      </c>
      <c r="AH824" s="26">
        <v>203.16846574006445</v>
      </c>
      <c r="AI824" s="30" t="str">
        <f t="shared" si="506"/>
        <v>V2 Balanced portfolio + MT Wind and PSH</v>
      </c>
      <c r="AJ824" s="25">
        <v>2030</v>
      </c>
      <c r="AK824" s="34">
        <f t="shared" si="507"/>
        <v>615.74718391752765</v>
      </c>
      <c r="AL824" s="34">
        <f t="shared" si="516"/>
        <v>250</v>
      </c>
      <c r="AM824" s="34">
        <f t="shared" si="508"/>
        <v>230</v>
      </c>
      <c r="AN824" s="34">
        <f t="shared" si="509"/>
        <v>182.44999727606773</v>
      </c>
      <c r="AO824" s="34">
        <f t="shared" si="510"/>
        <v>45.689998626708977</v>
      </c>
      <c r="AP824" s="34">
        <f t="shared" si="511"/>
        <v>0</v>
      </c>
      <c r="AQ824" s="34">
        <f t="shared" si="512"/>
        <v>299.84999847412109</v>
      </c>
      <c r="AR824" s="34">
        <f t="shared" si="503"/>
        <v>1300</v>
      </c>
      <c r="AS824" s="34">
        <f t="shared" si="513"/>
        <v>300</v>
      </c>
      <c r="AT824" s="34">
        <f t="shared" si="514"/>
        <v>0</v>
      </c>
      <c r="AU824" s="34">
        <f t="shared" si="504"/>
        <v>237</v>
      </c>
      <c r="AV824" s="34">
        <f t="shared" si="517"/>
        <v>3460.7371782944256</v>
      </c>
      <c r="AX824" s="25">
        <v>2030</v>
      </c>
      <c r="AY824" s="34">
        <f t="shared" ref="AY824:BJ824" si="518">AK824-AY819</f>
        <v>359.86022108133682</v>
      </c>
      <c r="AZ824" s="34">
        <f t="shared" si="518"/>
        <v>225</v>
      </c>
      <c r="BA824" s="34">
        <f t="shared" si="518"/>
        <v>150</v>
      </c>
      <c r="BB824" s="34">
        <f t="shared" si="518"/>
        <v>153.77999758720398</v>
      </c>
      <c r="BC824" s="34">
        <f t="shared" si="518"/>
        <v>23.599998474121087</v>
      </c>
      <c r="BD824" s="34">
        <f t="shared" si="518"/>
        <v>0</v>
      </c>
      <c r="BE824" s="34">
        <f t="shared" si="518"/>
        <v>299.84999847412109</v>
      </c>
      <c r="BF824" s="34">
        <f t="shared" si="518"/>
        <v>900</v>
      </c>
      <c r="BG824" s="34">
        <f t="shared" si="518"/>
        <v>300</v>
      </c>
      <c r="BH824" s="34">
        <f t="shared" si="518"/>
        <v>0</v>
      </c>
      <c r="BI824" s="34">
        <f t="shared" si="518"/>
        <v>0</v>
      </c>
      <c r="BJ824" s="34">
        <f t="shared" si="518"/>
        <v>2412.0902156167831</v>
      </c>
      <c r="BL824" s="74" t="s">
        <v>63</v>
      </c>
      <c r="BM824" s="75">
        <f>BG840</f>
        <v>425</v>
      </c>
    </row>
    <row r="825" spans="2:65" x14ac:dyDescent="0.25">
      <c r="B825" s="27">
        <v>2031</v>
      </c>
      <c r="C825" s="28">
        <v>0</v>
      </c>
      <c r="D825" s="28">
        <v>237</v>
      </c>
      <c r="E825" s="28">
        <v>0</v>
      </c>
      <c r="F825" s="28">
        <v>700</v>
      </c>
      <c r="G825" s="28">
        <v>0</v>
      </c>
      <c r="H825" s="28">
        <v>200</v>
      </c>
      <c r="I825" s="28">
        <v>0</v>
      </c>
      <c r="J825" s="28">
        <v>400</v>
      </c>
      <c r="K825" s="28">
        <v>0</v>
      </c>
      <c r="L825" s="28">
        <v>0</v>
      </c>
      <c r="M825" s="28">
        <v>299.69999694824219</v>
      </c>
      <c r="N825" s="28">
        <v>0</v>
      </c>
      <c r="O825" s="28">
        <v>0</v>
      </c>
      <c r="P825" s="28">
        <v>0</v>
      </c>
      <c r="Q825" s="28">
        <v>0</v>
      </c>
      <c r="R825" s="28">
        <v>275</v>
      </c>
      <c r="S825" s="28">
        <v>0</v>
      </c>
      <c r="T825" s="28">
        <v>0</v>
      </c>
      <c r="U825" s="28">
        <v>0</v>
      </c>
      <c r="V825" s="28">
        <v>0</v>
      </c>
      <c r="W825" s="28">
        <v>38.060001373291023</v>
      </c>
      <c r="X825" s="28">
        <v>0</v>
      </c>
      <c r="Y825" s="28">
        <v>0</v>
      </c>
      <c r="Z825" s="28">
        <v>300</v>
      </c>
      <c r="AA825" s="28">
        <v>0</v>
      </c>
      <c r="AB825" s="28">
        <v>0</v>
      </c>
      <c r="AC825" s="28">
        <v>50</v>
      </c>
      <c r="AD825" s="28">
        <v>210</v>
      </c>
      <c r="AE825" s="28">
        <v>12.069999694824221</v>
      </c>
      <c r="AF825" s="28">
        <v>195.28000086545944</v>
      </c>
      <c r="AG825" s="28">
        <v>469.39263167865727</v>
      </c>
      <c r="AH825" s="28">
        <v>226.96260138154966</v>
      </c>
      <c r="AI825" s="30" t="str">
        <f t="shared" si="506"/>
        <v>V2 Balanced portfolio + MT Wind and PSH</v>
      </c>
      <c r="AJ825" s="27">
        <v>2031</v>
      </c>
      <c r="AK825" s="35">
        <f t="shared" si="507"/>
        <v>696.35523306020696</v>
      </c>
      <c r="AL825" s="35">
        <f t="shared" si="516"/>
        <v>275</v>
      </c>
      <c r="AM825" s="35">
        <f t="shared" si="508"/>
        <v>260</v>
      </c>
      <c r="AN825" s="35">
        <f t="shared" si="509"/>
        <v>195.28000086545944</v>
      </c>
      <c r="AO825" s="35">
        <f t="shared" si="510"/>
        <v>50.130001068115241</v>
      </c>
      <c r="AP825" s="35">
        <f t="shared" si="511"/>
        <v>0</v>
      </c>
      <c r="AQ825" s="35">
        <f t="shared" si="512"/>
        <v>299.69999694824219</v>
      </c>
      <c r="AR825" s="35">
        <f t="shared" si="503"/>
        <v>1300</v>
      </c>
      <c r="AS825" s="35">
        <f t="shared" si="513"/>
        <v>300</v>
      </c>
      <c r="AT825" s="35">
        <f t="shared" si="514"/>
        <v>0</v>
      </c>
      <c r="AU825" s="35">
        <f t="shared" si="504"/>
        <v>237</v>
      </c>
      <c r="AV825" s="35">
        <f t="shared" si="517"/>
        <v>3613.4652319420238</v>
      </c>
      <c r="AX825" s="27">
        <v>2031</v>
      </c>
      <c r="AY825" s="35"/>
      <c r="AZ825" s="35"/>
      <c r="BA825" s="35"/>
      <c r="BB825" s="35"/>
      <c r="BC825" s="35"/>
      <c r="BD825" s="35"/>
      <c r="BE825" s="35"/>
      <c r="BF825" s="35"/>
      <c r="BG825" s="35"/>
      <c r="BH825" s="35"/>
      <c r="BI825" s="35"/>
      <c r="BJ825" s="35"/>
      <c r="BL825" s="74" t="s">
        <v>64</v>
      </c>
      <c r="BM825" s="75">
        <f>BH840</f>
        <v>0</v>
      </c>
    </row>
    <row r="826" spans="2:65" x14ac:dyDescent="0.25">
      <c r="B826" s="25">
        <v>2032</v>
      </c>
      <c r="C826" s="26">
        <v>0</v>
      </c>
      <c r="D826" s="26">
        <v>237</v>
      </c>
      <c r="E826" s="26">
        <v>0</v>
      </c>
      <c r="F826" s="26">
        <v>900</v>
      </c>
      <c r="G826" s="26">
        <v>0</v>
      </c>
      <c r="H826" s="26">
        <v>200</v>
      </c>
      <c r="I826" s="26">
        <v>0</v>
      </c>
      <c r="J826" s="26">
        <v>400</v>
      </c>
      <c r="K826" s="26">
        <v>0</v>
      </c>
      <c r="L826" s="26">
        <v>0</v>
      </c>
      <c r="M826" s="26">
        <v>299.55000305175781</v>
      </c>
      <c r="N826" s="26">
        <v>0</v>
      </c>
      <c r="O826" s="26">
        <v>0</v>
      </c>
      <c r="P826" s="26">
        <v>0</v>
      </c>
      <c r="Q826" s="26">
        <v>0</v>
      </c>
      <c r="R826" s="26">
        <v>275</v>
      </c>
      <c r="S826" s="26">
        <v>0</v>
      </c>
      <c r="T826" s="26">
        <v>0</v>
      </c>
      <c r="U826" s="26">
        <v>0</v>
      </c>
      <c r="V826" s="26">
        <v>0</v>
      </c>
      <c r="W826" s="26">
        <v>41.630001068115227</v>
      </c>
      <c r="X826" s="26">
        <v>0</v>
      </c>
      <c r="Y826" s="26">
        <v>0</v>
      </c>
      <c r="Z826" s="26">
        <v>300</v>
      </c>
      <c r="AA826" s="26">
        <v>0</v>
      </c>
      <c r="AB826" s="26">
        <v>0</v>
      </c>
      <c r="AC826" s="26">
        <v>50</v>
      </c>
      <c r="AD826" s="26">
        <v>240</v>
      </c>
      <c r="AE826" s="26">
        <v>13.19999980926514</v>
      </c>
      <c r="AF826" s="26">
        <v>197.81999689340591</v>
      </c>
      <c r="AG826" s="26">
        <v>496.96755722482067</v>
      </c>
      <c r="AH826" s="26">
        <v>259.04094554525142</v>
      </c>
      <c r="AI826" s="30" t="str">
        <f t="shared" si="506"/>
        <v>V2 Balanced portfolio + MT Wind and PSH</v>
      </c>
      <c r="AJ826" s="25">
        <v>2032</v>
      </c>
      <c r="AK826" s="34">
        <f t="shared" si="507"/>
        <v>756.00850277007203</v>
      </c>
      <c r="AL826" s="34">
        <f t="shared" si="516"/>
        <v>275</v>
      </c>
      <c r="AM826" s="34">
        <f t="shared" si="508"/>
        <v>290</v>
      </c>
      <c r="AN826" s="34">
        <f t="shared" si="509"/>
        <v>197.81999689340591</v>
      </c>
      <c r="AO826" s="34">
        <f t="shared" si="510"/>
        <v>54.830000877380371</v>
      </c>
      <c r="AP826" s="34">
        <f t="shared" si="511"/>
        <v>0</v>
      </c>
      <c r="AQ826" s="34">
        <f t="shared" si="512"/>
        <v>299.55000305175781</v>
      </c>
      <c r="AR826" s="34">
        <f t="shared" si="503"/>
        <v>1500</v>
      </c>
      <c r="AS826" s="34">
        <f t="shared" si="513"/>
        <v>300</v>
      </c>
      <c r="AT826" s="34">
        <f t="shared" si="514"/>
        <v>0</v>
      </c>
      <c r="AU826" s="34">
        <f t="shared" si="504"/>
        <v>237</v>
      </c>
      <c r="AV826" s="34">
        <f t="shared" si="517"/>
        <v>3910.2085035926161</v>
      </c>
      <c r="AX826" s="25">
        <v>2032</v>
      </c>
      <c r="AY826" s="34"/>
      <c r="AZ826" s="34"/>
      <c r="BA826" s="34"/>
      <c r="BB826" s="34"/>
      <c r="BC826" s="34"/>
      <c r="BD826" s="34"/>
      <c r="BE826" s="34"/>
      <c r="BF826" s="34"/>
      <c r="BG826" s="34"/>
      <c r="BH826" s="34"/>
      <c r="BI826" s="34"/>
      <c r="BJ826" s="34"/>
      <c r="BL826" s="74" t="s">
        <v>50</v>
      </c>
      <c r="BM826" s="75">
        <f>BI840</f>
        <v>948</v>
      </c>
    </row>
    <row r="827" spans="2:65" x14ac:dyDescent="0.25">
      <c r="B827" s="27">
        <v>2033</v>
      </c>
      <c r="C827" s="28">
        <v>0</v>
      </c>
      <c r="D827" s="28">
        <v>237</v>
      </c>
      <c r="E827" s="28">
        <v>0</v>
      </c>
      <c r="F827" s="28">
        <v>1000</v>
      </c>
      <c r="G827" s="28">
        <v>0</v>
      </c>
      <c r="H827" s="28">
        <v>200</v>
      </c>
      <c r="I827" s="28">
        <v>0</v>
      </c>
      <c r="J827" s="28">
        <v>400</v>
      </c>
      <c r="K827" s="28">
        <v>0</v>
      </c>
      <c r="L827" s="28">
        <v>0</v>
      </c>
      <c r="M827" s="28">
        <v>299.39999389648438</v>
      </c>
      <c r="N827" s="28">
        <v>0</v>
      </c>
      <c r="O827" s="28">
        <v>0</v>
      </c>
      <c r="P827" s="28">
        <v>0</v>
      </c>
      <c r="Q827" s="28">
        <v>0</v>
      </c>
      <c r="R827" s="28">
        <v>275</v>
      </c>
      <c r="S827" s="28">
        <v>0</v>
      </c>
      <c r="T827" s="28">
        <v>0</v>
      </c>
      <c r="U827" s="28">
        <v>0</v>
      </c>
      <c r="V827" s="28">
        <v>0</v>
      </c>
      <c r="W827" s="28">
        <v>44.919998168945313</v>
      </c>
      <c r="X827" s="28">
        <v>0</v>
      </c>
      <c r="Y827" s="28">
        <v>0</v>
      </c>
      <c r="Z827" s="28">
        <v>300</v>
      </c>
      <c r="AA827" s="28">
        <v>0</v>
      </c>
      <c r="AB827" s="28">
        <v>0</v>
      </c>
      <c r="AC827" s="28">
        <v>50</v>
      </c>
      <c r="AD827" s="28">
        <v>270</v>
      </c>
      <c r="AE827" s="28">
        <v>14.25</v>
      </c>
      <c r="AF827" s="28">
        <v>200.250004529953</v>
      </c>
      <c r="AG827" s="28">
        <v>524.96585539396233</v>
      </c>
      <c r="AH827" s="28">
        <v>299.97382252740357</v>
      </c>
      <c r="AI827" s="30" t="str">
        <f t="shared" si="506"/>
        <v>V2 Balanced portfolio + MT Wind and PSH</v>
      </c>
      <c r="AJ827" s="27">
        <v>2033</v>
      </c>
      <c r="AK827" s="35">
        <f t="shared" si="507"/>
        <v>824.93967792136596</v>
      </c>
      <c r="AL827" s="35">
        <f t="shared" si="516"/>
        <v>275</v>
      </c>
      <c r="AM827" s="35">
        <f t="shared" si="508"/>
        <v>320</v>
      </c>
      <c r="AN827" s="35">
        <f t="shared" si="509"/>
        <v>200.250004529953</v>
      </c>
      <c r="AO827" s="35">
        <f t="shared" si="510"/>
        <v>59.169998168945313</v>
      </c>
      <c r="AP827" s="35">
        <f t="shared" si="511"/>
        <v>0</v>
      </c>
      <c r="AQ827" s="35">
        <f t="shared" si="512"/>
        <v>299.39999389648438</v>
      </c>
      <c r="AR827" s="35">
        <f t="shared" si="503"/>
        <v>1600</v>
      </c>
      <c r="AS827" s="35">
        <f t="shared" si="513"/>
        <v>300</v>
      </c>
      <c r="AT827" s="35">
        <f t="shared" si="514"/>
        <v>0</v>
      </c>
      <c r="AU827" s="35">
        <f t="shared" si="504"/>
        <v>237</v>
      </c>
      <c r="AV827" s="35">
        <f t="shared" si="517"/>
        <v>4115.7596745167484</v>
      </c>
      <c r="AX827" s="27">
        <v>2033</v>
      </c>
      <c r="AY827" s="35"/>
      <c r="AZ827" s="35"/>
      <c r="BA827" s="35"/>
      <c r="BB827" s="35"/>
      <c r="BC827" s="35"/>
      <c r="BD827" s="35"/>
      <c r="BE827" s="35"/>
      <c r="BF827" s="35"/>
      <c r="BG827" s="35"/>
      <c r="BH827" s="35"/>
      <c r="BI827" s="35"/>
      <c r="BJ827" s="35"/>
    </row>
    <row r="828" spans="2:65" x14ac:dyDescent="0.25">
      <c r="B828" s="25">
        <v>2034</v>
      </c>
      <c r="C828" s="26">
        <v>0</v>
      </c>
      <c r="D828" s="26">
        <v>237</v>
      </c>
      <c r="E828" s="26">
        <v>0</v>
      </c>
      <c r="F828" s="26">
        <v>1100</v>
      </c>
      <c r="G828" s="26">
        <v>0</v>
      </c>
      <c r="H828" s="26">
        <v>200</v>
      </c>
      <c r="I828" s="26">
        <v>0</v>
      </c>
      <c r="J828" s="26">
        <v>400</v>
      </c>
      <c r="K828" s="26">
        <v>0</v>
      </c>
      <c r="L828" s="26">
        <v>0</v>
      </c>
      <c r="M828" s="26">
        <v>299.25000762939453</v>
      </c>
      <c r="N828" s="26">
        <v>0</v>
      </c>
      <c r="O828" s="26">
        <v>0</v>
      </c>
      <c r="P828" s="26">
        <v>0</v>
      </c>
      <c r="Q828" s="26">
        <v>0</v>
      </c>
      <c r="R828" s="26">
        <v>300</v>
      </c>
      <c r="S828" s="26">
        <v>0</v>
      </c>
      <c r="T828" s="26">
        <v>0</v>
      </c>
      <c r="U828" s="26">
        <v>0</v>
      </c>
      <c r="V828" s="26">
        <v>0</v>
      </c>
      <c r="W828" s="26">
        <v>48.389999389648438</v>
      </c>
      <c r="X828" s="26">
        <v>0</v>
      </c>
      <c r="Y828" s="26">
        <v>0</v>
      </c>
      <c r="Z828" s="26">
        <v>300</v>
      </c>
      <c r="AA828" s="26">
        <v>0</v>
      </c>
      <c r="AB828" s="26">
        <v>0</v>
      </c>
      <c r="AC828" s="26">
        <v>50</v>
      </c>
      <c r="AD828" s="26">
        <v>300</v>
      </c>
      <c r="AE828" s="26">
        <v>15.340000152587891</v>
      </c>
      <c r="AF828" s="26">
        <v>202.68000251054764</v>
      </c>
      <c r="AG828" s="26">
        <v>555.72839171180271</v>
      </c>
      <c r="AH828" s="26">
        <v>348.29111263068853</v>
      </c>
      <c r="AI828" s="30" t="str">
        <f t="shared" si="506"/>
        <v>V2 Balanced portfolio + MT Wind and PSH</v>
      </c>
      <c r="AJ828" s="25">
        <v>2034</v>
      </c>
      <c r="AK828" s="34">
        <f t="shared" si="507"/>
        <v>904.01950434249125</v>
      </c>
      <c r="AL828" s="34">
        <f t="shared" si="516"/>
        <v>300</v>
      </c>
      <c r="AM828" s="34">
        <f t="shared" si="508"/>
        <v>350</v>
      </c>
      <c r="AN828" s="34">
        <f t="shared" si="509"/>
        <v>202.68000251054764</v>
      </c>
      <c r="AO828" s="34">
        <f t="shared" si="510"/>
        <v>63.729999542236328</v>
      </c>
      <c r="AP828" s="34">
        <f t="shared" si="511"/>
        <v>0</v>
      </c>
      <c r="AQ828" s="34">
        <f t="shared" si="512"/>
        <v>299.25000762939453</v>
      </c>
      <c r="AR828" s="34">
        <f t="shared" si="503"/>
        <v>1700</v>
      </c>
      <c r="AS828" s="34">
        <f t="shared" si="513"/>
        <v>300</v>
      </c>
      <c r="AT828" s="34">
        <f t="shared" si="514"/>
        <v>0</v>
      </c>
      <c r="AU828" s="34">
        <f t="shared" si="504"/>
        <v>237</v>
      </c>
      <c r="AV828" s="34">
        <f t="shared" si="517"/>
        <v>4356.6795140246695</v>
      </c>
      <c r="AX828" s="25">
        <v>2034</v>
      </c>
      <c r="AY828" s="34"/>
      <c r="AZ828" s="34"/>
      <c r="BA828" s="34"/>
      <c r="BB828" s="34"/>
      <c r="BC828" s="34"/>
      <c r="BD828" s="34"/>
      <c r="BE828" s="34"/>
      <c r="BF828" s="34"/>
      <c r="BG828" s="34"/>
      <c r="BH828" s="34"/>
      <c r="BI828" s="34"/>
      <c r="BJ828" s="34"/>
    </row>
    <row r="829" spans="2:65" x14ac:dyDescent="0.25">
      <c r="B829" s="27">
        <v>2035</v>
      </c>
      <c r="C829" s="28">
        <v>0</v>
      </c>
      <c r="D829" s="28">
        <v>474</v>
      </c>
      <c r="E829" s="28">
        <v>0</v>
      </c>
      <c r="F829" s="28">
        <v>1200</v>
      </c>
      <c r="G829" s="28">
        <v>0</v>
      </c>
      <c r="H829" s="28">
        <v>200</v>
      </c>
      <c r="I829" s="28">
        <v>0</v>
      </c>
      <c r="J829" s="28">
        <v>400</v>
      </c>
      <c r="K829" s="28">
        <v>0</v>
      </c>
      <c r="L829" s="28">
        <v>0</v>
      </c>
      <c r="M829" s="28">
        <v>399.09999847412109</v>
      </c>
      <c r="N829" s="28">
        <v>0</v>
      </c>
      <c r="O829" s="28">
        <v>0</v>
      </c>
      <c r="P829" s="28">
        <v>0</v>
      </c>
      <c r="Q829" s="28">
        <v>0</v>
      </c>
      <c r="R829" s="28">
        <v>300</v>
      </c>
      <c r="S829" s="28">
        <v>0</v>
      </c>
      <c r="T829" s="28">
        <v>0</v>
      </c>
      <c r="U829" s="28">
        <v>0</v>
      </c>
      <c r="V829" s="28">
        <v>0</v>
      </c>
      <c r="W829" s="28">
        <v>51.919998168945313</v>
      </c>
      <c r="X829" s="28">
        <v>0</v>
      </c>
      <c r="Y829" s="28">
        <v>0</v>
      </c>
      <c r="Z829" s="28">
        <v>300</v>
      </c>
      <c r="AA829" s="28">
        <v>0</v>
      </c>
      <c r="AB829" s="28">
        <v>0</v>
      </c>
      <c r="AC829" s="28">
        <v>50</v>
      </c>
      <c r="AD829" s="28">
        <v>330</v>
      </c>
      <c r="AE829" s="28">
        <v>16.469999313354489</v>
      </c>
      <c r="AF829" s="28">
        <v>205.21999967098236</v>
      </c>
      <c r="AG829" s="28">
        <v>584.11534265681462</v>
      </c>
      <c r="AH829" s="28">
        <v>390.7691705807274</v>
      </c>
      <c r="AI829" s="30" t="str">
        <f t="shared" si="506"/>
        <v>V2 Balanced portfolio + MT Wind and PSH</v>
      </c>
      <c r="AJ829" s="27">
        <v>2035</v>
      </c>
      <c r="AK829" s="35">
        <f t="shared" si="507"/>
        <v>974.88451323754202</v>
      </c>
      <c r="AL829" s="35">
        <f t="shared" si="516"/>
        <v>300</v>
      </c>
      <c r="AM829" s="35">
        <f t="shared" si="508"/>
        <v>380</v>
      </c>
      <c r="AN829" s="35">
        <f t="shared" si="509"/>
        <v>205.21999967098236</v>
      </c>
      <c r="AO829" s="35">
        <f t="shared" si="510"/>
        <v>68.389997482299805</v>
      </c>
      <c r="AP829" s="35">
        <f t="shared" si="511"/>
        <v>0</v>
      </c>
      <c r="AQ829" s="35">
        <f t="shared" si="512"/>
        <v>399.09999847412109</v>
      </c>
      <c r="AR829" s="35">
        <f t="shared" si="503"/>
        <v>1800</v>
      </c>
      <c r="AS829" s="35">
        <f t="shared" si="513"/>
        <v>300</v>
      </c>
      <c r="AT829" s="35">
        <f t="shared" si="514"/>
        <v>0</v>
      </c>
      <c r="AU829" s="35">
        <f t="shared" si="504"/>
        <v>474</v>
      </c>
      <c r="AV829" s="35">
        <f t="shared" si="517"/>
        <v>4901.5945088649451</v>
      </c>
      <c r="AX829" s="27">
        <v>2035</v>
      </c>
      <c r="AY829" s="35"/>
      <c r="AZ829" s="35"/>
      <c r="BA829" s="35"/>
      <c r="BB829" s="35"/>
      <c r="BC829" s="35"/>
      <c r="BD829" s="35"/>
      <c r="BE829" s="35"/>
      <c r="BF829" s="35"/>
      <c r="BG829" s="35"/>
      <c r="BH829" s="35"/>
      <c r="BI829" s="35"/>
      <c r="BJ829" s="35"/>
    </row>
    <row r="830" spans="2:65" x14ac:dyDescent="0.25">
      <c r="B830" s="25">
        <v>2036</v>
      </c>
      <c r="C830" s="26">
        <v>0</v>
      </c>
      <c r="D830" s="26">
        <v>474</v>
      </c>
      <c r="E830" s="26">
        <v>0</v>
      </c>
      <c r="F830" s="26">
        <v>1200</v>
      </c>
      <c r="G830" s="26">
        <v>0</v>
      </c>
      <c r="H830" s="26">
        <v>200</v>
      </c>
      <c r="I830" s="26">
        <v>0</v>
      </c>
      <c r="J830" s="26">
        <v>400</v>
      </c>
      <c r="K830" s="26">
        <v>0</v>
      </c>
      <c r="L830" s="26">
        <v>0</v>
      </c>
      <c r="M830" s="26">
        <v>598.89999389648438</v>
      </c>
      <c r="N830" s="26">
        <v>0</v>
      </c>
      <c r="O830" s="26">
        <v>0</v>
      </c>
      <c r="P830" s="26">
        <v>0</v>
      </c>
      <c r="Q830" s="26">
        <v>0</v>
      </c>
      <c r="R830" s="26">
        <v>300</v>
      </c>
      <c r="S830" s="26">
        <v>0</v>
      </c>
      <c r="T830" s="26">
        <v>0</v>
      </c>
      <c r="U830" s="26">
        <v>0</v>
      </c>
      <c r="V830" s="26">
        <v>0</v>
      </c>
      <c r="W830" s="26">
        <v>55.459999084472663</v>
      </c>
      <c r="X830" s="26">
        <v>0</v>
      </c>
      <c r="Y830" s="26">
        <v>0</v>
      </c>
      <c r="Z830" s="26">
        <v>300</v>
      </c>
      <c r="AA830" s="26">
        <v>0</v>
      </c>
      <c r="AB830" s="26">
        <v>0</v>
      </c>
      <c r="AC830" s="26">
        <v>50</v>
      </c>
      <c r="AD830" s="26">
        <v>360</v>
      </c>
      <c r="AE830" s="26">
        <v>17.590000152587891</v>
      </c>
      <c r="AF830" s="26">
        <v>205.11000263690948</v>
      </c>
      <c r="AG830" s="26">
        <v>613.46955324942508</v>
      </c>
      <c r="AH830" s="26">
        <v>409.22194948772494</v>
      </c>
      <c r="AI830" s="30" t="str">
        <f t="shared" si="506"/>
        <v>V2 Balanced portfolio + MT Wind and PSH</v>
      </c>
      <c r="AJ830" s="25">
        <v>2036</v>
      </c>
      <c r="AK830" s="34">
        <f t="shared" si="507"/>
        <v>1022.69150273715</v>
      </c>
      <c r="AL830" s="34">
        <f t="shared" si="516"/>
        <v>300</v>
      </c>
      <c r="AM830" s="34">
        <f t="shared" si="508"/>
        <v>410</v>
      </c>
      <c r="AN830" s="34">
        <f t="shared" si="509"/>
        <v>205.11000263690948</v>
      </c>
      <c r="AO830" s="34">
        <f t="shared" si="510"/>
        <v>73.049999237060547</v>
      </c>
      <c r="AP830" s="34">
        <f t="shared" si="511"/>
        <v>0</v>
      </c>
      <c r="AQ830" s="34">
        <f t="shared" si="512"/>
        <v>598.89999389648438</v>
      </c>
      <c r="AR830" s="34">
        <f t="shared" si="503"/>
        <v>1800</v>
      </c>
      <c r="AS830" s="34">
        <f t="shared" si="513"/>
        <v>300</v>
      </c>
      <c r="AT830" s="34">
        <f t="shared" si="514"/>
        <v>0</v>
      </c>
      <c r="AU830" s="34">
        <f t="shared" si="504"/>
        <v>474</v>
      </c>
      <c r="AV830" s="34">
        <f t="shared" si="517"/>
        <v>5183.751498507605</v>
      </c>
      <c r="AX830" s="25">
        <v>2036</v>
      </c>
      <c r="AY830" s="34"/>
      <c r="AZ830" s="34"/>
      <c r="BA830" s="34"/>
      <c r="BB830" s="34"/>
      <c r="BC830" s="34"/>
      <c r="BD830" s="34"/>
      <c r="BE830" s="34"/>
      <c r="BF830" s="34"/>
      <c r="BG830" s="34"/>
      <c r="BH830" s="34"/>
      <c r="BI830" s="34"/>
      <c r="BJ830" s="34"/>
    </row>
    <row r="831" spans="2:65" x14ac:dyDescent="0.25">
      <c r="B831" s="27">
        <v>2037</v>
      </c>
      <c r="C831" s="28">
        <v>0</v>
      </c>
      <c r="D831" s="28">
        <v>474</v>
      </c>
      <c r="E831" s="28">
        <v>0</v>
      </c>
      <c r="F831" s="28">
        <v>1300</v>
      </c>
      <c r="G831" s="28">
        <v>0</v>
      </c>
      <c r="H831" s="28">
        <v>200</v>
      </c>
      <c r="I831" s="28">
        <v>0</v>
      </c>
      <c r="J831" s="28">
        <v>400</v>
      </c>
      <c r="K831" s="28">
        <v>0</v>
      </c>
      <c r="L831" s="28">
        <v>0</v>
      </c>
      <c r="M831" s="28">
        <v>698.59999847412109</v>
      </c>
      <c r="N831" s="28">
        <v>0</v>
      </c>
      <c r="O831" s="28">
        <v>0</v>
      </c>
      <c r="P831" s="28">
        <v>0</v>
      </c>
      <c r="Q831" s="28">
        <v>0</v>
      </c>
      <c r="R831" s="28">
        <v>300</v>
      </c>
      <c r="S831" s="28">
        <v>0</v>
      </c>
      <c r="T831" s="28">
        <v>0</v>
      </c>
      <c r="U831" s="28">
        <v>0</v>
      </c>
      <c r="V831" s="28">
        <v>0</v>
      </c>
      <c r="W831" s="28">
        <v>58.759998321533203</v>
      </c>
      <c r="X831" s="28">
        <v>0</v>
      </c>
      <c r="Y831" s="28">
        <v>0</v>
      </c>
      <c r="Z831" s="28">
        <v>300</v>
      </c>
      <c r="AA831" s="28">
        <v>0</v>
      </c>
      <c r="AB831" s="28">
        <v>0</v>
      </c>
      <c r="AC831" s="28">
        <v>50</v>
      </c>
      <c r="AD831" s="28">
        <v>390</v>
      </c>
      <c r="AE831" s="28">
        <v>18.629999160766602</v>
      </c>
      <c r="AF831" s="28">
        <v>203.74000132083893</v>
      </c>
      <c r="AG831" s="28">
        <v>641.82474307177631</v>
      </c>
      <c r="AH831" s="28">
        <v>455.13238293578956</v>
      </c>
      <c r="AI831" s="30" t="str">
        <f t="shared" si="506"/>
        <v>V2 Balanced portfolio + MT Wind and PSH</v>
      </c>
      <c r="AJ831" s="27">
        <v>2037</v>
      </c>
      <c r="AK831" s="35">
        <f t="shared" si="507"/>
        <v>1096.9571260075659</v>
      </c>
      <c r="AL831" s="35">
        <f t="shared" si="516"/>
        <v>300</v>
      </c>
      <c r="AM831" s="35">
        <f t="shared" si="508"/>
        <v>440</v>
      </c>
      <c r="AN831" s="35">
        <f t="shared" si="509"/>
        <v>203.74000132083893</v>
      </c>
      <c r="AO831" s="35">
        <f t="shared" si="510"/>
        <v>77.389997482299805</v>
      </c>
      <c r="AP831" s="35">
        <f t="shared" si="511"/>
        <v>0</v>
      </c>
      <c r="AQ831" s="35">
        <f t="shared" si="512"/>
        <v>698.59999847412109</v>
      </c>
      <c r="AR831" s="35">
        <f t="shared" si="503"/>
        <v>1900</v>
      </c>
      <c r="AS831" s="35">
        <f t="shared" si="513"/>
        <v>300</v>
      </c>
      <c r="AT831" s="35">
        <f t="shared" si="514"/>
        <v>0</v>
      </c>
      <c r="AU831" s="35">
        <f t="shared" si="504"/>
        <v>474</v>
      </c>
      <c r="AV831" s="35">
        <f t="shared" si="517"/>
        <v>5490.6871232848262</v>
      </c>
      <c r="AX831" s="27">
        <v>2037</v>
      </c>
      <c r="AY831" s="35"/>
      <c r="AZ831" s="35"/>
      <c r="BA831" s="35"/>
      <c r="BB831" s="35"/>
      <c r="BC831" s="35"/>
      <c r="BD831" s="35"/>
      <c r="BE831" s="35"/>
      <c r="BF831" s="35"/>
      <c r="BG831" s="35"/>
      <c r="BH831" s="35"/>
      <c r="BI831" s="35"/>
      <c r="BJ831" s="35"/>
    </row>
    <row r="832" spans="2:65" x14ac:dyDescent="0.25">
      <c r="B832" s="25">
        <v>2038</v>
      </c>
      <c r="C832" s="26">
        <v>0</v>
      </c>
      <c r="D832" s="26">
        <v>474</v>
      </c>
      <c r="E832" s="26">
        <v>0</v>
      </c>
      <c r="F832" s="26">
        <v>1400</v>
      </c>
      <c r="G832" s="26">
        <v>0</v>
      </c>
      <c r="H832" s="26">
        <v>200</v>
      </c>
      <c r="I832" s="26">
        <v>0</v>
      </c>
      <c r="J832" s="26">
        <v>400</v>
      </c>
      <c r="K832" s="26">
        <v>0</v>
      </c>
      <c r="L832" s="26">
        <v>0</v>
      </c>
      <c r="M832" s="26">
        <v>798.24999237060547</v>
      </c>
      <c r="N832" s="26">
        <v>0</v>
      </c>
      <c r="O832" s="26">
        <v>0</v>
      </c>
      <c r="P832" s="26">
        <v>0</v>
      </c>
      <c r="Q832" s="26">
        <v>0</v>
      </c>
      <c r="R832" s="26">
        <v>300</v>
      </c>
      <c r="S832" s="26">
        <v>0</v>
      </c>
      <c r="T832" s="26">
        <v>0</v>
      </c>
      <c r="U832" s="26">
        <v>0</v>
      </c>
      <c r="V832" s="26">
        <v>0</v>
      </c>
      <c r="W832" s="26">
        <v>62.220001220703118</v>
      </c>
      <c r="X832" s="26">
        <v>0</v>
      </c>
      <c r="Y832" s="26">
        <v>0</v>
      </c>
      <c r="Z832" s="26">
        <v>300</v>
      </c>
      <c r="AA832" s="26">
        <v>0</v>
      </c>
      <c r="AB832" s="26">
        <v>0</v>
      </c>
      <c r="AC832" s="26">
        <v>50</v>
      </c>
      <c r="AD832" s="26">
        <v>420</v>
      </c>
      <c r="AE832" s="26">
        <v>19.729999542236332</v>
      </c>
      <c r="AF832" s="26">
        <v>202.2799990773201</v>
      </c>
      <c r="AG832" s="26">
        <v>668.61546698234986</v>
      </c>
      <c r="AH832" s="26">
        <v>503.62199163829791</v>
      </c>
      <c r="AI832" s="30" t="str">
        <f t="shared" si="506"/>
        <v>V2 Balanced portfolio + MT Wind and PSH</v>
      </c>
      <c r="AJ832" s="25">
        <v>2038</v>
      </c>
      <c r="AK832" s="34">
        <f t="shared" si="507"/>
        <v>1172.2374586206479</v>
      </c>
      <c r="AL832" s="34">
        <f t="shared" si="516"/>
        <v>300</v>
      </c>
      <c r="AM832" s="34">
        <f t="shared" si="508"/>
        <v>470</v>
      </c>
      <c r="AN832" s="34">
        <f t="shared" si="509"/>
        <v>202.2799990773201</v>
      </c>
      <c r="AO832" s="34">
        <f t="shared" si="510"/>
        <v>81.950000762939453</v>
      </c>
      <c r="AP832" s="34">
        <f t="shared" si="511"/>
        <v>0</v>
      </c>
      <c r="AQ832" s="34">
        <f t="shared" si="512"/>
        <v>798.24999237060547</v>
      </c>
      <c r="AR832" s="34">
        <f t="shared" si="503"/>
        <v>2000</v>
      </c>
      <c r="AS832" s="34">
        <f t="shared" si="513"/>
        <v>300</v>
      </c>
      <c r="AT832" s="34">
        <f t="shared" si="514"/>
        <v>0</v>
      </c>
      <c r="AU832" s="34">
        <f t="shared" si="504"/>
        <v>474</v>
      </c>
      <c r="AV832" s="34">
        <f t="shared" si="517"/>
        <v>5798.7174508315129</v>
      </c>
      <c r="AX832" s="25">
        <v>2038</v>
      </c>
      <c r="AY832" s="34"/>
      <c r="AZ832" s="34"/>
      <c r="BA832" s="34"/>
      <c r="BB832" s="34"/>
      <c r="BC832" s="34"/>
      <c r="BD832" s="34"/>
      <c r="BE832" s="34"/>
      <c r="BF832" s="34"/>
      <c r="BG832" s="34"/>
      <c r="BH832" s="34"/>
      <c r="BI832" s="34"/>
      <c r="BJ832" s="34"/>
    </row>
    <row r="833" spans="2:65" x14ac:dyDescent="0.25">
      <c r="B833" s="27">
        <v>2039</v>
      </c>
      <c r="C833" s="28">
        <v>0</v>
      </c>
      <c r="D833" s="28">
        <v>711</v>
      </c>
      <c r="E833" s="28">
        <v>0</v>
      </c>
      <c r="F833" s="28">
        <v>1500</v>
      </c>
      <c r="G833" s="28">
        <v>0</v>
      </c>
      <c r="H833" s="28">
        <v>200</v>
      </c>
      <c r="I833" s="28">
        <v>0</v>
      </c>
      <c r="J833" s="28">
        <v>400</v>
      </c>
      <c r="K833" s="28">
        <v>0</v>
      </c>
      <c r="L833" s="28">
        <v>0</v>
      </c>
      <c r="M833" s="28">
        <v>797.85000610351563</v>
      </c>
      <c r="N833" s="28">
        <v>0</v>
      </c>
      <c r="O833" s="28">
        <v>0</v>
      </c>
      <c r="P833" s="28">
        <v>0</v>
      </c>
      <c r="Q833" s="28">
        <v>0</v>
      </c>
      <c r="R833" s="28">
        <v>300</v>
      </c>
      <c r="S833" s="28">
        <v>0</v>
      </c>
      <c r="T833" s="28">
        <v>0</v>
      </c>
      <c r="U833" s="28">
        <v>0</v>
      </c>
      <c r="V833" s="28">
        <v>0</v>
      </c>
      <c r="W833" s="28">
        <v>65.650001525878906</v>
      </c>
      <c r="X833" s="28">
        <v>0</v>
      </c>
      <c r="Y833" s="28">
        <v>0</v>
      </c>
      <c r="Z833" s="28">
        <v>300</v>
      </c>
      <c r="AA833" s="28">
        <v>0</v>
      </c>
      <c r="AB833" s="28">
        <v>0</v>
      </c>
      <c r="AC833" s="28">
        <v>50</v>
      </c>
      <c r="AD833" s="28">
        <v>450</v>
      </c>
      <c r="AE833" s="28">
        <v>20.819999694824219</v>
      </c>
      <c r="AF833" s="28">
        <v>203.30000323057175</v>
      </c>
      <c r="AG833" s="28">
        <v>695.50587983569119</v>
      </c>
      <c r="AH833" s="28">
        <v>567.04502237397264</v>
      </c>
      <c r="AI833" s="30" t="str">
        <f t="shared" si="506"/>
        <v>V2 Balanced portfolio + MT Wind and PSH</v>
      </c>
      <c r="AJ833" s="27">
        <v>2039</v>
      </c>
      <c r="AK833" s="35">
        <f t="shared" si="507"/>
        <v>1262.5509022096639</v>
      </c>
      <c r="AL833" s="35">
        <f t="shared" si="516"/>
        <v>300</v>
      </c>
      <c r="AM833" s="35">
        <f t="shared" si="508"/>
        <v>500</v>
      </c>
      <c r="AN833" s="35">
        <f t="shared" si="509"/>
        <v>203.30000323057175</v>
      </c>
      <c r="AO833" s="35">
        <f t="shared" si="510"/>
        <v>86.470001220703125</v>
      </c>
      <c r="AP833" s="35">
        <f t="shared" si="511"/>
        <v>0</v>
      </c>
      <c r="AQ833" s="35">
        <f t="shared" si="512"/>
        <v>797.85000610351563</v>
      </c>
      <c r="AR833" s="35">
        <f t="shared" si="503"/>
        <v>2100</v>
      </c>
      <c r="AS833" s="35">
        <f t="shared" si="513"/>
        <v>300</v>
      </c>
      <c r="AT833" s="35">
        <f t="shared" si="514"/>
        <v>0</v>
      </c>
      <c r="AU833" s="35">
        <f t="shared" si="504"/>
        <v>711</v>
      </c>
      <c r="AV833" s="35">
        <f t="shared" si="517"/>
        <v>6261.1709127644544</v>
      </c>
      <c r="AX833" s="27">
        <v>2039</v>
      </c>
      <c r="AY833" s="35"/>
      <c r="AZ833" s="35"/>
      <c r="BA833" s="35"/>
      <c r="BB833" s="35"/>
      <c r="BC833" s="35"/>
      <c r="BD833" s="35"/>
      <c r="BE833" s="35"/>
      <c r="BF833" s="35"/>
      <c r="BG833" s="35"/>
      <c r="BH833" s="35"/>
      <c r="BI833" s="35"/>
      <c r="BJ833" s="35"/>
    </row>
    <row r="834" spans="2:65" x14ac:dyDescent="0.25">
      <c r="B834" s="25">
        <v>2040</v>
      </c>
      <c r="C834" s="26">
        <v>0</v>
      </c>
      <c r="D834" s="26">
        <v>711</v>
      </c>
      <c r="E834" s="26">
        <v>0</v>
      </c>
      <c r="F834" s="26">
        <v>1600</v>
      </c>
      <c r="G834" s="26">
        <v>0</v>
      </c>
      <c r="H834" s="26">
        <v>200</v>
      </c>
      <c r="I834" s="26">
        <v>0</v>
      </c>
      <c r="J834" s="26">
        <v>400</v>
      </c>
      <c r="K834" s="26">
        <v>0</v>
      </c>
      <c r="L834" s="26">
        <v>0</v>
      </c>
      <c r="M834" s="26">
        <v>797.45000457763672</v>
      </c>
      <c r="N834" s="26">
        <v>0</v>
      </c>
      <c r="O834" s="26">
        <v>0</v>
      </c>
      <c r="P834" s="26">
        <v>0</v>
      </c>
      <c r="Q834" s="26">
        <v>0</v>
      </c>
      <c r="R834" s="26">
        <v>300</v>
      </c>
      <c r="S834" s="26">
        <v>0</v>
      </c>
      <c r="T834" s="26">
        <v>0</v>
      </c>
      <c r="U834" s="26">
        <v>0</v>
      </c>
      <c r="V834" s="26">
        <v>0</v>
      </c>
      <c r="W834" s="26">
        <v>69.120002746582031</v>
      </c>
      <c r="X834" s="26">
        <v>0</v>
      </c>
      <c r="Y834" s="26">
        <v>0</v>
      </c>
      <c r="Z834" s="26">
        <v>300</v>
      </c>
      <c r="AA834" s="26">
        <v>15</v>
      </c>
      <c r="AB834" s="26">
        <v>0</v>
      </c>
      <c r="AC834" s="26">
        <v>50</v>
      </c>
      <c r="AD834" s="26">
        <v>480</v>
      </c>
      <c r="AE834" s="26">
        <v>21.920000076293949</v>
      </c>
      <c r="AF834" s="26">
        <v>205.51999998092651</v>
      </c>
      <c r="AG834" s="26">
        <v>719.66706749705361</v>
      </c>
      <c r="AH834" s="26">
        <v>636.13926884471721</v>
      </c>
      <c r="AI834" s="30" t="str">
        <f t="shared" si="506"/>
        <v>V2 Balanced portfolio + MT Wind and PSH</v>
      </c>
      <c r="AJ834" s="25">
        <v>2040</v>
      </c>
      <c r="AK834" s="34">
        <f t="shared" si="507"/>
        <v>1355.8063363417709</v>
      </c>
      <c r="AL834" s="34">
        <f t="shared" si="516"/>
        <v>300</v>
      </c>
      <c r="AM834" s="34">
        <f t="shared" si="508"/>
        <v>530</v>
      </c>
      <c r="AN834" s="34">
        <f t="shared" si="509"/>
        <v>205.51999998092651</v>
      </c>
      <c r="AO834" s="34">
        <f t="shared" si="510"/>
        <v>91.040002822875977</v>
      </c>
      <c r="AP834" s="34">
        <f t="shared" si="511"/>
        <v>15</v>
      </c>
      <c r="AQ834" s="34">
        <f t="shared" si="512"/>
        <v>797.45000457763672</v>
      </c>
      <c r="AR834" s="34">
        <f t="shared" si="503"/>
        <v>2200</v>
      </c>
      <c r="AS834" s="34">
        <f t="shared" si="513"/>
        <v>300</v>
      </c>
      <c r="AT834" s="34">
        <f t="shared" si="514"/>
        <v>0</v>
      </c>
      <c r="AU834" s="34">
        <f t="shared" si="504"/>
        <v>711</v>
      </c>
      <c r="AV834" s="34">
        <f t="shared" si="517"/>
        <v>6505.8163437232106</v>
      </c>
      <c r="AX834" s="25">
        <v>2040</v>
      </c>
      <c r="AY834" s="34"/>
      <c r="AZ834" s="34"/>
      <c r="BA834" s="34"/>
      <c r="BB834" s="34"/>
      <c r="BC834" s="34"/>
      <c r="BD834" s="34"/>
      <c r="BE834" s="34"/>
      <c r="BF834" s="34"/>
      <c r="BG834" s="34"/>
      <c r="BH834" s="34"/>
      <c r="BI834" s="34"/>
      <c r="BJ834" s="34"/>
    </row>
    <row r="835" spans="2:65" x14ac:dyDescent="0.25">
      <c r="B835" s="27">
        <v>2041</v>
      </c>
      <c r="C835" s="28">
        <v>0</v>
      </c>
      <c r="D835" s="28">
        <v>711</v>
      </c>
      <c r="E835" s="28">
        <v>0</v>
      </c>
      <c r="F835" s="28">
        <v>1600</v>
      </c>
      <c r="G835" s="28">
        <v>0</v>
      </c>
      <c r="H835" s="28">
        <v>200</v>
      </c>
      <c r="I835" s="28">
        <v>0</v>
      </c>
      <c r="J835" s="28">
        <v>400</v>
      </c>
      <c r="K835" s="28">
        <v>0</v>
      </c>
      <c r="L835" s="28">
        <v>0</v>
      </c>
      <c r="M835" s="28">
        <v>897.04999542236328</v>
      </c>
      <c r="N835" s="28">
        <v>0</v>
      </c>
      <c r="O835" s="28">
        <v>0</v>
      </c>
      <c r="P835" s="28">
        <v>0</v>
      </c>
      <c r="Q835" s="28">
        <v>0</v>
      </c>
      <c r="R835" s="28">
        <v>300</v>
      </c>
      <c r="S835" s="28">
        <v>0</v>
      </c>
      <c r="T835" s="28">
        <v>0</v>
      </c>
      <c r="U835" s="28">
        <v>0</v>
      </c>
      <c r="V835" s="28">
        <v>0</v>
      </c>
      <c r="W835" s="28">
        <v>72.769996643066406</v>
      </c>
      <c r="X835" s="28">
        <v>0</v>
      </c>
      <c r="Y835" s="28">
        <v>0</v>
      </c>
      <c r="Z835" s="28">
        <v>300</v>
      </c>
      <c r="AA835" s="28">
        <v>45</v>
      </c>
      <c r="AB835" s="28">
        <v>0</v>
      </c>
      <c r="AC835" s="28">
        <v>50</v>
      </c>
      <c r="AD835" s="28">
        <v>510</v>
      </c>
      <c r="AE835" s="28">
        <v>23.079999923706051</v>
      </c>
      <c r="AF835" s="28">
        <v>207.86999678611755</v>
      </c>
      <c r="AG835" s="28">
        <v>740.23613767052893</v>
      </c>
      <c r="AH835" s="28">
        <v>680.74249458323834</v>
      </c>
      <c r="AI835" s="30" t="str">
        <f t="shared" si="506"/>
        <v>V2 Balanced portfolio + MT Wind and PSH</v>
      </c>
      <c r="AJ835" s="27">
        <v>2041</v>
      </c>
      <c r="AK835" s="35">
        <f t="shared" si="507"/>
        <v>1420.9786322537673</v>
      </c>
      <c r="AL835" s="35">
        <f t="shared" si="516"/>
        <v>300</v>
      </c>
      <c r="AM835" s="35">
        <f t="shared" si="508"/>
        <v>560</v>
      </c>
      <c r="AN835" s="35">
        <f t="shared" si="509"/>
        <v>207.86999678611755</v>
      </c>
      <c r="AO835" s="35">
        <f t="shared" si="510"/>
        <v>95.849996566772461</v>
      </c>
      <c r="AP835" s="35">
        <f t="shared" si="511"/>
        <v>45</v>
      </c>
      <c r="AQ835" s="35">
        <f t="shared" si="512"/>
        <v>897.04999542236328</v>
      </c>
      <c r="AR835" s="35">
        <f t="shared" si="503"/>
        <v>2200</v>
      </c>
      <c r="AS835" s="35">
        <f t="shared" si="513"/>
        <v>300</v>
      </c>
      <c r="AT835" s="35">
        <f t="shared" si="514"/>
        <v>0</v>
      </c>
      <c r="AU835" s="35">
        <f t="shared" si="504"/>
        <v>711</v>
      </c>
      <c r="AV835" s="35">
        <f t="shared" si="517"/>
        <v>6737.7486210290208</v>
      </c>
      <c r="AX835" s="27">
        <v>2041</v>
      </c>
      <c r="AY835" s="35"/>
      <c r="AZ835" s="35"/>
      <c r="BA835" s="35"/>
      <c r="BB835" s="35"/>
      <c r="BC835" s="35"/>
      <c r="BD835" s="35"/>
      <c r="BE835" s="35"/>
      <c r="BF835" s="35"/>
      <c r="BG835" s="35"/>
      <c r="BH835" s="35"/>
      <c r="BI835" s="35"/>
      <c r="BJ835" s="35"/>
    </row>
    <row r="836" spans="2:65" x14ac:dyDescent="0.25">
      <c r="B836" s="25">
        <v>2042</v>
      </c>
      <c r="C836" s="26">
        <v>0</v>
      </c>
      <c r="D836" s="26">
        <v>711</v>
      </c>
      <c r="E836" s="26">
        <v>0</v>
      </c>
      <c r="F836" s="26">
        <v>1600</v>
      </c>
      <c r="G836" s="26">
        <v>0</v>
      </c>
      <c r="H836" s="26">
        <v>200</v>
      </c>
      <c r="I836" s="26">
        <v>0</v>
      </c>
      <c r="J836" s="26">
        <v>400</v>
      </c>
      <c r="K836" s="26">
        <v>0</v>
      </c>
      <c r="L836" s="26">
        <v>200</v>
      </c>
      <c r="M836" s="26">
        <v>896.59999847412109</v>
      </c>
      <c r="N836" s="26">
        <v>0</v>
      </c>
      <c r="O836" s="26">
        <v>0</v>
      </c>
      <c r="P836" s="26">
        <v>0</v>
      </c>
      <c r="Q836" s="26">
        <v>0</v>
      </c>
      <c r="R836" s="26">
        <v>300</v>
      </c>
      <c r="S836" s="26">
        <v>0</v>
      </c>
      <c r="T836" s="26">
        <v>0</v>
      </c>
      <c r="U836" s="26">
        <v>0</v>
      </c>
      <c r="V836" s="26">
        <v>0</v>
      </c>
      <c r="W836" s="26">
        <v>76.620002746582031</v>
      </c>
      <c r="X836" s="26">
        <v>0</v>
      </c>
      <c r="Y836" s="26">
        <v>0</v>
      </c>
      <c r="Z836" s="26">
        <v>300</v>
      </c>
      <c r="AA836" s="26">
        <v>60</v>
      </c>
      <c r="AB836" s="26">
        <v>0</v>
      </c>
      <c r="AC836" s="26">
        <v>50</v>
      </c>
      <c r="AD836" s="26">
        <v>540</v>
      </c>
      <c r="AE836" s="26">
        <v>24.29999923706055</v>
      </c>
      <c r="AF836" s="26">
        <v>210.10999846458435</v>
      </c>
      <c r="AG836" s="26">
        <v>759.45953472884207</v>
      </c>
      <c r="AH836" s="26">
        <v>730.24621203573145</v>
      </c>
      <c r="AI836" s="30" t="str">
        <f t="shared" si="506"/>
        <v>V2 Balanced portfolio + MT Wind and PSH</v>
      </c>
      <c r="AJ836" s="25">
        <v>2042</v>
      </c>
      <c r="AK836" s="34">
        <f t="shared" si="507"/>
        <v>1489.7057467645736</v>
      </c>
      <c r="AL836" s="34">
        <f t="shared" si="516"/>
        <v>300</v>
      </c>
      <c r="AM836" s="34">
        <f t="shared" si="508"/>
        <v>590</v>
      </c>
      <c r="AN836" s="34">
        <f t="shared" si="509"/>
        <v>210.10999846458435</v>
      </c>
      <c r="AO836" s="34">
        <f t="shared" si="510"/>
        <v>100.92000198364258</v>
      </c>
      <c r="AP836" s="34">
        <f t="shared" si="511"/>
        <v>60</v>
      </c>
      <c r="AQ836" s="34">
        <f t="shared" si="512"/>
        <v>896.59999847412109</v>
      </c>
      <c r="AR836" s="34">
        <f t="shared" si="503"/>
        <v>2400</v>
      </c>
      <c r="AS836" s="34">
        <f t="shared" si="513"/>
        <v>300</v>
      </c>
      <c r="AT836" s="34">
        <f t="shared" si="514"/>
        <v>0</v>
      </c>
      <c r="AU836" s="34">
        <f t="shared" si="504"/>
        <v>711</v>
      </c>
      <c r="AV836" s="34">
        <f t="shared" si="517"/>
        <v>7058.3357456869217</v>
      </c>
      <c r="AX836" s="25">
        <v>2042</v>
      </c>
      <c r="AY836" s="34"/>
      <c r="AZ836" s="34"/>
      <c r="BA836" s="34"/>
      <c r="BB836" s="34"/>
      <c r="BC836" s="34"/>
      <c r="BD836" s="34"/>
      <c r="BE836" s="34"/>
      <c r="BF836" s="34"/>
      <c r="BG836" s="34"/>
      <c r="BH836" s="34"/>
      <c r="BI836" s="34"/>
      <c r="BJ836" s="34"/>
    </row>
    <row r="837" spans="2:65" x14ac:dyDescent="0.25">
      <c r="B837" s="27">
        <v>2043</v>
      </c>
      <c r="C837" s="28">
        <v>0</v>
      </c>
      <c r="D837" s="28">
        <v>948</v>
      </c>
      <c r="E837" s="28">
        <v>0</v>
      </c>
      <c r="F837" s="28">
        <v>1800</v>
      </c>
      <c r="G837" s="28">
        <v>0</v>
      </c>
      <c r="H837" s="28">
        <v>200</v>
      </c>
      <c r="I837" s="28">
        <v>0</v>
      </c>
      <c r="J837" s="28">
        <v>400</v>
      </c>
      <c r="K837" s="28">
        <v>0</v>
      </c>
      <c r="L837" s="28">
        <v>300</v>
      </c>
      <c r="M837" s="28">
        <v>896.14999389648438</v>
      </c>
      <c r="N837" s="28">
        <v>0</v>
      </c>
      <c r="O837" s="28">
        <v>0</v>
      </c>
      <c r="P837" s="28">
        <v>0</v>
      </c>
      <c r="Q837" s="28">
        <v>0</v>
      </c>
      <c r="R837" s="28">
        <v>300</v>
      </c>
      <c r="S837" s="28">
        <v>0</v>
      </c>
      <c r="T837" s="28">
        <v>0</v>
      </c>
      <c r="U837" s="28">
        <v>75</v>
      </c>
      <c r="V837" s="28">
        <v>0</v>
      </c>
      <c r="W837" s="28">
        <v>80.669998168945313</v>
      </c>
      <c r="X837" s="28">
        <v>0</v>
      </c>
      <c r="Y837" s="28">
        <v>0</v>
      </c>
      <c r="Z837" s="28">
        <v>300</v>
      </c>
      <c r="AA837" s="28">
        <v>60</v>
      </c>
      <c r="AB837" s="28">
        <v>0</v>
      </c>
      <c r="AC837" s="28">
        <v>50</v>
      </c>
      <c r="AD837" s="28">
        <v>570</v>
      </c>
      <c r="AE837" s="28">
        <v>25.579999923706051</v>
      </c>
      <c r="AF837" s="28">
        <v>212.35000276565552</v>
      </c>
      <c r="AG837" s="28">
        <v>775.01290651765703</v>
      </c>
      <c r="AH837" s="28">
        <v>798.28595556854293</v>
      </c>
      <c r="AI837" s="30" t="str">
        <f t="shared" si="506"/>
        <v>V2 Balanced portfolio + MT Wind and PSH</v>
      </c>
      <c r="AJ837" s="27">
        <v>2043</v>
      </c>
      <c r="AK837" s="35">
        <f t="shared" si="507"/>
        <v>1573.2988620862</v>
      </c>
      <c r="AL837" s="35">
        <f t="shared" si="516"/>
        <v>375</v>
      </c>
      <c r="AM837" s="35">
        <f t="shared" si="508"/>
        <v>620</v>
      </c>
      <c r="AN837" s="35">
        <f t="shared" si="509"/>
        <v>212.35000276565552</v>
      </c>
      <c r="AO837" s="35">
        <f t="shared" si="510"/>
        <v>106.24999809265137</v>
      </c>
      <c r="AP837" s="35">
        <f t="shared" si="511"/>
        <v>60</v>
      </c>
      <c r="AQ837" s="35">
        <f t="shared" si="512"/>
        <v>896.14999389648438</v>
      </c>
      <c r="AR837" s="35">
        <f t="shared" si="503"/>
        <v>2700</v>
      </c>
      <c r="AS837" s="35">
        <f t="shared" si="513"/>
        <v>300</v>
      </c>
      <c r="AT837" s="35">
        <f t="shared" si="514"/>
        <v>0</v>
      </c>
      <c r="AU837" s="35">
        <f t="shared" si="504"/>
        <v>948</v>
      </c>
      <c r="AV837" s="35">
        <f t="shared" si="517"/>
        <v>7791.048856840991</v>
      </c>
      <c r="AX837" s="27">
        <v>2043</v>
      </c>
      <c r="AY837" s="35"/>
      <c r="AZ837" s="35"/>
      <c r="BA837" s="35"/>
      <c r="BB837" s="35"/>
      <c r="BC837" s="35"/>
      <c r="BD837" s="35"/>
      <c r="BE837" s="35"/>
      <c r="BF837" s="35"/>
      <c r="BG837" s="35"/>
      <c r="BH837" s="35"/>
      <c r="BI837" s="35"/>
      <c r="BJ837" s="35"/>
    </row>
    <row r="838" spans="2:65" x14ac:dyDescent="0.25">
      <c r="B838" s="25">
        <v>2044</v>
      </c>
      <c r="C838" s="26">
        <v>0</v>
      </c>
      <c r="D838" s="26">
        <v>948</v>
      </c>
      <c r="E838" s="26">
        <v>0</v>
      </c>
      <c r="F838" s="26">
        <v>1900</v>
      </c>
      <c r="G838" s="26">
        <v>350</v>
      </c>
      <c r="H838" s="26">
        <v>200</v>
      </c>
      <c r="I838" s="26">
        <v>0</v>
      </c>
      <c r="J838" s="26">
        <v>400</v>
      </c>
      <c r="K838" s="26">
        <v>0</v>
      </c>
      <c r="L838" s="26">
        <v>300</v>
      </c>
      <c r="M838" s="26">
        <v>895.70000457763672</v>
      </c>
      <c r="N838" s="26">
        <v>0</v>
      </c>
      <c r="O838" s="26">
        <v>0</v>
      </c>
      <c r="P838" s="26">
        <v>0</v>
      </c>
      <c r="Q838" s="26">
        <v>0</v>
      </c>
      <c r="R838" s="26">
        <v>300</v>
      </c>
      <c r="S838" s="26">
        <v>0</v>
      </c>
      <c r="T838" s="26">
        <v>0</v>
      </c>
      <c r="U838" s="26">
        <v>75</v>
      </c>
      <c r="V838" s="26">
        <v>0</v>
      </c>
      <c r="W838" s="26">
        <v>84.930000305175781</v>
      </c>
      <c r="X838" s="26">
        <v>0</v>
      </c>
      <c r="Y838" s="26">
        <v>0</v>
      </c>
      <c r="Z838" s="26">
        <v>300</v>
      </c>
      <c r="AA838" s="26">
        <v>90</v>
      </c>
      <c r="AB838" s="26">
        <v>0</v>
      </c>
      <c r="AC838" s="26">
        <v>50</v>
      </c>
      <c r="AD838" s="26">
        <v>600</v>
      </c>
      <c r="AE838" s="26">
        <v>26.930000305175781</v>
      </c>
      <c r="AF838" s="26">
        <v>214.45999926328659</v>
      </c>
      <c r="AG838" s="26">
        <v>792.01466881078329</v>
      </c>
      <c r="AH838" s="26">
        <v>882.68142050805454</v>
      </c>
      <c r="AI838" s="30" t="str">
        <f t="shared" si="506"/>
        <v>V2 Balanced portfolio + MT Wind and PSH</v>
      </c>
      <c r="AJ838" s="25">
        <v>2044</v>
      </c>
      <c r="AK838" s="34">
        <f t="shared" si="507"/>
        <v>1674.6960893188379</v>
      </c>
      <c r="AL838" s="34">
        <f t="shared" si="516"/>
        <v>375</v>
      </c>
      <c r="AM838" s="34">
        <f t="shared" si="508"/>
        <v>650</v>
      </c>
      <c r="AN838" s="34">
        <f t="shared" si="509"/>
        <v>214.45999926328659</v>
      </c>
      <c r="AO838" s="34">
        <f t="shared" si="510"/>
        <v>111.86000061035156</v>
      </c>
      <c r="AP838" s="34">
        <f t="shared" si="511"/>
        <v>90</v>
      </c>
      <c r="AQ838" s="34">
        <f t="shared" si="512"/>
        <v>895.70000457763672</v>
      </c>
      <c r="AR838" s="34">
        <f t="shared" si="503"/>
        <v>3150</v>
      </c>
      <c r="AS838" s="34">
        <f t="shared" si="513"/>
        <v>300</v>
      </c>
      <c r="AT838" s="34">
        <f t="shared" si="514"/>
        <v>0</v>
      </c>
      <c r="AU838" s="34">
        <f t="shared" si="504"/>
        <v>948</v>
      </c>
      <c r="AV838" s="34">
        <f t="shared" si="517"/>
        <v>8409.7160937701119</v>
      </c>
      <c r="AX838" s="25">
        <v>2044</v>
      </c>
      <c r="AY838" s="34"/>
      <c r="AZ838" s="34"/>
      <c r="BA838" s="34"/>
      <c r="BB838" s="34"/>
      <c r="BC838" s="34"/>
      <c r="BD838" s="34"/>
      <c r="BE838" s="34"/>
      <c r="BF838" s="34"/>
      <c r="BG838" s="34"/>
      <c r="BH838" s="34"/>
      <c r="BI838" s="34"/>
      <c r="BJ838" s="34"/>
    </row>
    <row r="839" spans="2:65" x14ac:dyDescent="0.25">
      <c r="B839" s="27">
        <v>2045</v>
      </c>
      <c r="C839" s="28">
        <v>0</v>
      </c>
      <c r="D839" s="28">
        <v>948</v>
      </c>
      <c r="E839" s="28">
        <v>0</v>
      </c>
      <c r="F839" s="28">
        <v>1900</v>
      </c>
      <c r="G839" s="28">
        <v>350</v>
      </c>
      <c r="H839" s="28">
        <v>200</v>
      </c>
      <c r="I839" s="28">
        <v>0</v>
      </c>
      <c r="J839" s="28">
        <v>400</v>
      </c>
      <c r="K839" s="28">
        <v>0</v>
      </c>
      <c r="L839" s="28">
        <v>300</v>
      </c>
      <c r="M839" s="28">
        <v>895.25000762939453</v>
      </c>
      <c r="N839" s="28">
        <v>0</v>
      </c>
      <c r="O839" s="28">
        <v>0</v>
      </c>
      <c r="P839" s="28">
        <v>0</v>
      </c>
      <c r="Q839" s="28">
        <v>0</v>
      </c>
      <c r="R839" s="28">
        <v>300</v>
      </c>
      <c r="S839" s="28">
        <v>0</v>
      </c>
      <c r="T839" s="28">
        <v>0</v>
      </c>
      <c r="U839" s="28">
        <v>75</v>
      </c>
      <c r="V839" s="28">
        <v>0</v>
      </c>
      <c r="W839" s="28">
        <v>89.410003662109375</v>
      </c>
      <c r="X839" s="28">
        <v>125</v>
      </c>
      <c r="Y839" s="28">
        <v>0</v>
      </c>
      <c r="Z839" s="28">
        <v>300</v>
      </c>
      <c r="AA839" s="28">
        <v>120</v>
      </c>
      <c r="AB839" s="28">
        <v>0</v>
      </c>
      <c r="AC839" s="28">
        <v>50</v>
      </c>
      <c r="AD839" s="28">
        <v>630</v>
      </c>
      <c r="AE839" s="28">
        <v>28.360000610351559</v>
      </c>
      <c r="AF839" s="28">
        <v>216.68000096082687</v>
      </c>
      <c r="AG839" s="28">
        <v>807.45351018549968</v>
      </c>
      <c r="AH839" s="28">
        <v>976.23904165753038</v>
      </c>
      <c r="AI839" s="30" t="str">
        <f t="shared" si="506"/>
        <v>V2 Balanced portfolio + MT Wind and PSH</v>
      </c>
      <c r="AJ839" s="27">
        <v>2045</v>
      </c>
      <c r="AK839" s="35">
        <f t="shared" si="507"/>
        <v>1783.6925518430301</v>
      </c>
      <c r="AL839" s="35">
        <f t="shared" si="516"/>
        <v>375</v>
      </c>
      <c r="AM839" s="35">
        <f t="shared" si="508"/>
        <v>680</v>
      </c>
      <c r="AN839" s="35">
        <f t="shared" si="509"/>
        <v>216.68000096082687</v>
      </c>
      <c r="AO839" s="35">
        <f t="shared" si="510"/>
        <v>117.77000427246094</v>
      </c>
      <c r="AP839" s="35">
        <f t="shared" si="511"/>
        <v>120</v>
      </c>
      <c r="AQ839" s="35">
        <f t="shared" si="512"/>
        <v>895.25000762939453</v>
      </c>
      <c r="AR839" s="35">
        <f t="shared" si="503"/>
        <v>3150</v>
      </c>
      <c r="AS839" s="35">
        <f t="shared" si="513"/>
        <v>425</v>
      </c>
      <c r="AT839" s="35">
        <f t="shared" si="514"/>
        <v>0</v>
      </c>
      <c r="AU839" s="35">
        <f t="shared" si="504"/>
        <v>948</v>
      </c>
      <c r="AV839" s="35">
        <f t="shared" si="517"/>
        <v>8711.3925647057113</v>
      </c>
      <c r="AX839" s="27">
        <v>2045</v>
      </c>
      <c r="AY839" s="35">
        <f t="shared" ref="AY839:BJ839" si="519">AK839-AK824</f>
        <v>1167.9453679255025</v>
      </c>
      <c r="AZ839" s="35">
        <f t="shared" si="519"/>
        <v>125</v>
      </c>
      <c r="BA839" s="35">
        <f t="shared" si="519"/>
        <v>450</v>
      </c>
      <c r="BB839" s="35">
        <f t="shared" si="519"/>
        <v>34.23000368475914</v>
      </c>
      <c r="BC839" s="35">
        <f t="shared" si="519"/>
        <v>72.080005645751953</v>
      </c>
      <c r="BD839" s="35">
        <f t="shared" si="519"/>
        <v>120</v>
      </c>
      <c r="BE839" s="35">
        <f t="shared" si="519"/>
        <v>595.40000915527344</v>
      </c>
      <c r="BF839" s="35">
        <f t="shared" si="519"/>
        <v>1850</v>
      </c>
      <c r="BG839" s="35">
        <f t="shared" si="519"/>
        <v>125</v>
      </c>
      <c r="BH839" s="35">
        <f t="shared" si="519"/>
        <v>0</v>
      </c>
      <c r="BI839" s="35">
        <f t="shared" si="519"/>
        <v>711</v>
      </c>
      <c r="BJ839" s="35">
        <f t="shared" si="519"/>
        <v>5250.6553864112857</v>
      </c>
    </row>
    <row r="840" spans="2:65" x14ac:dyDescent="0.25">
      <c r="AX840" s="27" t="s">
        <v>45</v>
      </c>
      <c r="AY840" s="35">
        <f>SUM(AY839,AY824,AY819)</f>
        <v>1783.6925518430303</v>
      </c>
      <c r="AZ840" s="35">
        <f t="shared" ref="AZ840:BJ840" si="520">SUM(AZ839,AZ824,AZ819)</f>
        <v>375</v>
      </c>
      <c r="BA840" s="35">
        <f t="shared" si="520"/>
        <v>680</v>
      </c>
      <c r="BB840" s="35">
        <f t="shared" si="520"/>
        <v>216.68000096082687</v>
      </c>
      <c r="BC840" s="35">
        <f t="shared" si="520"/>
        <v>117.77000427246094</v>
      </c>
      <c r="BD840" s="35">
        <f t="shared" si="520"/>
        <v>120</v>
      </c>
      <c r="BE840" s="35">
        <f t="shared" si="520"/>
        <v>895.25000762939453</v>
      </c>
      <c r="BF840" s="35">
        <f t="shared" si="520"/>
        <v>3150</v>
      </c>
      <c r="BG840" s="35">
        <f t="shared" si="520"/>
        <v>425</v>
      </c>
      <c r="BH840" s="35">
        <f t="shared" si="520"/>
        <v>0</v>
      </c>
      <c r="BI840" s="35">
        <f t="shared" si="520"/>
        <v>948</v>
      </c>
      <c r="BJ840" s="35">
        <f t="shared" si="520"/>
        <v>8711.3925647057113</v>
      </c>
    </row>
    <row r="842" spans="2:65" x14ac:dyDescent="0.25">
      <c r="B842" s="1" t="str">
        <f>'RAW DATA INPUTS &gt;&gt;&gt;'!D33</f>
        <v>V3 Balanced portfolio + 6 Year DSR</v>
      </c>
    </row>
    <row r="843" spans="2:65" ht="60" customHeight="1" x14ac:dyDescent="0.25">
      <c r="B843" s="16" t="s">
        <v>13</v>
      </c>
      <c r="C843" s="17" t="s">
        <v>14</v>
      </c>
      <c r="D843" s="17" t="s">
        <v>15</v>
      </c>
      <c r="E843" s="17" t="s">
        <v>16</v>
      </c>
      <c r="F843" s="18" t="s">
        <v>17</v>
      </c>
      <c r="G843" s="18" t="s">
        <v>18</v>
      </c>
      <c r="H843" s="18" t="s">
        <v>19</v>
      </c>
      <c r="I843" s="18" t="s">
        <v>20</v>
      </c>
      <c r="J843" s="18" t="s">
        <v>21</v>
      </c>
      <c r="K843" s="18" t="s">
        <v>22</v>
      </c>
      <c r="L843" s="18" t="s">
        <v>23</v>
      </c>
      <c r="M843" s="19" t="s">
        <v>24</v>
      </c>
      <c r="N843" s="19" t="s">
        <v>25</v>
      </c>
      <c r="O843" s="19" t="s">
        <v>26</v>
      </c>
      <c r="P843" s="19" t="s">
        <v>27</v>
      </c>
      <c r="Q843" s="19" t="s">
        <v>28</v>
      </c>
      <c r="R843" s="20" t="s">
        <v>29</v>
      </c>
      <c r="S843" s="20" t="s">
        <v>30</v>
      </c>
      <c r="T843" s="20" t="s">
        <v>31</v>
      </c>
      <c r="U843" s="20" t="s">
        <v>32</v>
      </c>
      <c r="V843" s="20" t="s">
        <v>33</v>
      </c>
      <c r="W843" s="20" t="s">
        <v>34</v>
      </c>
      <c r="X843" s="21" t="s">
        <v>35</v>
      </c>
      <c r="Y843" s="21" t="s">
        <v>36</v>
      </c>
      <c r="Z843" s="21" t="s">
        <v>37</v>
      </c>
      <c r="AA843" s="16" t="s">
        <v>38</v>
      </c>
      <c r="AB843" s="16" t="s">
        <v>39</v>
      </c>
      <c r="AC843" s="16" t="s">
        <v>52</v>
      </c>
      <c r="AD843" s="16" t="s">
        <v>41</v>
      </c>
      <c r="AE843" s="16" t="s">
        <v>42</v>
      </c>
      <c r="AF843" s="22" t="s">
        <v>1</v>
      </c>
      <c r="AG843" s="22" t="s">
        <v>43</v>
      </c>
      <c r="AH843" s="22" t="s">
        <v>44</v>
      </c>
      <c r="AI843" s="36" t="str">
        <f>B842</f>
        <v>V3 Balanced portfolio + 6 Year DSR</v>
      </c>
      <c r="AJ843" s="23" t="s">
        <v>13</v>
      </c>
      <c r="AK843" s="23" t="s">
        <v>58</v>
      </c>
      <c r="AL843" s="23" t="s">
        <v>59</v>
      </c>
      <c r="AM843" s="23" t="s">
        <v>60</v>
      </c>
      <c r="AN843" s="23" t="s">
        <v>61</v>
      </c>
      <c r="AO843" s="23" t="s">
        <v>62</v>
      </c>
      <c r="AP843" s="24" t="s">
        <v>38</v>
      </c>
      <c r="AQ843" s="24" t="s">
        <v>47</v>
      </c>
      <c r="AR843" s="24" t="s">
        <v>53</v>
      </c>
      <c r="AS843" s="24" t="s">
        <v>63</v>
      </c>
      <c r="AT843" s="24" t="s">
        <v>64</v>
      </c>
      <c r="AU843" s="24" t="s">
        <v>50</v>
      </c>
      <c r="AV843" s="24" t="s">
        <v>45</v>
      </c>
      <c r="AX843" s="23" t="s">
        <v>273</v>
      </c>
      <c r="AY843" s="23" t="s">
        <v>58</v>
      </c>
      <c r="AZ843" s="23" t="s">
        <v>59</v>
      </c>
      <c r="BA843" s="23" t="s">
        <v>60</v>
      </c>
      <c r="BB843" s="23" t="s">
        <v>61</v>
      </c>
      <c r="BC843" s="23" t="s">
        <v>62</v>
      </c>
      <c r="BD843" s="24" t="s">
        <v>38</v>
      </c>
      <c r="BE843" s="24" t="s">
        <v>47</v>
      </c>
      <c r="BF843" s="24" t="s">
        <v>53</v>
      </c>
      <c r="BG843" s="24" t="s">
        <v>63</v>
      </c>
      <c r="BH843" s="24" t="s">
        <v>64</v>
      </c>
      <c r="BI843" s="24" t="s">
        <v>50</v>
      </c>
      <c r="BJ843" s="24" t="s">
        <v>45</v>
      </c>
    </row>
    <row r="844" spans="2:65" x14ac:dyDescent="0.25">
      <c r="B844" s="25">
        <v>2022</v>
      </c>
      <c r="C844" s="26">
        <v>0</v>
      </c>
      <c r="D844" s="26">
        <v>0</v>
      </c>
      <c r="E844" s="26">
        <v>0</v>
      </c>
      <c r="F844" s="26">
        <v>0</v>
      </c>
      <c r="G844" s="26">
        <v>0</v>
      </c>
      <c r="H844" s="26">
        <v>0</v>
      </c>
      <c r="I844" s="26">
        <v>0</v>
      </c>
      <c r="J844" s="26">
        <v>0</v>
      </c>
      <c r="K844" s="26">
        <v>0</v>
      </c>
      <c r="L844" s="26">
        <v>0</v>
      </c>
      <c r="M844" s="26">
        <v>0</v>
      </c>
      <c r="N844" s="26">
        <v>0</v>
      </c>
      <c r="O844" s="26">
        <v>0</v>
      </c>
      <c r="P844" s="26">
        <v>0</v>
      </c>
      <c r="Q844" s="26">
        <v>0</v>
      </c>
      <c r="R844" s="26">
        <v>0</v>
      </c>
      <c r="S844" s="26">
        <v>0</v>
      </c>
      <c r="T844" s="26">
        <v>0</v>
      </c>
      <c r="U844" s="26">
        <v>0</v>
      </c>
      <c r="V844" s="26">
        <v>0</v>
      </c>
      <c r="W844" s="26">
        <v>3.2999999523162842</v>
      </c>
      <c r="X844" s="26">
        <v>0</v>
      </c>
      <c r="Y844" s="26">
        <v>0</v>
      </c>
      <c r="Z844" s="26">
        <v>0</v>
      </c>
      <c r="AA844" s="26">
        <v>0</v>
      </c>
      <c r="AB844" s="26">
        <v>0</v>
      </c>
      <c r="AC844" s="26">
        <v>0</v>
      </c>
      <c r="AD844" s="26">
        <v>0</v>
      </c>
      <c r="AE844" s="26">
        <v>0</v>
      </c>
      <c r="AF844" s="26">
        <v>0</v>
      </c>
      <c r="AG844" s="26">
        <v>36.402239313589014</v>
      </c>
      <c r="AH844" s="26">
        <v>37.17697845982606</v>
      </c>
      <c r="AI844" s="30" t="str">
        <f>AI843</f>
        <v>V3 Balanced portfolio + 6 Year DSR</v>
      </c>
      <c r="AJ844" s="25">
        <v>2022</v>
      </c>
      <c r="AK844" s="34">
        <f>SUM(AG844:AH844)</f>
        <v>73.579217773415081</v>
      </c>
      <c r="AL844" s="34">
        <f t="shared" ref="AL844:AL850" si="521">SUM(R844:U844)</f>
        <v>0</v>
      </c>
      <c r="AM844" s="34">
        <f>SUM(AC844:AD844)</f>
        <v>0</v>
      </c>
      <c r="AN844" s="34">
        <f>AF844</f>
        <v>0</v>
      </c>
      <c r="AO844" s="34">
        <f>W844+AE844</f>
        <v>3.2999999523162842</v>
      </c>
      <c r="AP844" s="34">
        <f>AA844</f>
        <v>0</v>
      </c>
      <c r="AQ844" s="34">
        <f>SUM(M844:Q844)</f>
        <v>0</v>
      </c>
      <c r="AR844" s="34">
        <f t="shared" ref="AR844:AR867" si="522">SUM(F844:L844)</f>
        <v>0</v>
      </c>
      <c r="AS844" s="34">
        <f>SUM(X844:Z844)</f>
        <v>0</v>
      </c>
      <c r="AT844" s="34">
        <f>V844</f>
        <v>0</v>
      </c>
      <c r="AU844" s="34">
        <f t="shared" ref="AU844:AU867" si="523">SUM(C844:E844)</f>
        <v>0</v>
      </c>
      <c r="AV844" s="34">
        <f t="shared" ref="AV844:AV850" si="524">SUM(AK844:AU844)</f>
        <v>76.879217725731365</v>
      </c>
      <c r="AX844" s="25">
        <v>2022</v>
      </c>
      <c r="AY844" s="34"/>
      <c r="AZ844" s="34"/>
      <c r="BA844" s="34"/>
      <c r="BB844" s="34"/>
      <c r="BC844" s="34"/>
      <c r="BD844" s="34"/>
      <c r="BE844" s="34"/>
      <c r="BF844" s="34"/>
      <c r="BG844" s="34"/>
      <c r="BH844" s="34"/>
      <c r="BI844" s="34"/>
      <c r="BJ844" s="34"/>
      <c r="BL844" s="74" t="s">
        <v>58</v>
      </c>
      <c r="BM844" s="75">
        <f>AY868</f>
        <v>1658.0995128488134</v>
      </c>
    </row>
    <row r="845" spans="2:65" x14ac:dyDescent="0.25">
      <c r="B845" s="27">
        <v>2023</v>
      </c>
      <c r="C845" s="28">
        <v>0</v>
      </c>
      <c r="D845" s="28">
        <v>0</v>
      </c>
      <c r="E845" s="28">
        <v>0</v>
      </c>
      <c r="F845" s="28">
        <v>0</v>
      </c>
      <c r="G845" s="28">
        <v>0</v>
      </c>
      <c r="H845" s="28">
        <v>0</v>
      </c>
      <c r="I845" s="28">
        <v>0</v>
      </c>
      <c r="J845" s="28">
        <v>0</v>
      </c>
      <c r="K845" s="28">
        <v>0</v>
      </c>
      <c r="L845" s="28">
        <v>0</v>
      </c>
      <c r="M845" s="28">
        <v>0</v>
      </c>
      <c r="N845" s="28">
        <v>0</v>
      </c>
      <c r="O845" s="28">
        <v>0</v>
      </c>
      <c r="P845" s="28">
        <v>0</v>
      </c>
      <c r="Q845" s="28">
        <v>0</v>
      </c>
      <c r="R845" s="28">
        <v>0</v>
      </c>
      <c r="S845" s="28">
        <v>0</v>
      </c>
      <c r="T845" s="28">
        <v>0</v>
      </c>
      <c r="U845" s="28">
        <v>0</v>
      </c>
      <c r="V845" s="28">
        <v>0</v>
      </c>
      <c r="W845" s="28">
        <v>6.25</v>
      </c>
      <c r="X845" s="28">
        <v>0</v>
      </c>
      <c r="Y845" s="28">
        <v>0</v>
      </c>
      <c r="Z845" s="28">
        <v>0</v>
      </c>
      <c r="AA845" s="28">
        <v>0</v>
      </c>
      <c r="AB845" s="28">
        <v>0</v>
      </c>
      <c r="AC845" s="28">
        <v>0</v>
      </c>
      <c r="AD845" s="28">
        <v>0</v>
      </c>
      <c r="AE845" s="28">
        <v>3</v>
      </c>
      <c r="AF845" s="28">
        <v>5.0900002401322126</v>
      </c>
      <c r="AG845" s="28">
        <v>74.263978712429008</v>
      </c>
      <c r="AH845" s="28">
        <v>62.011519873947044</v>
      </c>
      <c r="AI845" s="30" t="str">
        <f t="shared" ref="AI845:AI867" si="525">AI844</f>
        <v>V3 Balanced portfolio + 6 Year DSR</v>
      </c>
      <c r="AJ845" s="27">
        <v>2023</v>
      </c>
      <c r="AK845" s="35">
        <f t="shared" ref="AK845:AK866" si="526">SUM(AG845:AH845)</f>
        <v>136.27549858637605</v>
      </c>
      <c r="AL845" s="35">
        <f t="shared" si="521"/>
        <v>0</v>
      </c>
      <c r="AM845" s="35">
        <f t="shared" ref="AM845:AM867" si="527">SUM(AC845:AD845)</f>
        <v>0</v>
      </c>
      <c r="AN845" s="35">
        <f t="shared" ref="AN845:AN867" si="528">AF845</f>
        <v>5.0900002401322126</v>
      </c>
      <c r="AO845" s="35">
        <f t="shared" ref="AO845:AO867" si="529">W845+AE845</f>
        <v>9.25</v>
      </c>
      <c r="AP845" s="35">
        <f t="shared" ref="AP845:AP867" si="530">AA845</f>
        <v>0</v>
      </c>
      <c r="AQ845" s="35">
        <f t="shared" ref="AQ845:AQ867" si="531">SUM(M845:Q845)</f>
        <v>0</v>
      </c>
      <c r="AR845" s="35">
        <f t="shared" si="522"/>
        <v>0</v>
      </c>
      <c r="AS845" s="35">
        <f t="shared" ref="AS845:AS867" si="532">SUM(X845:Z845)</f>
        <v>0</v>
      </c>
      <c r="AT845" s="35">
        <f t="shared" ref="AT845:AT867" si="533">V845</f>
        <v>0</v>
      </c>
      <c r="AU845" s="35">
        <f t="shared" si="523"/>
        <v>0</v>
      </c>
      <c r="AV845" s="35">
        <f t="shared" si="524"/>
        <v>150.61549882650826</v>
      </c>
      <c r="AX845" s="27">
        <v>2023</v>
      </c>
      <c r="AY845" s="35"/>
      <c r="AZ845" s="35"/>
      <c r="BA845" s="35"/>
      <c r="BB845" s="35"/>
      <c r="BC845" s="35"/>
      <c r="BD845" s="35"/>
      <c r="BE845" s="35"/>
      <c r="BF845" s="35"/>
      <c r="BG845" s="35"/>
      <c r="BH845" s="35"/>
      <c r="BI845" s="35"/>
      <c r="BJ845" s="35"/>
      <c r="BL845" s="74" t="s">
        <v>59</v>
      </c>
      <c r="BM845" s="75">
        <f>AZ868</f>
        <v>675</v>
      </c>
    </row>
    <row r="846" spans="2:65" x14ac:dyDescent="0.25">
      <c r="B846" s="25">
        <v>2024</v>
      </c>
      <c r="C846" s="26">
        <v>0</v>
      </c>
      <c r="D846" s="26">
        <v>0</v>
      </c>
      <c r="E846" s="26">
        <v>0</v>
      </c>
      <c r="F846" s="26">
        <v>0</v>
      </c>
      <c r="G846" s="26">
        <v>0</v>
      </c>
      <c r="H846" s="26">
        <v>0</v>
      </c>
      <c r="I846" s="26">
        <v>0</v>
      </c>
      <c r="J846" s="26">
        <v>0</v>
      </c>
      <c r="K846" s="26">
        <v>0</v>
      </c>
      <c r="L846" s="26">
        <v>0</v>
      </c>
      <c r="M846" s="26">
        <v>0</v>
      </c>
      <c r="N846" s="26">
        <v>0</v>
      </c>
      <c r="O846" s="26">
        <v>0</v>
      </c>
      <c r="P846" s="26">
        <v>0</v>
      </c>
      <c r="Q846" s="26">
        <v>0</v>
      </c>
      <c r="R846" s="26">
        <v>0</v>
      </c>
      <c r="S846" s="26">
        <v>0</v>
      </c>
      <c r="T846" s="26">
        <v>0</v>
      </c>
      <c r="U846" s="26">
        <v>0</v>
      </c>
      <c r="V846" s="26">
        <v>0</v>
      </c>
      <c r="W846" s="26">
        <v>11.89000034332275</v>
      </c>
      <c r="X846" s="26">
        <v>0</v>
      </c>
      <c r="Y846" s="26">
        <v>0</v>
      </c>
      <c r="Z846" s="26">
        <v>0</v>
      </c>
      <c r="AA846" s="26">
        <v>0</v>
      </c>
      <c r="AB846" s="26">
        <v>0</v>
      </c>
      <c r="AC846" s="26">
        <v>0</v>
      </c>
      <c r="AD846" s="26">
        <v>0</v>
      </c>
      <c r="AE846" s="26">
        <v>6</v>
      </c>
      <c r="AF846" s="26">
        <v>10.999999640509486</v>
      </c>
      <c r="AG846" s="26">
        <v>114.32855873477082</v>
      </c>
      <c r="AH846" s="26">
        <v>81.458078346015782</v>
      </c>
      <c r="AI846" s="30" t="str">
        <f t="shared" si="525"/>
        <v>V3 Balanced portfolio + 6 Year DSR</v>
      </c>
      <c r="AJ846" s="25">
        <v>2024</v>
      </c>
      <c r="AK846" s="34">
        <f t="shared" si="526"/>
        <v>195.78663708078659</v>
      </c>
      <c r="AL846" s="34">
        <f t="shared" si="521"/>
        <v>0</v>
      </c>
      <c r="AM846" s="34">
        <f t="shared" si="527"/>
        <v>0</v>
      </c>
      <c r="AN846" s="34">
        <f t="shared" si="528"/>
        <v>10.999999640509486</v>
      </c>
      <c r="AO846" s="34">
        <f t="shared" si="529"/>
        <v>17.89000034332275</v>
      </c>
      <c r="AP846" s="34">
        <f t="shared" si="530"/>
        <v>0</v>
      </c>
      <c r="AQ846" s="34">
        <f t="shared" si="531"/>
        <v>0</v>
      </c>
      <c r="AR846" s="34">
        <f t="shared" si="522"/>
        <v>0</v>
      </c>
      <c r="AS846" s="34">
        <f t="shared" si="532"/>
        <v>0</v>
      </c>
      <c r="AT846" s="34">
        <f t="shared" si="533"/>
        <v>0</v>
      </c>
      <c r="AU846" s="34">
        <f t="shared" si="523"/>
        <v>0</v>
      </c>
      <c r="AV846" s="34">
        <f t="shared" si="524"/>
        <v>224.67663706461883</v>
      </c>
      <c r="AX846" s="25">
        <v>2024</v>
      </c>
      <c r="AY846" s="34"/>
      <c r="AZ846" s="34"/>
      <c r="BA846" s="34"/>
      <c r="BB846" s="34"/>
      <c r="BC846" s="34"/>
      <c r="BD846" s="34"/>
      <c r="BE846" s="34"/>
      <c r="BF846" s="34"/>
      <c r="BG846" s="34"/>
      <c r="BH846" s="34"/>
      <c r="BI846" s="34"/>
      <c r="BJ846" s="34"/>
      <c r="BL846" s="74" t="s">
        <v>60</v>
      </c>
      <c r="BM846" s="75">
        <f>BA868</f>
        <v>680</v>
      </c>
    </row>
    <row r="847" spans="2:65" x14ac:dyDescent="0.25">
      <c r="B847" s="27">
        <v>2025</v>
      </c>
      <c r="C847" s="28">
        <v>0</v>
      </c>
      <c r="D847" s="28">
        <v>0</v>
      </c>
      <c r="E847" s="28">
        <v>0</v>
      </c>
      <c r="F847" s="28">
        <v>300</v>
      </c>
      <c r="G847" s="28">
        <v>0</v>
      </c>
      <c r="H847" s="28">
        <v>0</v>
      </c>
      <c r="I847" s="28">
        <v>0</v>
      </c>
      <c r="J847" s="28">
        <v>0</v>
      </c>
      <c r="K847" s="28">
        <v>0</v>
      </c>
      <c r="L847" s="28">
        <v>0</v>
      </c>
      <c r="M847" s="28">
        <v>0</v>
      </c>
      <c r="N847" s="28">
        <v>0</v>
      </c>
      <c r="O847" s="28">
        <v>0</v>
      </c>
      <c r="P847" s="28">
        <v>0</v>
      </c>
      <c r="Q847" s="28">
        <v>0</v>
      </c>
      <c r="R847" s="28">
        <v>25</v>
      </c>
      <c r="S847" s="28">
        <v>0</v>
      </c>
      <c r="T847" s="28">
        <v>0</v>
      </c>
      <c r="U847" s="28">
        <v>0</v>
      </c>
      <c r="V847" s="28">
        <v>0</v>
      </c>
      <c r="W847" s="28">
        <v>16.090000152587891</v>
      </c>
      <c r="X847" s="28">
        <v>0</v>
      </c>
      <c r="Y847" s="28">
        <v>0</v>
      </c>
      <c r="Z847" s="28">
        <v>0</v>
      </c>
      <c r="AA847" s="28">
        <v>0</v>
      </c>
      <c r="AB847" s="28">
        <v>0</v>
      </c>
      <c r="AC847" s="28">
        <v>50</v>
      </c>
      <c r="AD847" s="28">
        <v>30</v>
      </c>
      <c r="AE847" s="28">
        <v>6</v>
      </c>
      <c r="AF847" s="28">
        <v>28.669999688863754</v>
      </c>
      <c r="AG847" s="28">
        <v>156.60802919267135</v>
      </c>
      <c r="AH847" s="28">
        <v>94.606009507567592</v>
      </c>
      <c r="AI847" s="30" t="str">
        <f t="shared" si="525"/>
        <v>V3 Balanced portfolio + 6 Year DSR</v>
      </c>
      <c r="AJ847" s="27">
        <v>2025</v>
      </c>
      <c r="AK847" s="35">
        <f t="shared" si="526"/>
        <v>251.21403870023894</v>
      </c>
      <c r="AL847" s="35">
        <f t="shared" si="521"/>
        <v>25</v>
      </c>
      <c r="AM847" s="35">
        <f t="shared" si="527"/>
        <v>80</v>
      </c>
      <c r="AN847" s="35">
        <f t="shared" si="528"/>
        <v>28.669999688863754</v>
      </c>
      <c r="AO847" s="35">
        <f t="shared" si="529"/>
        <v>22.090000152587891</v>
      </c>
      <c r="AP847" s="35">
        <f t="shared" si="530"/>
        <v>0</v>
      </c>
      <c r="AQ847" s="35">
        <f t="shared" si="531"/>
        <v>0</v>
      </c>
      <c r="AR847" s="35">
        <f t="shared" si="522"/>
        <v>300</v>
      </c>
      <c r="AS847" s="35">
        <f t="shared" si="532"/>
        <v>0</v>
      </c>
      <c r="AT847" s="35">
        <f t="shared" si="533"/>
        <v>0</v>
      </c>
      <c r="AU847" s="35">
        <f t="shared" si="523"/>
        <v>0</v>
      </c>
      <c r="AV847" s="35">
        <f t="shared" si="524"/>
        <v>706.97403854169056</v>
      </c>
      <c r="AX847" s="27">
        <v>2025</v>
      </c>
      <c r="AY847" s="35">
        <f t="shared" ref="AY847:BJ847" si="534">AK847</f>
        <v>251.21403870023894</v>
      </c>
      <c r="AZ847" s="35">
        <f t="shared" si="534"/>
        <v>25</v>
      </c>
      <c r="BA847" s="35">
        <f t="shared" si="534"/>
        <v>80</v>
      </c>
      <c r="BB847" s="35">
        <f t="shared" si="534"/>
        <v>28.669999688863754</v>
      </c>
      <c r="BC847" s="35">
        <f t="shared" si="534"/>
        <v>22.090000152587891</v>
      </c>
      <c r="BD847" s="35">
        <f t="shared" si="534"/>
        <v>0</v>
      </c>
      <c r="BE847" s="35">
        <f t="shared" si="534"/>
        <v>0</v>
      </c>
      <c r="BF847" s="35">
        <f t="shared" si="534"/>
        <v>300</v>
      </c>
      <c r="BG847" s="35">
        <f t="shared" si="534"/>
        <v>0</v>
      </c>
      <c r="BH847" s="35">
        <f t="shared" si="534"/>
        <v>0</v>
      </c>
      <c r="BI847" s="35">
        <f t="shared" si="534"/>
        <v>0</v>
      </c>
      <c r="BJ847" s="35">
        <f t="shared" si="534"/>
        <v>706.97403854169056</v>
      </c>
      <c r="BL847" s="74" t="s">
        <v>61</v>
      </c>
      <c r="BM847" s="75">
        <f>BB868</f>
        <v>216.68000096082687</v>
      </c>
    </row>
    <row r="848" spans="2:65" x14ac:dyDescent="0.25">
      <c r="B848" s="25">
        <v>2026</v>
      </c>
      <c r="C848" s="26">
        <v>0</v>
      </c>
      <c r="D848" s="26">
        <v>237</v>
      </c>
      <c r="E848" s="26">
        <v>0</v>
      </c>
      <c r="F848" s="26">
        <v>300</v>
      </c>
      <c r="G848" s="26">
        <v>200</v>
      </c>
      <c r="H848" s="26">
        <v>200</v>
      </c>
      <c r="I848" s="26">
        <v>0</v>
      </c>
      <c r="J848" s="26">
        <v>0</v>
      </c>
      <c r="K848" s="26">
        <v>0</v>
      </c>
      <c r="L848" s="26">
        <v>0</v>
      </c>
      <c r="M848" s="26">
        <v>0</v>
      </c>
      <c r="N848" s="26">
        <v>0</v>
      </c>
      <c r="O848" s="26">
        <v>0</v>
      </c>
      <c r="P848" s="26">
        <v>0</v>
      </c>
      <c r="Q848" s="26">
        <v>0</v>
      </c>
      <c r="R848" s="26">
        <v>50</v>
      </c>
      <c r="S848" s="26">
        <v>0</v>
      </c>
      <c r="T848" s="26">
        <v>0</v>
      </c>
      <c r="U848" s="26">
        <v>0</v>
      </c>
      <c r="V848" s="26">
        <v>0</v>
      </c>
      <c r="W848" s="26">
        <v>19.389999389648441</v>
      </c>
      <c r="X848" s="26">
        <v>0</v>
      </c>
      <c r="Y848" s="26">
        <v>0</v>
      </c>
      <c r="Z848" s="26">
        <v>0</v>
      </c>
      <c r="AA848" s="26">
        <v>0</v>
      </c>
      <c r="AB848" s="26">
        <v>0</v>
      </c>
      <c r="AC848" s="26">
        <v>50</v>
      </c>
      <c r="AD848" s="26">
        <v>60</v>
      </c>
      <c r="AE848" s="26">
        <v>6</v>
      </c>
      <c r="AF848" s="26">
        <v>55.679999426007271</v>
      </c>
      <c r="AG848" s="26">
        <v>200.09767503555742</v>
      </c>
      <c r="AH848" s="26">
        <v>111.62730854200163</v>
      </c>
      <c r="AI848" s="30" t="str">
        <f t="shared" si="525"/>
        <v>V3 Balanced portfolio + 6 Year DSR</v>
      </c>
      <c r="AJ848" s="25">
        <v>2026</v>
      </c>
      <c r="AK848" s="34">
        <f t="shared" si="526"/>
        <v>311.72498357755904</v>
      </c>
      <c r="AL848" s="34">
        <f t="shared" si="521"/>
        <v>50</v>
      </c>
      <c r="AM848" s="34">
        <f t="shared" si="527"/>
        <v>110</v>
      </c>
      <c r="AN848" s="34">
        <f t="shared" si="528"/>
        <v>55.679999426007271</v>
      </c>
      <c r="AO848" s="34">
        <f t="shared" si="529"/>
        <v>25.389999389648441</v>
      </c>
      <c r="AP848" s="34">
        <f t="shared" si="530"/>
        <v>0</v>
      </c>
      <c r="AQ848" s="34">
        <f t="shared" si="531"/>
        <v>0</v>
      </c>
      <c r="AR848" s="34">
        <f t="shared" si="522"/>
        <v>700</v>
      </c>
      <c r="AS848" s="34">
        <f t="shared" si="532"/>
        <v>0</v>
      </c>
      <c r="AT848" s="34">
        <f t="shared" si="533"/>
        <v>0</v>
      </c>
      <c r="AU848" s="34">
        <f t="shared" si="523"/>
        <v>237</v>
      </c>
      <c r="AV848" s="34">
        <f t="shared" si="524"/>
        <v>1489.7949823932147</v>
      </c>
      <c r="AX848" s="25">
        <v>2026</v>
      </c>
      <c r="AY848" s="34"/>
      <c r="AZ848" s="34"/>
      <c r="BA848" s="34"/>
      <c r="BB848" s="34"/>
      <c r="BC848" s="34"/>
      <c r="BD848" s="34"/>
      <c r="BE848" s="34"/>
      <c r="BF848" s="34"/>
      <c r="BG848" s="34"/>
      <c r="BH848" s="34"/>
      <c r="BI848" s="34"/>
      <c r="BJ848" s="34"/>
      <c r="BL848" s="74" t="s">
        <v>62</v>
      </c>
      <c r="BM848" s="75">
        <f>BC868</f>
        <v>117.77000427246094</v>
      </c>
    </row>
    <row r="849" spans="2:65" x14ac:dyDescent="0.25">
      <c r="B849" s="27">
        <v>2027</v>
      </c>
      <c r="C849" s="28">
        <v>0</v>
      </c>
      <c r="D849" s="28">
        <v>237</v>
      </c>
      <c r="E849" s="28">
        <v>0</v>
      </c>
      <c r="F849" s="28">
        <v>300</v>
      </c>
      <c r="G849" s="28">
        <v>200</v>
      </c>
      <c r="H849" s="28">
        <v>200</v>
      </c>
      <c r="I849" s="28">
        <v>0</v>
      </c>
      <c r="J849" s="28">
        <v>0</v>
      </c>
      <c r="K849" s="28">
        <v>0</v>
      </c>
      <c r="L849" s="28">
        <v>0</v>
      </c>
      <c r="M849" s="28">
        <v>100</v>
      </c>
      <c r="N849" s="28">
        <v>0</v>
      </c>
      <c r="O849" s="28">
        <v>0</v>
      </c>
      <c r="P849" s="28">
        <v>0</v>
      </c>
      <c r="Q849" s="28">
        <v>0</v>
      </c>
      <c r="R849" s="28">
        <v>75</v>
      </c>
      <c r="S849" s="28">
        <v>0</v>
      </c>
      <c r="T849" s="28">
        <v>0</v>
      </c>
      <c r="U849" s="28">
        <v>0</v>
      </c>
      <c r="V849" s="28">
        <v>0</v>
      </c>
      <c r="W849" s="28">
        <v>24.79000091552734</v>
      </c>
      <c r="X849" s="28">
        <v>0</v>
      </c>
      <c r="Y849" s="28">
        <v>0</v>
      </c>
      <c r="Z849" s="28">
        <v>0</v>
      </c>
      <c r="AA849" s="28">
        <v>0</v>
      </c>
      <c r="AB849" s="28">
        <v>0</v>
      </c>
      <c r="AC849" s="28">
        <v>50</v>
      </c>
      <c r="AD849" s="28">
        <v>90</v>
      </c>
      <c r="AE849" s="28">
        <v>6</v>
      </c>
      <c r="AF849" s="28">
        <v>89.340002149343491</v>
      </c>
      <c r="AG849" s="28">
        <v>245.73936299090991</v>
      </c>
      <c r="AH849" s="28">
        <v>129.12423573050444</v>
      </c>
      <c r="AI849" s="30" t="str">
        <f t="shared" si="525"/>
        <v>V3 Balanced portfolio + 6 Year DSR</v>
      </c>
      <c r="AJ849" s="27">
        <v>2027</v>
      </c>
      <c r="AK849" s="35">
        <f t="shared" si="526"/>
        <v>374.86359872141435</v>
      </c>
      <c r="AL849" s="35">
        <f t="shared" si="521"/>
        <v>75</v>
      </c>
      <c r="AM849" s="35">
        <f t="shared" si="527"/>
        <v>140</v>
      </c>
      <c r="AN849" s="35">
        <f t="shared" si="528"/>
        <v>89.340002149343491</v>
      </c>
      <c r="AO849" s="35">
        <f t="shared" si="529"/>
        <v>30.79000091552734</v>
      </c>
      <c r="AP849" s="35">
        <f t="shared" si="530"/>
        <v>0</v>
      </c>
      <c r="AQ849" s="35">
        <f t="shared" si="531"/>
        <v>100</v>
      </c>
      <c r="AR849" s="35">
        <f t="shared" si="522"/>
        <v>700</v>
      </c>
      <c r="AS849" s="35">
        <f t="shared" si="532"/>
        <v>0</v>
      </c>
      <c r="AT849" s="35">
        <f t="shared" si="533"/>
        <v>0</v>
      </c>
      <c r="AU849" s="35">
        <f t="shared" si="523"/>
        <v>237</v>
      </c>
      <c r="AV849" s="35">
        <f t="shared" si="524"/>
        <v>1746.9936017862851</v>
      </c>
      <c r="AX849" s="27">
        <v>2027</v>
      </c>
      <c r="AY849" s="35"/>
      <c r="AZ849" s="35"/>
      <c r="BA849" s="35"/>
      <c r="BB849" s="35"/>
      <c r="BC849" s="35"/>
      <c r="BD849" s="35"/>
      <c r="BE849" s="35"/>
      <c r="BF849" s="35"/>
      <c r="BG849" s="35"/>
      <c r="BH849" s="35"/>
      <c r="BI849" s="35"/>
      <c r="BJ849" s="35"/>
      <c r="BL849" s="74" t="s">
        <v>38</v>
      </c>
      <c r="BM849" s="75">
        <f>BD868</f>
        <v>120</v>
      </c>
    </row>
    <row r="850" spans="2:65" x14ac:dyDescent="0.25">
      <c r="B850" s="25">
        <v>2028</v>
      </c>
      <c r="C850" s="26">
        <v>0</v>
      </c>
      <c r="D850" s="26">
        <v>237</v>
      </c>
      <c r="E850" s="26">
        <v>0</v>
      </c>
      <c r="F850" s="26">
        <v>400</v>
      </c>
      <c r="G850" s="26">
        <v>200</v>
      </c>
      <c r="H850" s="26">
        <v>200</v>
      </c>
      <c r="I850" s="26">
        <v>0</v>
      </c>
      <c r="J850" s="26">
        <v>0</v>
      </c>
      <c r="K850" s="26">
        <v>0</v>
      </c>
      <c r="L850" s="26">
        <v>0</v>
      </c>
      <c r="M850" s="26">
        <v>299.94999694824219</v>
      </c>
      <c r="N850" s="26">
        <v>0</v>
      </c>
      <c r="O850" s="26">
        <v>0</v>
      </c>
      <c r="P850" s="26">
        <v>0</v>
      </c>
      <c r="Q850" s="26">
        <v>0</v>
      </c>
      <c r="R850" s="26">
        <v>100</v>
      </c>
      <c r="S850" s="26">
        <v>0</v>
      </c>
      <c r="T850" s="26">
        <v>0</v>
      </c>
      <c r="U850" s="26">
        <v>0</v>
      </c>
      <c r="V850" s="26">
        <v>0</v>
      </c>
      <c r="W850" s="26">
        <v>27.79000091552734</v>
      </c>
      <c r="X850" s="26">
        <v>0</v>
      </c>
      <c r="Y850" s="26">
        <v>0</v>
      </c>
      <c r="Z850" s="26">
        <v>0</v>
      </c>
      <c r="AA850" s="26">
        <v>15</v>
      </c>
      <c r="AB850" s="26">
        <v>0</v>
      </c>
      <c r="AC850" s="26">
        <v>50</v>
      </c>
      <c r="AD850" s="26">
        <v>120</v>
      </c>
      <c r="AE850" s="26">
        <v>9</v>
      </c>
      <c r="AF850" s="26">
        <v>129.9900014102459</v>
      </c>
      <c r="AG850" s="26">
        <v>293.21105951680204</v>
      </c>
      <c r="AH850" s="26">
        <v>159.94925742822508</v>
      </c>
      <c r="AI850" s="30" t="str">
        <f t="shared" si="525"/>
        <v>V3 Balanced portfolio + 6 Year DSR</v>
      </c>
      <c r="AJ850" s="25">
        <v>2028</v>
      </c>
      <c r="AK850" s="34">
        <f t="shared" si="526"/>
        <v>453.16031694502715</v>
      </c>
      <c r="AL850" s="34">
        <f t="shared" si="521"/>
        <v>100</v>
      </c>
      <c r="AM850" s="34">
        <f t="shared" si="527"/>
        <v>170</v>
      </c>
      <c r="AN850" s="34">
        <f t="shared" si="528"/>
        <v>129.9900014102459</v>
      </c>
      <c r="AO850" s="34">
        <f t="shared" si="529"/>
        <v>36.790000915527344</v>
      </c>
      <c r="AP850" s="34">
        <f t="shared" si="530"/>
        <v>15</v>
      </c>
      <c r="AQ850" s="34">
        <f t="shared" si="531"/>
        <v>299.94999694824219</v>
      </c>
      <c r="AR850" s="34">
        <f t="shared" si="522"/>
        <v>800</v>
      </c>
      <c r="AS850" s="34">
        <f t="shared" si="532"/>
        <v>0</v>
      </c>
      <c r="AT850" s="34">
        <f t="shared" si="533"/>
        <v>0</v>
      </c>
      <c r="AU850" s="34">
        <f t="shared" si="523"/>
        <v>237</v>
      </c>
      <c r="AV850" s="34">
        <f t="shared" si="524"/>
        <v>2241.8903162190427</v>
      </c>
      <c r="AX850" s="25">
        <v>2028</v>
      </c>
      <c r="AY850" s="34"/>
      <c r="AZ850" s="34"/>
      <c r="BA850" s="34"/>
      <c r="BB850" s="34"/>
      <c r="BC850" s="34"/>
      <c r="BD850" s="34"/>
      <c r="BE850" s="34"/>
      <c r="BF850" s="34"/>
      <c r="BG850" s="34"/>
      <c r="BH850" s="34"/>
      <c r="BI850" s="34"/>
      <c r="BJ850" s="34"/>
      <c r="BL850" s="74" t="s">
        <v>47</v>
      </c>
      <c r="BM850" s="75">
        <f>BE868</f>
        <v>895.19999694824219</v>
      </c>
    </row>
    <row r="851" spans="2:65" x14ac:dyDescent="0.25">
      <c r="B851" s="27">
        <v>2029</v>
      </c>
      <c r="C851" s="28">
        <v>0</v>
      </c>
      <c r="D851" s="28">
        <v>237</v>
      </c>
      <c r="E851" s="28">
        <v>0</v>
      </c>
      <c r="F851" s="28">
        <v>400</v>
      </c>
      <c r="G851" s="28">
        <v>200</v>
      </c>
      <c r="H851" s="28">
        <v>200</v>
      </c>
      <c r="I851" s="28">
        <v>0</v>
      </c>
      <c r="J851" s="28">
        <v>400</v>
      </c>
      <c r="K851" s="28">
        <v>0</v>
      </c>
      <c r="L851" s="28">
        <v>0</v>
      </c>
      <c r="M851" s="28">
        <v>299.79999542236328</v>
      </c>
      <c r="N851" s="28">
        <v>0</v>
      </c>
      <c r="O851" s="28">
        <v>0</v>
      </c>
      <c r="P851" s="28">
        <v>0</v>
      </c>
      <c r="Q851" s="28">
        <v>0</v>
      </c>
      <c r="R851" s="28">
        <v>125</v>
      </c>
      <c r="S851" s="28">
        <v>0</v>
      </c>
      <c r="T851" s="28">
        <v>0</v>
      </c>
      <c r="U851" s="28">
        <v>0</v>
      </c>
      <c r="V851" s="28">
        <v>0</v>
      </c>
      <c r="W851" s="28">
        <v>30.489999771118161</v>
      </c>
      <c r="X851" s="28">
        <v>0</v>
      </c>
      <c r="Y851" s="28">
        <v>0</v>
      </c>
      <c r="Z851" s="28">
        <v>0</v>
      </c>
      <c r="AA851" s="28">
        <v>15</v>
      </c>
      <c r="AB851" s="28">
        <v>0</v>
      </c>
      <c r="AC851" s="28">
        <v>50</v>
      </c>
      <c r="AD851" s="28">
        <v>150</v>
      </c>
      <c r="AE851" s="28">
        <v>11</v>
      </c>
      <c r="AF851" s="28">
        <v>156.62000143527985</v>
      </c>
      <c r="AG851" s="28">
        <v>340.67515374979138</v>
      </c>
      <c r="AH851" s="28">
        <v>183.18605346904008</v>
      </c>
      <c r="AI851" s="30" t="str">
        <f t="shared" si="525"/>
        <v>V3 Balanced portfolio + 6 Year DSR</v>
      </c>
      <c r="AJ851" s="27">
        <v>2029</v>
      </c>
      <c r="AK851" s="35">
        <f t="shared" si="526"/>
        <v>523.8612072188314</v>
      </c>
      <c r="AL851" s="35">
        <f t="shared" ref="AL851:AL867" si="535">SUM(R851:U851)</f>
        <v>125</v>
      </c>
      <c r="AM851" s="35">
        <f t="shared" si="527"/>
        <v>200</v>
      </c>
      <c r="AN851" s="35">
        <f t="shared" si="528"/>
        <v>156.62000143527985</v>
      </c>
      <c r="AO851" s="35">
        <f t="shared" si="529"/>
        <v>41.489999771118164</v>
      </c>
      <c r="AP851" s="35">
        <f t="shared" si="530"/>
        <v>15</v>
      </c>
      <c r="AQ851" s="35">
        <f t="shared" si="531"/>
        <v>299.79999542236328</v>
      </c>
      <c r="AR851" s="35">
        <f t="shared" si="522"/>
        <v>1200</v>
      </c>
      <c r="AS851" s="35">
        <f t="shared" si="532"/>
        <v>0</v>
      </c>
      <c r="AT851" s="35">
        <f t="shared" si="533"/>
        <v>0</v>
      </c>
      <c r="AU851" s="35">
        <f t="shared" si="523"/>
        <v>237</v>
      </c>
      <c r="AV851" s="35">
        <f t="shared" ref="AV851:AV867" si="536">SUM(AK851:AU851)</f>
        <v>2798.7712038475929</v>
      </c>
      <c r="AX851" s="27">
        <v>2029</v>
      </c>
      <c r="AY851" s="35"/>
      <c r="AZ851" s="35"/>
      <c r="BA851" s="35"/>
      <c r="BB851" s="35"/>
      <c r="BC851" s="35"/>
      <c r="BD851" s="35"/>
      <c r="BE851" s="35"/>
      <c r="BF851" s="35"/>
      <c r="BG851" s="35"/>
      <c r="BH851" s="35"/>
      <c r="BI851" s="35"/>
      <c r="BJ851" s="35"/>
      <c r="BL851" s="74" t="s">
        <v>53</v>
      </c>
      <c r="BM851" s="75">
        <f>BF868</f>
        <v>3450</v>
      </c>
    </row>
    <row r="852" spans="2:65" x14ac:dyDescent="0.25">
      <c r="B852" s="25">
        <v>2030</v>
      </c>
      <c r="C852" s="26">
        <v>0</v>
      </c>
      <c r="D852" s="26">
        <v>237</v>
      </c>
      <c r="E852" s="26">
        <v>0</v>
      </c>
      <c r="F852" s="26">
        <v>600</v>
      </c>
      <c r="G852" s="26">
        <v>200</v>
      </c>
      <c r="H852" s="26">
        <v>200</v>
      </c>
      <c r="I852" s="26">
        <v>0</v>
      </c>
      <c r="J852" s="26">
        <v>400</v>
      </c>
      <c r="K852" s="26">
        <v>0</v>
      </c>
      <c r="L852" s="26">
        <v>0</v>
      </c>
      <c r="M852" s="26">
        <v>299.65000152587891</v>
      </c>
      <c r="N852" s="26"/>
      <c r="O852" s="26">
        <v>0</v>
      </c>
      <c r="P852" s="26">
        <v>0</v>
      </c>
      <c r="Q852" s="26">
        <v>0</v>
      </c>
      <c r="R852" s="26">
        <v>150</v>
      </c>
      <c r="S852" s="26">
        <v>0</v>
      </c>
      <c r="T852" s="26">
        <v>0</v>
      </c>
      <c r="U852" s="26">
        <v>0</v>
      </c>
      <c r="V852" s="26">
        <v>0</v>
      </c>
      <c r="W852" s="26">
        <v>34.689998626708977</v>
      </c>
      <c r="X852" s="26">
        <v>0</v>
      </c>
      <c r="Y852" s="26">
        <v>0</v>
      </c>
      <c r="Z852" s="26">
        <v>0</v>
      </c>
      <c r="AA852" s="26">
        <v>15</v>
      </c>
      <c r="AB852" s="26">
        <v>0</v>
      </c>
      <c r="AC852" s="26">
        <v>50</v>
      </c>
      <c r="AD852" s="26">
        <v>180</v>
      </c>
      <c r="AE852" s="26">
        <v>11</v>
      </c>
      <c r="AF852" s="26">
        <v>182.44999727606773</v>
      </c>
      <c r="AG852" s="26">
        <v>390.5953750733263</v>
      </c>
      <c r="AH852" s="26">
        <v>203.16846574006445</v>
      </c>
      <c r="AI852" s="30" t="str">
        <f t="shared" si="525"/>
        <v>V3 Balanced portfolio + 6 Year DSR</v>
      </c>
      <c r="AJ852" s="25">
        <v>2030</v>
      </c>
      <c r="AK852" s="34">
        <f t="shared" si="526"/>
        <v>593.76384081339074</v>
      </c>
      <c r="AL852" s="34">
        <f t="shared" si="535"/>
        <v>150</v>
      </c>
      <c r="AM852" s="34">
        <f t="shared" si="527"/>
        <v>230</v>
      </c>
      <c r="AN852" s="34">
        <f t="shared" si="528"/>
        <v>182.44999727606773</v>
      </c>
      <c r="AO852" s="34">
        <f t="shared" si="529"/>
        <v>45.689998626708977</v>
      </c>
      <c r="AP852" s="34">
        <f t="shared" si="530"/>
        <v>15</v>
      </c>
      <c r="AQ852" s="34">
        <f t="shared" si="531"/>
        <v>299.65000152587891</v>
      </c>
      <c r="AR852" s="34">
        <f t="shared" si="522"/>
        <v>1400</v>
      </c>
      <c r="AS852" s="34">
        <f t="shared" si="532"/>
        <v>0</v>
      </c>
      <c r="AT852" s="34">
        <f t="shared" si="533"/>
        <v>0</v>
      </c>
      <c r="AU852" s="34">
        <f t="shared" si="523"/>
        <v>237</v>
      </c>
      <c r="AV852" s="34">
        <f t="shared" si="536"/>
        <v>3153.5538382420464</v>
      </c>
      <c r="AX852" s="25">
        <v>2030</v>
      </c>
      <c r="AY852" s="34">
        <f t="shared" ref="AY852:BJ852" si="537">AK852-AY847</f>
        <v>342.54980211315183</v>
      </c>
      <c r="AZ852" s="34">
        <f t="shared" si="537"/>
        <v>125</v>
      </c>
      <c r="BA852" s="34">
        <f t="shared" si="537"/>
        <v>150</v>
      </c>
      <c r="BB852" s="34">
        <f t="shared" si="537"/>
        <v>153.77999758720398</v>
      </c>
      <c r="BC852" s="34">
        <f t="shared" si="537"/>
        <v>23.599998474121087</v>
      </c>
      <c r="BD852" s="34">
        <f t="shared" si="537"/>
        <v>15</v>
      </c>
      <c r="BE852" s="34">
        <f t="shared" si="537"/>
        <v>299.65000152587891</v>
      </c>
      <c r="BF852" s="34">
        <f t="shared" si="537"/>
        <v>1100</v>
      </c>
      <c r="BG852" s="34">
        <f t="shared" si="537"/>
        <v>0</v>
      </c>
      <c r="BH852" s="34">
        <f t="shared" si="537"/>
        <v>0</v>
      </c>
      <c r="BI852" s="34">
        <f t="shared" si="537"/>
        <v>237</v>
      </c>
      <c r="BJ852" s="34">
        <f t="shared" si="537"/>
        <v>2446.5797997003556</v>
      </c>
      <c r="BL852" s="74" t="s">
        <v>63</v>
      </c>
      <c r="BM852" s="75">
        <f>BG868</f>
        <v>125</v>
      </c>
    </row>
    <row r="853" spans="2:65" x14ac:dyDescent="0.25">
      <c r="B853" s="27">
        <v>2031</v>
      </c>
      <c r="C853" s="28">
        <v>0</v>
      </c>
      <c r="D853" s="28">
        <v>474</v>
      </c>
      <c r="E853" s="28">
        <v>0</v>
      </c>
      <c r="F853" s="28">
        <v>700</v>
      </c>
      <c r="G853" s="28">
        <v>200</v>
      </c>
      <c r="H853" s="28">
        <v>200</v>
      </c>
      <c r="I853" s="28">
        <v>0</v>
      </c>
      <c r="J853" s="28">
        <v>400</v>
      </c>
      <c r="K853" s="28">
        <v>0</v>
      </c>
      <c r="L853" s="28">
        <v>0</v>
      </c>
      <c r="M853" s="28">
        <v>299.5</v>
      </c>
      <c r="N853" s="28">
        <v>0</v>
      </c>
      <c r="O853" s="28">
        <v>0</v>
      </c>
      <c r="P853" s="28">
        <v>0</v>
      </c>
      <c r="Q853" s="28">
        <v>0</v>
      </c>
      <c r="R853" s="28">
        <v>175</v>
      </c>
      <c r="S853" s="28">
        <v>0</v>
      </c>
      <c r="T853" s="28">
        <v>0</v>
      </c>
      <c r="U853" s="28">
        <v>0</v>
      </c>
      <c r="V853" s="28">
        <v>0</v>
      </c>
      <c r="W853" s="28">
        <v>38.060001373291023</v>
      </c>
      <c r="X853" s="28">
        <v>0</v>
      </c>
      <c r="Y853" s="28">
        <v>0</v>
      </c>
      <c r="Z853" s="28">
        <v>0</v>
      </c>
      <c r="AA853" s="28">
        <v>15</v>
      </c>
      <c r="AB853" s="28">
        <v>0</v>
      </c>
      <c r="AC853" s="28">
        <v>50</v>
      </c>
      <c r="AD853" s="28">
        <v>210</v>
      </c>
      <c r="AE853" s="28">
        <v>12.069999694824221</v>
      </c>
      <c r="AF853" s="28">
        <v>195.28000086545944</v>
      </c>
      <c r="AG853" s="28">
        <v>441.82832898184557</v>
      </c>
      <c r="AH853" s="28">
        <v>226.96260138154966</v>
      </c>
      <c r="AI853" s="30" t="str">
        <f t="shared" si="525"/>
        <v>V3 Balanced portfolio + 6 Year DSR</v>
      </c>
      <c r="AJ853" s="27">
        <v>2031</v>
      </c>
      <c r="AK853" s="35">
        <f t="shared" si="526"/>
        <v>668.7909303633952</v>
      </c>
      <c r="AL853" s="35">
        <f t="shared" si="535"/>
        <v>175</v>
      </c>
      <c r="AM853" s="35">
        <f t="shared" si="527"/>
        <v>260</v>
      </c>
      <c r="AN853" s="35">
        <f t="shared" si="528"/>
        <v>195.28000086545944</v>
      </c>
      <c r="AO853" s="35">
        <f t="shared" si="529"/>
        <v>50.130001068115241</v>
      </c>
      <c r="AP853" s="35">
        <f t="shared" si="530"/>
        <v>15</v>
      </c>
      <c r="AQ853" s="35">
        <f t="shared" si="531"/>
        <v>299.5</v>
      </c>
      <c r="AR853" s="35">
        <f t="shared" si="522"/>
        <v>1500</v>
      </c>
      <c r="AS853" s="35">
        <f t="shared" si="532"/>
        <v>0</v>
      </c>
      <c r="AT853" s="35">
        <f t="shared" si="533"/>
        <v>0</v>
      </c>
      <c r="AU853" s="35">
        <f t="shared" si="523"/>
        <v>474</v>
      </c>
      <c r="AV853" s="35">
        <f t="shared" si="536"/>
        <v>3637.7009322969698</v>
      </c>
      <c r="AX853" s="27">
        <v>2031</v>
      </c>
      <c r="AY853" s="35"/>
      <c r="AZ853" s="35"/>
      <c r="BA853" s="35"/>
      <c r="BB853" s="35"/>
      <c r="BC853" s="35"/>
      <c r="BD853" s="35"/>
      <c r="BE853" s="35"/>
      <c r="BF853" s="35"/>
      <c r="BG853" s="35"/>
      <c r="BH853" s="35"/>
      <c r="BI853" s="35"/>
      <c r="BJ853" s="35"/>
      <c r="BL853" s="74" t="s">
        <v>64</v>
      </c>
      <c r="BM853" s="75">
        <f>BH868</f>
        <v>0</v>
      </c>
    </row>
    <row r="854" spans="2:65" x14ac:dyDescent="0.25">
      <c r="B854" s="25">
        <v>2032</v>
      </c>
      <c r="C854" s="26">
        <v>0</v>
      </c>
      <c r="D854" s="26">
        <v>474</v>
      </c>
      <c r="E854" s="26">
        <v>0</v>
      </c>
      <c r="F854" s="26">
        <v>900</v>
      </c>
      <c r="G854" s="26">
        <v>200</v>
      </c>
      <c r="H854" s="26">
        <v>200</v>
      </c>
      <c r="I854" s="26">
        <v>0</v>
      </c>
      <c r="J854" s="26">
        <v>400</v>
      </c>
      <c r="K854" s="26">
        <v>0</v>
      </c>
      <c r="L854" s="26">
        <v>0</v>
      </c>
      <c r="M854" s="26">
        <v>299.35000610351563</v>
      </c>
      <c r="N854" s="26">
        <v>0</v>
      </c>
      <c r="O854" s="26">
        <v>0</v>
      </c>
      <c r="P854" s="26">
        <v>0</v>
      </c>
      <c r="Q854" s="26">
        <v>0</v>
      </c>
      <c r="R854" s="26">
        <v>175</v>
      </c>
      <c r="S854" s="26">
        <v>0</v>
      </c>
      <c r="T854" s="26">
        <v>0</v>
      </c>
      <c r="U854" s="26">
        <v>0</v>
      </c>
      <c r="V854" s="26">
        <v>0</v>
      </c>
      <c r="W854" s="26">
        <v>41.630001068115227</v>
      </c>
      <c r="X854" s="26">
        <v>0</v>
      </c>
      <c r="Y854" s="26">
        <v>0</v>
      </c>
      <c r="Z854" s="26">
        <v>0</v>
      </c>
      <c r="AA854" s="26">
        <v>15</v>
      </c>
      <c r="AB854" s="26">
        <v>0</v>
      </c>
      <c r="AC854" s="26">
        <v>50</v>
      </c>
      <c r="AD854" s="26">
        <v>240</v>
      </c>
      <c r="AE854" s="26">
        <v>13.19999980926514</v>
      </c>
      <c r="AF854" s="26">
        <v>197.81999689340591</v>
      </c>
      <c r="AG854" s="26">
        <v>463.32155534034177</v>
      </c>
      <c r="AH854" s="26">
        <v>259.04094554525142</v>
      </c>
      <c r="AI854" s="30" t="str">
        <f t="shared" si="525"/>
        <v>V3 Balanced portfolio + 6 Year DSR</v>
      </c>
      <c r="AJ854" s="25">
        <v>2032</v>
      </c>
      <c r="AK854" s="34">
        <f t="shared" si="526"/>
        <v>722.36250088559314</v>
      </c>
      <c r="AL854" s="34">
        <f t="shared" si="535"/>
        <v>175</v>
      </c>
      <c r="AM854" s="34">
        <f t="shared" si="527"/>
        <v>290</v>
      </c>
      <c r="AN854" s="34">
        <f t="shared" si="528"/>
        <v>197.81999689340591</v>
      </c>
      <c r="AO854" s="34">
        <f t="shared" si="529"/>
        <v>54.830000877380371</v>
      </c>
      <c r="AP854" s="34">
        <f t="shared" si="530"/>
        <v>15</v>
      </c>
      <c r="AQ854" s="34">
        <f t="shared" si="531"/>
        <v>299.35000610351563</v>
      </c>
      <c r="AR854" s="34">
        <f t="shared" si="522"/>
        <v>1700</v>
      </c>
      <c r="AS854" s="34">
        <f t="shared" si="532"/>
        <v>0</v>
      </c>
      <c r="AT854" s="34">
        <f t="shared" si="533"/>
        <v>0</v>
      </c>
      <c r="AU854" s="34">
        <f t="shared" si="523"/>
        <v>474</v>
      </c>
      <c r="AV854" s="34">
        <f t="shared" si="536"/>
        <v>3928.3625047598953</v>
      </c>
      <c r="AX854" s="25">
        <v>2032</v>
      </c>
      <c r="AY854" s="34"/>
      <c r="AZ854" s="34"/>
      <c r="BA854" s="34"/>
      <c r="BB854" s="34"/>
      <c r="BC854" s="34"/>
      <c r="BD854" s="34"/>
      <c r="BE854" s="34"/>
      <c r="BF854" s="34"/>
      <c r="BG854" s="34"/>
      <c r="BH854" s="34"/>
      <c r="BI854" s="34"/>
      <c r="BJ854" s="34"/>
      <c r="BL854" s="74" t="s">
        <v>50</v>
      </c>
      <c r="BM854" s="75">
        <f>BI868</f>
        <v>1002.6000022888184</v>
      </c>
    </row>
    <row r="855" spans="2:65" x14ac:dyDescent="0.25">
      <c r="B855" s="27">
        <v>2033</v>
      </c>
      <c r="C855" s="28">
        <v>0</v>
      </c>
      <c r="D855" s="28">
        <v>474</v>
      </c>
      <c r="E855" s="28">
        <v>0</v>
      </c>
      <c r="F855" s="28">
        <v>1000</v>
      </c>
      <c r="G855" s="28">
        <v>200</v>
      </c>
      <c r="H855" s="28">
        <v>200</v>
      </c>
      <c r="I855" s="28">
        <v>0</v>
      </c>
      <c r="J855" s="28">
        <v>400</v>
      </c>
      <c r="K855" s="28">
        <v>0</v>
      </c>
      <c r="L855" s="28">
        <v>0</v>
      </c>
      <c r="M855" s="28">
        <v>299.19999694824219</v>
      </c>
      <c r="N855" s="28">
        <v>0</v>
      </c>
      <c r="O855" s="28">
        <v>0</v>
      </c>
      <c r="P855" s="28">
        <v>0</v>
      </c>
      <c r="Q855" s="28">
        <v>0</v>
      </c>
      <c r="R855" s="28">
        <v>175</v>
      </c>
      <c r="S855" s="28">
        <v>0</v>
      </c>
      <c r="T855" s="28">
        <v>0</v>
      </c>
      <c r="U855" s="28">
        <v>0</v>
      </c>
      <c r="V855" s="28">
        <v>0</v>
      </c>
      <c r="W855" s="28">
        <v>44.919998168945313</v>
      </c>
      <c r="X855" s="28">
        <v>0</v>
      </c>
      <c r="Y855" s="28">
        <v>0</v>
      </c>
      <c r="Z855" s="28">
        <v>0</v>
      </c>
      <c r="AA855" s="28">
        <v>15</v>
      </c>
      <c r="AB855" s="28">
        <v>0</v>
      </c>
      <c r="AC855" s="28">
        <v>50</v>
      </c>
      <c r="AD855" s="28">
        <v>270</v>
      </c>
      <c r="AE855" s="28">
        <v>14.25</v>
      </c>
      <c r="AF855" s="28">
        <v>200.250004529953</v>
      </c>
      <c r="AG855" s="28">
        <v>484.58169035356889</v>
      </c>
      <c r="AH855" s="28">
        <v>299.97382252740357</v>
      </c>
      <c r="AI855" s="30" t="str">
        <f t="shared" si="525"/>
        <v>V3 Balanced portfolio + 6 Year DSR</v>
      </c>
      <c r="AJ855" s="27">
        <v>2033</v>
      </c>
      <c r="AK855" s="35">
        <f t="shared" si="526"/>
        <v>784.5555128809724</v>
      </c>
      <c r="AL855" s="35">
        <f t="shared" si="535"/>
        <v>175</v>
      </c>
      <c r="AM855" s="35">
        <f t="shared" si="527"/>
        <v>320</v>
      </c>
      <c r="AN855" s="35">
        <f t="shared" si="528"/>
        <v>200.250004529953</v>
      </c>
      <c r="AO855" s="35">
        <f t="shared" si="529"/>
        <v>59.169998168945313</v>
      </c>
      <c r="AP855" s="35">
        <f t="shared" si="530"/>
        <v>15</v>
      </c>
      <c r="AQ855" s="35">
        <f t="shared" si="531"/>
        <v>299.19999694824219</v>
      </c>
      <c r="AR855" s="35">
        <f t="shared" si="522"/>
        <v>1800</v>
      </c>
      <c r="AS855" s="35">
        <f t="shared" si="532"/>
        <v>0</v>
      </c>
      <c r="AT855" s="35">
        <f t="shared" si="533"/>
        <v>0</v>
      </c>
      <c r="AU855" s="35">
        <f t="shared" si="523"/>
        <v>474</v>
      </c>
      <c r="AV855" s="35">
        <f t="shared" si="536"/>
        <v>4127.1755125281124</v>
      </c>
      <c r="AX855" s="27">
        <v>2033</v>
      </c>
      <c r="AY855" s="35"/>
      <c r="AZ855" s="35"/>
      <c r="BA855" s="35"/>
      <c r="BB855" s="35"/>
      <c r="BC855" s="35"/>
      <c r="BD855" s="35"/>
      <c r="BE855" s="35"/>
      <c r="BF855" s="35"/>
      <c r="BG855" s="35"/>
      <c r="BH855" s="35"/>
      <c r="BI855" s="35"/>
      <c r="BJ855" s="35"/>
    </row>
    <row r="856" spans="2:65" x14ac:dyDescent="0.25">
      <c r="B856" s="25">
        <v>2034</v>
      </c>
      <c r="C856" s="26">
        <v>0</v>
      </c>
      <c r="D856" s="26">
        <v>474</v>
      </c>
      <c r="E856" s="26">
        <v>0</v>
      </c>
      <c r="F856" s="26">
        <v>1000</v>
      </c>
      <c r="G856" s="26">
        <v>200</v>
      </c>
      <c r="H856" s="26">
        <v>200</v>
      </c>
      <c r="I856" s="26">
        <v>0</v>
      </c>
      <c r="J856" s="26">
        <v>400</v>
      </c>
      <c r="K856" s="26">
        <v>0</v>
      </c>
      <c r="L856" s="26">
        <v>0</v>
      </c>
      <c r="M856" s="26">
        <v>399.04999542236328</v>
      </c>
      <c r="N856" s="26">
        <v>0</v>
      </c>
      <c r="O856" s="26">
        <v>0</v>
      </c>
      <c r="P856" s="26">
        <v>0</v>
      </c>
      <c r="Q856" s="26">
        <v>0</v>
      </c>
      <c r="R856" s="26">
        <v>175</v>
      </c>
      <c r="S856" s="26">
        <v>0</v>
      </c>
      <c r="T856" s="26">
        <v>0</v>
      </c>
      <c r="U856" s="26">
        <v>0</v>
      </c>
      <c r="V856" s="26">
        <v>0</v>
      </c>
      <c r="W856" s="26">
        <v>48.389999389648438</v>
      </c>
      <c r="X856" s="26">
        <v>0</v>
      </c>
      <c r="Y856" s="26">
        <v>0</v>
      </c>
      <c r="Z856" s="26">
        <v>0</v>
      </c>
      <c r="AA856" s="26">
        <v>15</v>
      </c>
      <c r="AB856" s="26">
        <v>0</v>
      </c>
      <c r="AC856" s="26">
        <v>50</v>
      </c>
      <c r="AD856" s="26">
        <v>300</v>
      </c>
      <c r="AE856" s="26">
        <v>15.340000152587891</v>
      </c>
      <c r="AF856" s="26">
        <v>202.68000251054764</v>
      </c>
      <c r="AG856" s="26">
        <v>508.0323776217254</v>
      </c>
      <c r="AH856" s="26">
        <v>348.29111263068853</v>
      </c>
      <c r="AI856" s="30" t="str">
        <f t="shared" si="525"/>
        <v>V3 Balanced portfolio + 6 Year DSR</v>
      </c>
      <c r="AJ856" s="25">
        <v>2034</v>
      </c>
      <c r="AK856" s="34">
        <f t="shared" si="526"/>
        <v>856.32349025241388</v>
      </c>
      <c r="AL856" s="34">
        <f t="shared" si="535"/>
        <v>175</v>
      </c>
      <c r="AM856" s="34">
        <f t="shared" si="527"/>
        <v>350</v>
      </c>
      <c r="AN856" s="34">
        <f t="shared" si="528"/>
        <v>202.68000251054764</v>
      </c>
      <c r="AO856" s="34">
        <f t="shared" si="529"/>
        <v>63.729999542236328</v>
      </c>
      <c r="AP856" s="34">
        <f t="shared" si="530"/>
        <v>15</v>
      </c>
      <c r="AQ856" s="34">
        <f t="shared" si="531"/>
        <v>399.04999542236328</v>
      </c>
      <c r="AR856" s="34">
        <f t="shared" si="522"/>
        <v>1800</v>
      </c>
      <c r="AS856" s="34">
        <f t="shared" si="532"/>
        <v>0</v>
      </c>
      <c r="AT856" s="34">
        <f t="shared" si="533"/>
        <v>0</v>
      </c>
      <c r="AU856" s="34">
        <f t="shared" si="523"/>
        <v>474</v>
      </c>
      <c r="AV856" s="34">
        <f t="shared" si="536"/>
        <v>4335.7834877275609</v>
      </c>
      <c r="AX856" s="25">
        <v>2034</v>
      </c>
      <c r="AY856" s="34"/>
      <c r="AZ856" s="34"/>
      <c r="BA856" s="34"/>
      <c r="BB856" s="34"/>
      <c r="BC856" s="34"/>
      <c r="BD856" s="34"/>
      <c r="BE856" s="34"/>
      <c r="BF856" s="34"/>
      <c r="BG856" s="34"/>
      <c r="BH856" s="34"/>
      <c r="BI856" s="34"/>
      <c r="BJ856" s="34"/>
    </row>
    <row r="857" spans="2:65" x14ac:dyDescent="0.25">
      <c r="B857" s="27">
        <v>2035</v>
      </c>
      <c r="C857" s="28">
        <v>0</v>
      </c>
      <c r="D857" s="28">
        <v>474</v>
      </c>
      <c r="E857" s="28">
        <v>0</v>
      </c>
      <c r="F857" s="28">
        <v>1100</v>
      </c>
      <c r="G857" s="28">
        <v>200</v>
      </c>
      <c r="H857" s="28">
        <v>200</v>
      </c>
      <c r="I857" s="28">
        <v>0</v>
      </c>
      <c r="J857" s="28">
        <v>400</v>
      </c>
      <c r="K857" s="28">
        <v>0</v>
      </c>
      <c r="L857" s="28">
        <v>0</v>
      </c>
      <c r="M857" s="28">
        <v>498.84999847412109</v>
      </c>
      <c r="N857" s="28">
        <v>0</v>
      </c>
      <c r="O857" s="28">
        <v>0</v>
      </c>
      <c r="P857" s="28">
        <v>0</v>
      </c>
      <c r="Q857" s="28">
        <v>0</v>
      </c>
      <c r="R857" s="28">
        <v>175</v>
      </c>
      <c r="S857" s="28">
        <v>0</v>
      </c>
      <c r="T857" s="28">
        <v>0</v>
      </c>
      <c r="U857" s="28">
        <v>0</v>
      </c>
      <c r="V857" s="28">
        <v>0</v>
      </c>
      <c r="W857" s="28">
        <v>51.919998168945313</v>
      </c>
      <c r="X857" s="28">
        <v>0</v>
      </c>
      <c r="Y857" s="28">
        <v>0</v>
      </c>
      <c r="Z857" s="28">
        <v>0</v>
      </c>
      <c r="AA857" s="28">
        <v>15</v>
      </c>
      <c r="AB857" s="28">
        <v>0</v>
      </c>
      <c r="AC857" s="28">
        <v>50</v>
      </c>
      <c r="AD857" s="28">
        <v>330</v>
      </c>
      <c r="AE857" s="28">
        <v>16.469999313354489</v>
      </c>
      <c r="AF857" s="28">
        <v>205.21999967098236</v>
      </c>
      <c r="AG857" s="28">
        <v>528.7208101444337</v>
      </c>
      <c r="AH857" s="28">
        <v>390.7691705807274</v>
      </c>
      <c r="AI857" s="30" t="str">
        <f t="shared" si="525"/>
        <v>V3 Balanced portfolio + 6 Year DSR</v>
      </c>
      <c r="AJ857" s="27">
        <v>2035</v>
      </c>
      <c r="AK857" s="35">
        <f t="shared" si="526"/>
        <v>919.4899807251611</v>
      </c>
      <c r="AL857" s="35">
        <f t="shared" si="535"/>
        <v>175</v>
      </c>
      <c r="AM857" s="35">
        <f t="shared" si="527"/>
        <v>380</v>
      </c>
      <c r="AN857" s="35">
        <f t="shared" si="528"/>
        <v>205.21999967098236</v>
      </c>
      <c r="AO857" s="35">
        <f t="shared" si="529"/>
        <v>68.389997482299805</v>
      </c>
      <c r="AP857" s="35">
        <f t="shared" si="530"/>
        <v>15</v>
      </c>
      <c r="AQ857" s="35">
        <f t="shared" si="531"/>
        <v>498.84999847412109</v>
      </c>
      <c r="AR857" s="35">
        <f t="shared" si="522"/>
        <v>1900</v>
      </c>
      <c r="AS857" s="35">
        <f t="shared" si="532"/>
        <v>0</v>
      </c>
      <c r="AT857" s="35">
        <f t="shared" si="533"/>
        <v>0</v>
      </c>
      <c r="AU857" s="35">
        <f t="shared" si="523"/>
        <v>474</v>
      </c>
      <c r="AV857" s="35">
        <f t="shared" si="536"/>
        <v>4635.9499763525646</v>
      </c>
      <c r="AX857" s="27">
        <v>2035</v>
      </c>
      <c r="AY857" s="35"/>
      <c r="AZ857" s="35"/>
      <c r="BA857" s="35"/>
      <c r="BB857" s="35"/>
      <c r="BC857" s="35"/>
      <c r="BD857" s="35"/>
      <c r="BE857" s="35"/>
      <c r="BF857" s="35"/>
      <c r="BG857" s="35"/>
      <c r="BH857" s="35"/>
      <c r="BI857" s="35"/>
      <c r="BJ857" s="35"/>
    </row>
    <row r="858" spans="2:65" x14ac:dyDescent="0.25">
      <c r="B858" s="25">
        <v>2036</v>
      </c>
      <c r="C858" s="26">
        <v>0</v>
      </c>
      <c r="D858" s="26">
        <v>474</v>
      </c>
      <c r="E858" s="26">
        <v>54.600002288818345</v>
      </c>
      <c r="F858" s="26">
        <v>1300</v>
      </c>
      <c r="G858" s="26">
        <v>200</v>
      </c>
      <c r="H858" s="26">
        <v>200</v>
      </c>
      <c r="I858" s="26">
        <v>0</v>
      </c>
      <c r="J858" s="26">
        <v>400</v>
      </c>
      <c r="K858" s="26">
        <v>0</v>
      </c>
      <c r="L858" s="26">
        <v>0</v>
      </c>
      <c r="M858" s="26">
        <v>498.59999847412109</v>
      </c>
      <c r="N858" s="26">
        <v>0</v>
      </c>
      <c r="O858" s="26">
        <v>0</v>
      </c>
      <c r="P858" s="26">
        <v>0</v>
      </c>
      <c r="Q858" s="26">
        <v>0</v>
      </c>
      <c r="R858" s="26">
        <v>175</v>
      </c>
      <c r="S858" s="26">
        <v>0</v>
      </c>
      <c r="T858" s="26">
        <v>0</v>
      </c>
      <c r="U858" s="26">
        <v>0</v>
      </c>
      <c r="V858" s="26">
        <v>0</v>
      </c>
      <c r="W858" s="26">
        <v>55.459999084472663</v>
      </c>
      <c r="X858" s="26">
        <v>0</v>
      </c>
      <c r="Y858" s="26">
        <v>0</v>
      </c>
      <c r="Z858" s="26">
        <v>0</v>
      </c>
      <c r="AA858" s="26">
        <v>15</v>
      </c>
      <c r="AB858" s="26">
        <v>0</v>
      </c>
      <c r="AC858" s="26">
        <v>50</v>
      </c>
      <c r="AD858" s="26">
        <v>360</v>
      </c>
      <c r="AE858" s="26">
        <v>17.590000152587891</v>
      </c>
      <c r="AF858" s="26">
        <v>205.11000263690948</v>
      </c>
      <c r="AG858" s="26">
        <v>550.01926980847111</v>
      </c>
      <c r="AH858" s="26">
        <v>409.22194948772494</v>
      </c>
      <c r="AI858" s="30" t="str">
        <f t="shared" si="525"/>
        <v>V3 Balanced portfolio + 6 Year DSR</v>
      </c>
      <c r="AJ858" s="25">
        <v>2036</v>
      </c>
      <c r="AK858" s="34">
        <f t="shared" si="526"/>
        <v>959.24121929619605</v>
      </c>
      <c r="AL858" s="34">
        <f t="shared" si="535"/>
        <v>175</v>
      </c>
      <c r="AM858" s="34">
        <f t="shared" si="527"/>
        <v>410</v>
      </c>
      <c r="AN858" s="34">
        <f t="shared" si="528"/>
        <v>205.11000263690948</v>
      </c>
      <c r="AO858" s="34">
        <f t="shared" si="529"/>
        <v>73.049999237060547</v>
      </c>
      <c r="AP858" s="34">
        <f t="shared" si="530"/>
        <v>15</v>
      </c>
      <c r="AQ858" s="34">
        <f t="shared" si="531"/>
        <v>498.59999847412109</v>
      </c>
      <c r="AR858" s="34">
        <f t="shared" si="522"/>
        <v>2100</v>
      </c>
      <c r="AS858" s="34">
        <f t="shared" si="532"/>
        <v>0</v>
      </c>
      <c r="AT858" s="34">
        <f t="shared" si="533"/>
        <v>0</v>
      </c>
      <c r="AU858" s="34">
        <f t="shared" si="523"/>
        <v>528.60000228881836</v>
      </c>
      <c r="AV858" s="34">
        <f t="shared" si="536"/>
        <v>4964.601221933106</v>
      </c>
      <c r="AX858" s="25">
        <v>2036</v>
      </c>
      <c r="AY858" s="34"/>
      <c r="AZ858" s="34"/>
      <c r="BA858" s="34"/>
      <c r="BB858" s="34"/>
      <c r="BC858" s="34"/>
      <c r="BD858" s="34"/>
      <c r="BE858" s="34"/>
      <c r="BF858" s="34"/>
      <c r="BG858" s="34"/>
      <c r="BH858" s="34"/>
      <c r="BI858" s="34"/>
      <c r="BJ858" s="34"/>
    </row>
    <row r="859" spans="2:65" x14ac:dyDescent="0.25">
      <c r="B859" s="27">
        <v>2037</v>
      </c>
      <c r="C859" s="28">
        <v>0</v>
      </c>
      <c r="D859" s="28">
        <v>474</v>
      </c>
      <c r="E859" s="28">
        <v>54.600002288818345</v>
      </c>
      <c r="F859" s="28">
        <v>1300</v>
      </c>
      <c r="G859" s="28">
        <v>200</v>
      </c>
      <c r="H859" s="28">
        <v>200</v>
      </c>
      <c r="I859" s="28">
        <v>0</v>
      </c>
      <c r="J859" s="28">
        <v>400</v>
      </c>
      <c r="K859" s="28">
        <v>0</v>
      </c>
      <c r="L859" s="28">
        <v>0</v>
      </c>
      <c r="M859" s="28">
        <v>698.35000610351563</v>
      </c>
      <c r="N859" s="28">
        <v>0</v>
      </c>
      <c r="O859" s="28">
        <v>0</v>
      </c>
      <c r="P859" s="28">
        <v>0</v>
      </c>
      <c r="Q859" s="28">
        <v>0</v>
      </c>
      <c r="R859" s="28">
        <v>175</v>
      </c>
      <c r="S859" s="28">
        <v>100</v>
      </c>
      <c r="T859" s="28">
        <v>0</v>
      </c>
      <c r="U859" s="28">
        <v>0</v>
      </c>
      <c r="V859" s="28">
        <v>0</v>
      </c>
      <c r="W859" s="28">
        <v>58.759998321533203</v>
      </c>
      <c r="X859" s="28">
        <v>0</v>
      </c>
      <c r="Y859" s="28">
        <v>0</v>
      </c>
      <c r="Z859" s="28">
        <v>0</v>
      </c>
      <c r="AA859" s="28">
        <v>15</v>
      </c>
      <c r="AB859" s="28">
        <v>0</v>
      </c>
      <c r="AC859" s="28">
        <v>50</v>
      </c>
      <c r="AD859" s="28">
        <v>390</v>
      </c>
      <c r="AE859" s="28">
        <v>18.629999160766602</v>
      </c>
      <c r="AF859" s="28">
        <v>203.74000132083893</v>
      </c>
      <c r="AG859" s="28">
        <v>570.12512207919008</v>
      </c>
      <c r="AH859" s="28">
        <v>455.13238293578956</v>
      </c>
      <c r="AI859" s="30" t="str">
        <f t="shared" si="525"/>
        <v>V3 Balanced portfolio + 6 Year DSR</v>
      </c>
      <c r="AJ859" s="27">
        <v>2037</v>
      </c>
      <c r="AK859" s="35">
        <f t="shared" si="526"/>
        <v>1025.2575050149796</v>
      </c>
      <c r="AL859" s="35">
        <f t="shared" si="535"/>
        <v>275</v>
      </c>
      <c r="AM859" s="35">
        <f t="shared" si="527"/>
        <v>440</v>
      </c>
      <c r="AN859" s="35">
        <f t="shared" si="528"/>
        <v>203.74000132083893</v>
      </c>
      <c r="AO859" s="35">
        <f t="shared" si="529"/>
        <v>77.389997482299805</v>
      </c>
      <c r="AP859" s="35">
        <f t="shared" si="530"/>
        <v>15</v>
      </c>
      <c r="AQ859" s="35">
        <f t="shared" si="531"/>
        <v>698.35000610351563</v>
      </c>
      <c r="AR859" s="35">
        <f t="shared" si="522"/>
        <v>2100</v>
      </c>
      <c r="AS859" s="35">
        <f t="shared" si="532"/>
        <v>0</v>
      </c>
      <c r="AT859" s="35">
        <f t="shared" si="533"/>
        <v>0</v>
      </c>
      <c r="AU859" s="35">
        <f t="shared" si="523"/>
        <v>528.60000228881836</v>
      </c>
      <c r="AV859" s="35">
        <f t="shared" si="536"/>
        <v>5363.3375122104526</v>
      </c>
      <c r="AX859" s="27">
        <v>2037</v>
      </c>
      <c r="AY859" s="35"/>
      <c r="AZ859" s="35"/>
      <c r="BA859" s="35"/>
      <c r="BB859" s="35"/>
      <c r="BC859" s="35"/>
      <c r="BD859" s="35"/>
      <c r="BE859" s="35"/>
      <c r="BF859" s="35"/>
      <c r="BG859" s="35"/>
      <c r="BH859" s="35"/>
      <c r="BI859" s="35"/>
      <c r="BJ859" s="35"/>
    </row>
    <row r="860" spans="2:65" x14ac:dyDescent="0.25">
      <c r="B860" s="25">
        <v>2038</v>
      </c>
      <c r="C860" s="26">
        <v>0</v>
      </c>
      <c r="D860" s="26">
        <v>711</v>
      </c>
      <c r="E860" s="26">
        <v>54.600002288818345</v>
      </c>
      <c r="F860" s="26">
        <v>1400</v>
      </c>
      <c r="G860" s="26">
        <v>200</v>
      </c>
      <c r="H860" s="26">
        <v>200</v>
      </c>
      <c r="I860" s="26">
        <v>0</v>
      </c>
      <c r="J860" s="26">
        <v>400</v>
      </c>
      <c r="K860" s="26">
        <v>0</v>
      </c>
      <c r="L860" s="26">
        <v>0</v>
      </c>
      <c r="M860" s="26">
        <v>797.99999237060547</v>
      </c>
      <c r="N860" s="26">
        <v>0</v>
      </c>
      <c r="O860" s="26">
        <v>0</v>
      </c>
      <c r="P860" s="26">
        <v>0</v>
      </c>
      <c r="Q860" s="26">
        <v>0</v>
      </c>
      <c r="R860" s="26">
        <v>175</v>
      </c>
      <c r="S860" s="26">
        <v>100</v>
      </c>
      <c r="T860" s="26">
        <v>0</v>
      </c>
      <c r="U860" s="26">
        <v>0</v>
      </c>
      <c r="V860" s="26">
        <v>0</v>
      </c>
      <c r="W860" s="26">
        <v>62.220001220703118</v>
      </c>
      <c r="X860" s="26">
        <v>0</v>
      </c>
      <c r="Y860" s="26">
        <v>0</v>
      </c>
      <c r="Z860" s="26">
        <v>0</v>
      </c>
      <c r="AA860" s="26">
        <v>15</v>
      </c>
      <c r="AB860" s="26">
        <v>0</v>
      </c>
      <c r="AC860" s="26">
        <v>50</v>
      </c>
      <c r="AD860" s="26">
        <v>420</v>
      </c>
      <c r="AE860" s="26">
        <v>19.729999542236332</v>
      </c>
      <c r="AF860" s="26">
        <v>202.2799990773201</v>
      </c>
      <c r="AG860" s="26">
        <v>588.81707320469332</v>
      </c>
      <c r="AH860" s="26">
        <v>503.62199163829791</v>
      </c>
      <c r="AI860" s="30" t="str">
        <f t="shared" si="525"/>
        <v>V3 Balanced portfolio + 6 Year DSR</v>
      </c>
      <c r="AJ860" s="25">
        <v>2038</v>
      </c>
      <c r="AK860" s="34">
        <f t="shared" si="526"/>
        <v>1092.4390648429912</v>
      </c>
      <c r="AL860" s="34">
        <f t="shared" si="535"/>
        <v>275</v>
      </c>
      <c r="AM860" s="34">
        <f t="shared" si="527"/>
        <v>470</v>
      </c>
      <c r="AN860" s="34">
        <f t="shared" si="528"/>
        <v>202.2799990773201</v>
      </c>
      <c r="AO860" s="34">
        <f t="shared" si="529"/>
        <v>81.950000762939453</v>
      </c>
      <c r="AP860" s="34">
        <f t="shared" si="530"/>
        <v>15</v>
      </c>
      <c r="AQ860" s="34">
        <f t="shared" si="531"/>
        <v>797.99999237060547</v>
      </c>
      <c r="AR860" s="34">
        <f t="shared" si="522"/>
        <v>2200</v>
      </c>
      <c r="AS860" s="34">
        <f t="shared" si="532"/>
        <v>0</v>
      </c>
      <c r="AT860" s="34">
        <f t="shared" si="533"/>
        <v>0</v>
      </c>
      <c r="AU860" s="34">
        <f t="shared" si="523"/>
        <v>765.60000228881836</v>
      </c>
      <c r="AV860" s="34">
        <f t="shared" si="536"/>
        <v>5900.2690593426742</v>
      </c>
      <c r="AX860" s="25">
        <v>2038</v>
      </c>
      <c r="AY860" s="34"/>
      <c r="AZ860" s="34"/>
      <c r="BA860" s="34"/>
      <c r="BB860" s="34"/>
      <c r="BC860" s="34"/>
      <c r="BD860" s="34"/>
      <c r="BE860" s="34"/>
      <c r="BF860" s="34"/>
      <c r="BG860" s="34"/>
      <c r="BH860" s="34"/>
      <c r="BI860" s="34"/>
      <c r="BJ860" s="34"/>
    </row>
    <row r="861" spans="2:65" x14ac:dyDescent="0.25">
      <c r="B861" s="27">
        <v>2039</v>
      </c>
      <c r="C861" s="28">
        <v>0</v>
      </c>
      <c r="D861" s="28">
        <v>711</v>
      </c>
      <c r="E861" s="28">
        <v>54.600002288818345</v>
      </c>
      <c r="F861" s="28">
        <v>1500</v>
      </c>
      <c r="G861" s="28">
        <v>200</v>
      </c>
      <c r="H861" s="28">
        <v>200</v>
      </c>
      <c r="I861" s="28">
        <v>0</v>
      </c>
      <c r="J861" s="28">
        <v>400</v>
      </c>
      <c r="K861" s="28">
        <v>0</v>
      </c>
      <c r="L861" s="28">
        <v>0</v>
      </c>
      <c r="M861" s="28">
        <v>797.59999847412109</v>
      </c>
      <c r="N861" s="28">
        <v>0</v>
      </c>
      <c r="O861" s="28">
        <v>0</v>
      </c>
      <c r="P861" s="28">
        <v>0</v>
      </c>
      <c r="Q861" s="28">
        <v>0</v>
      </c>
      <c r="R861" s="28">
        <v>175</v>
      </c>
      <c r="S861" s="28">
        <v>100</v>
      </c>
      <c r="T861" s="28">
        <v>0</v>
      </c>
      <c r="U861" s="28">
        <v>0</v>
      </c>
      <c r="V861" s="28">
        <v>0</v>
      </c>
      <c r="W861" s="28">
        <v>65.650001525878906</v>
      </c>
      <c r="X861" s="28">
        <v>0</v>
      </c>
      <c r="Y861" s="28">
        <v>0</v>
      </c>
      <c r="Z861" s="28">
        <v>0</v>
      </c>
      <c r="AA861" s="28">
        <v>30</v>
      </c>
      <c r="AB861" s="28">
        <v>0</v>
      </c>
      <c r="AC861" s="28">
        <v>50</v>
      </c>
      <c r="AD861" s="28">
        <v>450</v>
      </c>
      <c r="AE861" s="28">
        <v>20.819999694824219</v>
      </c>
      <c r="AF861" s="28">
        <v>203.30000323057175</v>
      </c>
      <c r="AG861" s="28">
        <v>607.42578710781015</v>
      </c>
      <c r="AH861" s="28">
        <v>567.04502237397264</v>
      </c>
      <c r="AI861" s="30" t="str">
        <f t="shared" si="525"/>
        <v>V3 Balanced portfolio + 6 Year DSR</v>
      </c>
      <c r="AJ861" s="27">
        <v>2039</v>
      </c>
      <c r="AK861" s="35">
        <f t="shared" si="526"/>
        <v>1174.4708094817829</v>
      </c>
      <c r="AL861" s="35">
        <f t="shared" si="535"/>
        <v>275</v>
      </c>
      <c r="AM861" s="35">
        <f t="shared" si="527"/>
        <v>500</v>
      </c>
      <c r="AN861" s="35">
        <f t="shared" si="528"/>
        <v>203.30000323057175</v>
      </c>
      <c r="AO861" s="35">
        <f t="shared" si="529"/>
        <v>86.470001220703125</v>
      </c>
      <c r="AP861" s="35">
        <f t="shared" si="530"/>
        <v>30</v>
      </c>
      <c r="AQ861" s="35">
        <f t="shared" si="531"/>
        <v>797.59999847412109</v>
      </c>
      <c r="AR861" s="35">
        <f t="shared" si="522"/>
        <v>2300</v>
      </c>
      <c r="AS861" s="35">
        <f t="shared" si="532"/>
        <v>0</v>
      </c>
      <c r="AT861" s="35">
        <f t="shared" si="533"/>
        <v>0</v>
      </c>
      <c r="AU861" s="35">
        <f t="shared" si="523"/>
        <v>765.60000228881836</v>
      </c>
      <c r="AV861" s="35">
        <f t="shared" si="536"/>
        <v>6132.4408146959977</v>
      </c>
      <c r="AX861" s="27">
        <v>2039</v>
      </c>
      <c r="AY861" s="35"/>
      <c r="AZ861" s="35"/>
      <c r="BA861" s="35"/>
      <c r="BB861" s="35"/>
      <c r="BC861" s="35"/>
      <c r="BD861" s="35"/>
      <c r="BE861" s="35"/>
      <c r="BF861" s="35"/>
      <c r="BG861" s="35"/>
      <c r="BH861" s="35"/>
      <c r="BI861" s="35"/>
      <c r="BJ861" s="35"/>
    </row>
    <row r="862" spans="2:65" x14ac:dyDescent="0.25">
      <c r="B862" s="25">
        <v>2040</v>
      </c>
      <c r="C862" s="26">
        <v>0</v>
      </c>
      <c r="D862" s="26">
        <v>711</v>
      </c>
      <c r="E862" s="26">
        <v>54.600002288818345</v>
      </c>
      <c r="F862" s="26">
        <v>1600</v>
      </c>
      <c r="G862" s="26">
        <v>200</v>
      </c>
      <c r="H862" s="26">
        <v>200</v>
      </c>
      <c r="I862" s="26">
        <v>0</v>
      </c>
      <c r="J862" s="26">
        <v>400</v>
      </c>
      <c r="K862" s="26">
        <v>0</v>
      </c>
      <c r="L862" s="26">
        <v>0</v>
      </c>
      <c r="M862" s="26">
        <v>797.19999694824219</v>
      </c>
      <c r="N862" s="26">
        <v>0</v>
      </c>
      <c r="O862" s="26">
        <v>0</v>
      </c>
      <c r="P862" s="26">
        <v>0</v>
      </c>
      <c r="Q862" s="26">
        <v>0</v>
      </c>
      <c r="R862" s="26">
        <v>175</v>
      </c>
      <c r="S862" s="26">
        <v>125</v>
      </c>
      <c r="T862" s="26">
        <v>0</v>
      </c>
      <c r="U862" s="26">
        <v>0</v>
      </c>
      <c r="V862" s="26">
        <v>0</v>
      </c>
      <c r="W862" s="26">
        <v>69.120002746582031</v>
      </c>
      <c r="X862" s="26">
        <v>0</v>
      </c>
      <c r="Y862" s="26">
        <v>0</v>
      </c>
      <c r="Z862" s="26">
        <v>0</v>
      </c>
      <c r="AA862" s="26">
        <v>45</v>
      </c>
      <c r="AB862" s="26">
        <v>0</v>
      </c>
      <c r="AC862" s="26">
        <v>50</v>
      </c>
      <c r="AD862" s="26">
        <v>480</v>
      </c>
      <c r="AE862" s="26">
        <v>21.920000076293949</v>
      </c>
      <c r="AF862" s="26">
        <v>205.51999998092651</v>
      </c>
      <c r="AG862" s="26">
        <v>623.34510461137415</v>
      </c>
      <c r="AH862" s="26">
        <v>636.13926884471721</v>
      </c>
      <c r="AI862" s="30" t="str">
        <f t="shared" si="525"/>
        <v>V3 Balanced portfolio + 6 Year DSR</v>
      </c>
      <c r="AJ862" s="25">
        <v>2040</v>
      </c>
      <c r="AK862" s="34">
        <f t="shared" si="526"/>
        <v>1259.4843734560914</v>
      </c>
      <c r="AL862" s="34">
        <f t="shared" si="535"/>
        <v>300</v>
      </c>
      <c r="AM862" s="34">
        <f t="shared" si="527"/>
        <v>530</v>
      </c>
      <c r="AN862" s="34">
        <f t="shared" si="528"/>
        <v>205.51999998092651</v>
      </c>
      <c r="AO862" s="34">
        <f t="shared" si="529"/>
        <v>91.040002822875977</v>
      </c>
      <c r="AP862" s="34">
        <f t="shared" si="530"/>
        <v>45</v>
      </c>
      <c r="AQ862" s="34">
        <f t="shared" si="531"/>
        <v>797.19999694824219</v>
      </c>
      <c r="AR862" s="34">
        <f t="shared" si="522"/>
        <v>2400</v>
      </c>
      <c r="AS862" s="34">
        <f t="shared" si="532"/>
        <v>0</v>
      </c>
      <c r="AT862" s="34">
        <f t="shared" si="533"/>
        <v>0</v>
      </c>
      <c r="AU862" s="34">
        <f t="shared" si="523"/>
        <v>765.60000228881836</v>
      </c>
      <c r="AV862" s="34">
        <f t="shared" si="536"/>
        <v>6393.8443754969539</v>
      </c>
      <c r="AX862" s="25">
        <v>2040</v>
      </c>
      <c r="AY862" s="34"/>
      <c r="AZ862" s="34"/>
      <c r="BA862" s="34"/>
      <c r="BB862" s="34"/>
      <c r="BC862" s="34"/>
      <c r="BD862" s="34"/>
      <c r="BE862" s="34"/>
      <c r="BF862" s="34"/>
      <c r="BG862" s="34"/>
      <c r="BH862" s="34"/>
      <c r="BI862" s="34"/>
      <c r="BJ862" s="34"/>
    </row>
    <row r="863" spans="2:65" x14ac:dyDescent="0.25">
      <c r="B863" s="27">
        <v>2041</v>
      </c>
      <c r="C863" s="28">
        <v>0</v>
      </c>
      <c r="D863" s="28">
        <v>711</v>
      </c>
      <c r="E863" s="28">
        <v>54.600002288818345</v>
      </c>
      <c r="F863" s="28">
        <v>1700</v>
      </c>
      <c r="G863" s="28">
        <v>200</v>
      </c>
      <c r="H863" s="28">
        <v>200</v>
      </c>
      <c r="I863" s="28">
        <v>0</v>
      </c>
      <c r="J863" s="28">
        <v>400</v>
      </c>
      <c r="K863" s="28">
        <v>0</v>
      </c>
      <c r="L863" s="28">
        <v>0</v>
      </c>
      <c r="M863" s="28">
        <v>796.80000305175781</v>
      </c>
      <c r="N863" s="28">
        <v>0</v>
      </c>
      <c r="O863" s="28">
        <v>0</v>
      </c>
      <c r="P863" s="28">
        <v>0</v>
      </c>
      <c r="Q863" s="28">
        <v>0</v>
      </c>
      <c r="R863" s="28">
        <v>175</v>
      </c>
      <c r="S863" s="28">
        <v>125</v>
      </c>
      <c r="T863" s="28">
        <v>0</v>
      </c>
      <c r="U863" s="28">
        <v>25</v>
      </c>
      <c r="V863" s="28">
        <v>0</v>
      </c>
      <c r="W863" s="28">
        <v>72.769996643066406</v>
      </c>
      <c r="X863" s="28">
        <v>0</v>
      </c>
      <c r="Y863" s="28">
        <v>0</v>
      </c>
      <c r="Z863" s="28">
        <v>0</v>
      </c>
      <c r="AA863" s="28">
        <v>60</v>
      </c>
      <c r="AB863" s="28">
        <v>0</v>
      </c>
      <c r="AC863" s="28">
        <v>50</v>
      </c>
      <c r="AD863" s="28">
        <v>510</v>
      </c>
      <c r="AE863" s="28">
        <v>23.079999923706051</v>
      </c>
      <c r="AF863" s="28">
        <v>207.86999678611755</v>
      </c>
      <c r="AG863" s="28">
        <v>635.56725558308858</v>
      </c>
      <c r="AH863" s="28">
        <v>680.74249458323834</v>
      </c>
      <c r="AI863" s="30" t="str">
        <f t="shared" si="525"/>
        <v>V3 Balanced portfolio + 6 Year DSR</v>
      </c>
      <c r="AJ863" s="27">
        <v>2041</v>
      </c>
      <c r="AK863" s="35">
        <f t="shared" si="526"/>
        <v>1316.3097501663269</v>
      </c>
      <c r="AL863" s="35">
        <f t="shared" si="535"/>
        <v>325</v>
      </c>
      <c r="AM863" s="35">
        <f t="shared" si="527"/>
        <v>560</v>
      </c>
      <c r="AN863" s="35">
        <f t="shared" si="528"/>
        <v>207.86999678611755</v>
      </c>
      <c r="AO863" s="35">
        <f t="shared" si="529"/>
        <v>95.849996566772461</v>
      </c>
      <c r="AP863" s="35">
        <f t="shared" si="530"/>
        <v>60</v>
      </c>
      <c r="AQ863" s="35">
        <f t="shared" si="531"/>
        <v>796.80000305175781</v>
      </c>
      <c r="AR863" s="35">
        <f t="shared" si="522"/>
        <v>2500</v>
      </c>
      <c r="AS863" s="35">
        <f t="shared" si="532"/>
        <v>0</v>
      </c>
      <c r="AT863" s="35">
        <f t="shared" si="533"/>
        <v>0</v>
      </c>
      <c r="AU863" s="35">
        <f t="shared" si="523"/>
        <v>765.60000228881836</v>
      </c>
      <c r="AV863" s="35">
        <f t="shared" si="536"/>
        <v>6627.4297488597931</v>
      </c>
      <c r="AX863" s="27">
        <v>2041</v>
      </c>
      <c r="AY863" s="35"/>
      <c r="AZ863" s="35"/>
      <c r="BA863" s="35"/>
      <c r="BB863" s="35"/>
      <c r="BC863" s="35"/>
      <c r="BD863" s="35"/>
      <c r="BE863" s="35"/>
      <c r="BF863" s="35"/>
      <c r="BG863" s="35"/>
      <c r="BH863" s="35"/>
      <c r="BI863" s="35"/>
      <c r="BJ863" s="35"/>
    </row>
    <row r="864" spans="2:65" x14ac:dyDescent="0.25">
      <c r="B864" s="25">
        <v>2042</v>
      </c>
      <c r="C864" s="26">
        <v>0</v>
      </c>
      <c r="D864" s="26">
        <v>711</v>
      </c>
      <c r="E864" s="26">
        <v>54.600002288818345</v>
      </c>
      <c r="F864" s="26">
        <v>1700</v>
      </c>
      <c r="G864" s="26">
        <v>200</v>
      </c>
      <c r="H864" s="26">
        <v>200</v>
      </c>
      <c r="I864" s="26">
        <v>0</v>
      </c>
      <c r="J864" s="26">
        <v>400</v>
      </c>
      <c r="K864" s="26">
        <v>0</v>
      </c>
      <c r="L864" s="26">
        <v>200</v>
      </c>
      <c r="M864" s="26">
        <v>796.40000915527344</v>
      </c>
      <c r="N864" s="26">
        <v>0</v>
      </c>
      <c r="O864" s="26">
        <v>0</v>
      </c>
      <c r="P864" s="26">
        <v>0</v>
      </c>
      <c r="Q864" s="26">
        <v>0</v>
      </c>
      <c r="R864" s="26">
        <v>325</v>
      </c>
      <c r="S864" s="26">
        <v>150</v>
      </c>
      <c r="T864" s="26">
        <v>0</v>
      </c>
      <c r="U864" s="26">
        <v>25</v>
      </c>
      <c r="V864" s="26">
        <v>0</v>
      </c>
      <c r="W864" s="26">
        <v>76.620002746582031</v>
      </c>
      <c r="X864" s="26">
        <v>0</v>
      </c>
      <c r="Y864" s="26">
        <v>0</v>
      </c>
      <c r="Z864" s="26">
        <v>0</v>
      </c>
      <c r="AA864" s="26">
        <v>90</v>
      </c>
      <c r="AB864" s="26">
        <v>0</v>
      </c>
      <c r="AC864" s="26">
        <v>50</v>
      </c>
      <c r="AD864" s="26">
        <v>540</v>
      </c>
      <c r="AE864" s="26">
        <v>24.29999923706055</v>
      </c>
      <c r="AF864" s="26">
        <v>210.10999846458435</v>
      </c>
      <c r="AG864" s="26">
        <v>647.30737171280589</v>
      </c>
      <c r="AH864" s="26">
        <v>730.24621203573145</v>
      </c>
      <c r="AI864" s="30" t="str">
        <f t="shared" si="525"/>
        <v>V3 Balanced portfolio + 6 Year DSR</v>
      </c>
      <c r="AJ864" s="25">
        <v>2042</v>
      </c>
      <c r="AK864" s="34">
        <f t="shared" si="526"/>
        <v>1377.5535837485372</v>
      </c>
      <c r="AL864" s="34">
        <f t="shared" si="535"/>
        <v>500</v>
      </c>
      <c r="AM864" s="34">
        <f t="shared" si="527"/>
        <v>590</v>
      </c>
      <c r="AN864" s="34">
        <f t="shared" si="528"/>
        <v>210.10999846458435</v>
      </c>
      <c r="AO864" s="34">
        <f t="shared" si="529"/>
        <v>100.92000198364258</v>
      </c>
      <c r="AP864" s="34">
        <f t="shared" si="530"/>
        <v>90</v>
      </c>
      <c r="AQ864" s="34">
        <f t="shared" si="531"/>
        <v>796.40000915527344</v>
      </c>
      <c r="AR864" s="34">
        <f t="shared" si="522"/>
        <v>2700</v>
      </c>
      <c r="AS864" s="34">
        <f t="shared" si="532"/>
        <v>0</v>
      </c>
      <c r="AT864" s="34">
        <f t="shared" si="533"/>
        <v>0</v>
      </c>
      <c r="AU864" s="34">
        <f t="shared" si="523"/>
        <v>765.60000228881836</v>
      </c>
      <c r="AV864" s="34">
        <f t="shared" si="536"/>
        <v>7130.5835956408555</v>
      </c>
      <c r="AX864" s="25">
        <v>2042</v>
      </c>
      <c r="AY864" s="34"/>
      <c r="AZ864" s="34"/>
      <c r="BA864" s="34"/>
      <c r="BB864" s="34"/>
      <c r="BC864" s="34"/>
      <c r="BD864" s="34"/>
      <c r="BE864" s="34"/>
      <c r="BF864" s="34"/>
      <c r="BG864" s="34"/>
      <c r="BH864" s="34"/>
      <c r="BI864" s="34"/>
      <c r="BJ864" s="34"/>
    </row>
    <row r="865" spans="2:65" x14ac:dyDescent="0.25">
      <c r="B865" s="27">
        <v>2043</v>
      </c>
      <c r="C865" s="28">
        <v>0</v>
      </c>
      <c r="D865" s="28">
        <v>948</v>
      </c>
      <c r="E865" s="28">
        <v>54.600002288818345</v>
      </c>
      <c r="F865" s="28">
        <v>1900</v>
      </c>
      <c r="G865" s="28">
        <v>200</v>
      </c>
      <c r="H865" s="28">
        <v>200</v>
      </c>
      <c r="I865" s="28">
        <v>0</v>
      </c>
      <c r="J865" s="28">
        <v>400</v>
      </c>
      <c r="K865" s="28">
        <v>0</v>
      </c>
      <c r="L865" s="28">
        <v>300</v>
      </c>
      <c r="M865" s="28">
        <v>795.99999237060547</v>
      </c>
      <c r="N865" s="28">
        <v>0</v>
      </c>
      <c r="O865" s="28">
        <v>0</v>
      </c>
      <c r="P865" s="28">
        <v>0</v>
      </c>
      <c r="Q865" s="28">
        <v>0</v>
      </c>
      <c r="R865" s="28">
        <v>325</v>
      </c>
      <c r="S865" s="28">
        <v>150</v>
      </c>
      <c r="T865" s="28">
        <v>0</v>
      </c>
      <c r="U865" s="28">
        <v>25</v>
      </c>
      <c r="V865" s="28">
        <v>0</v>
      </c>
      <c r="W865" s="28">
        <v>80.669998168945313</v>
      </c>
      <c r="X865" s="28">
        <v>0</v>
      </c>
      <c r="Y865" s="28">
        <v>0</v>
      </c>
      <c r="Z865" s="28">
        <v>0</v>
      </c>
      <c r="AA865" s="28">
        <v>90</v>
      </c>
      <c r="AB865" s="28">
        <v>0</v>
      </c>
      <c r="AC865" s="28">
        <v>50</v>
      </c>
      <c r="AD865" s="28">
        <v>570</v>
      </c>
      <c r="AE865" s="28">
        <v>25.579999923706051</v>
      </c>
      <c r="AF865" s="28">
        <v>212.35000276565552</v>
      </c>
      <c r="AG865" s="28">
        <v>658.38404797688133</v>
      </c>
      <c r="AH865" s="28">
        <v>798.28595556854293</v>
      </c>
      <c r="AI865" s="30" t="str">
        <f t="shared" si="525"/>
        <v>V3 Balanced portfolio + 6 Year DSR</v>
      </c>
      <c r="AJ865" s="27">
        <v>2043</v>
      </c>
      <c r="AK865" s="35">
        <f>SUM(AG865:AH865)</f>
        <v>1456.6700035454242</v>
      </c>
      <c r="AL865" s="35">
        <f t="shared" si="535"/>
        <v>500</v>
      </c>
      <c r="AM865" s="35">
        <f t="shared" si="527"/>
        <v>620</v>
      </c>
      <c r="AN865" s="35">
        <f t="shared" si="528"/>
        <v>212.35000276565552</v>
      </c>
      <c r="AO865" s="35">
        <f t="shared" si="529"/>
        <v>106.24999809265137</v>
      </c>
      <c r="AP865" s="35">
        <f t="shared" si="530"/>
        <v>90</v>
      </c>
      <c r="AQ865" s="35">
        <f t="shared" si="531"/>
        <v>795.99999237060547</v>
      </c>
      <c r="AR865" s="35">
        <f t="shared" si="522"/>
        <v>3000</v>
      </c>
      <c r="AS865" s="35">
        <f t="shared" si="532"/>
        <v>0</v>
      </c>
      <c r="AT865" s="35">
        <f t="shared" si="533"/>
        <v>0</v>
      </c>
      <c r="AU865" s="35">
        <f t="shared" si="523"/>
        <v>1002.6000022888184</v>
      </c>
      <c r="AV865" s="35">
        <f t="shared" si="536"/>
        <v>7783.8699990631549</v>
      </c>
      <c r="AX865" s="27">
        <v>2043</v>
      </c>
      <c r="AY865" s="35"/>
      <c r="AZ865" s="35"/>
      <c r="BA865" s="35"/>
      <c r="BB865" s="35"/>
      <c r="BC865" s="35"/>
      <c r="BD865" s="35"/>
      <c r="BE865" s="35"/>
      <c r="BF865" s="35"/>
      <c r="BG865" s="35"/>
      <c r="BH865" s="35"/>
      <c r="BI865" s="35"/>
      <c r="BJ865" s="35"/>
    </row>
    <row r="866" spans="2:65" x14ac:dyDescent="0.25">
      <c r="B866" s="25">
        <v>2044</v>
      </c>
      <c r="C866" s="26">
        <v>0</v>
      </c>
      <c r="D866" s="26">
        <v>948</v>
      </c>
      <c r="E866" s="26">
        <v>54.600002288818345</v>
      </c>
      <c r="F866" s="26">
        <v>2000</v>
      </c>
      <c r="G866" s="26">
        <v>550</v>
      </c>
      <c r="H866" s="26">
        <v>200</v>
      </c>
      <c r="I866" s="26">
        <v>0</v>
      </c>
      <c r="J866" s="26">
        <v>400</v>
      </c>
      <c r="K866" s="26">
        <v>0</v>
      </c>
      <c r="L866" s="26">
        <v>300</v>
      </c>
      <c r="M866" s="26">
        <v>795.59999847412109</v>
      </c>
      <c r="N866" s="26">
        <v>0</v>
      </c>
      <c r="O866" s="26">
        <v>0</v>
      </c>
      <c r="P866" s="26">
        <v>0</v>
      </c>
      <c r="Q866" s="26">
        <v>0</v>
      </c>
      <c r="R866" s="26">
        <v>325</v>
      </c>
      <c r="S866" s="26">
        <v>150</v>
      </c>
      <c r="T866" s="26">
        <v>0</v>
      </c>
      <c r="U866" s="26">
        <v>150</v>
      </c>
      <c r="V866" s="26">
        <v>0</v>
      </c>
      <c r="W866" s="26">
        <v>84.930000305175781</v>
      </c>
      <c r="X866" s="26">
        <v>0</v>
      </c>
      <c r="Y866" s="26">
        <v>0</v>
      </c>
      <c r="Z866" s="26">
        <v>0</v>
      </c>
      <c r="AA866" s="26">
        <v>105</v>
      </c>
      <c r="AB866" s="26">
        <v>0</v>
      </c>
      <c r="AC866" s="26">
        <v>50</v>
      </c>
      <c r="AD866" s="26">
        <v>600</v>
      </c>
      <c r="AE866" s="26">
        <v>26.930000305175781</v>
      </c>
      <c r="AF866" s="26">
        <v>214.45999926328659</v>
      </c>
      <c r="AG866" s="26">
        <v>670.82747156300934</v>
      </c>
      <c r="AH866" s="26">
        <v>882.68142050805454</v>
      </c>
      <c r="AI866" s="30" t="str">
        <f t="shared" si="525"/>
        <v>V3 Balanced portfolio + 6 Year DSR</v>
      </c>
      <c r="AJ866" s="25">
        <v>2044</v>
      </c>
      <c r="AK866" s="34">
        <f t="shared" si="526"/>
        <v>1553.5088920710639</v>
      </c>
      <c r="AL866" s="34">
        <f t="shared" si="535"/>
        <v>625</v>
      </c>
      <c r="AM866" s="34">
        <f t="shared" si="527"/>
        <v>650</v>
      </c>
      <c r="AN866" s="34">
        <f t="shared" si="528"/>
        <v>214.45999926328659</v>
      </c>
      <c r="AO866" s="34">
        <f t="shared" si="529"/>
        <v>111.86000061035156</v>
      </c>
      <c r="AP866" s="34">
        <f t="shared" si="530"/>
        <v>105</v>
      </c>
      <c r="AQ866" s="34">
        <f t="shared" si="531"/>
        <v>795.59999847412109</v>
      </c>
      <c r="AR866" s="34">
        <f t="shared" si="522"/>
        <v>3450</v>
      </c>
      <c r="AS866" s="34">
        <f t="shared" si="532"/>
        <v>0</v>
      </c>
      <c r="AT866" s="34">
        <f t="shared" si="533"/>
        <v>0</v>
      </c>
      <c r="AU866" s="34">
        <f t="shared" si="523"/>
        <v>1002.6000022888184</v>
      </c>
      <c r="AV866" s="34">
        <f t="shared" si="536"/>
        <v>8508.0288927076417</v>
      </c>
      <c r="AX866" s="25">
        <v>2044</v>
      </c>
      <c r="AY866" s="34"/>
      <c r="AZ866" s="34"/>
      <c r="BA866" s="34"/>
      <c r="BB866" s="34"/>
      <c r="BC866" s="34"/>
      <c r="BD866" s="34"/>
      <c r="BE866" s="34"/>
      <c r="BF866" s="34"/>
      <c r="BG866" s="34"/>
      <c r="BH866" s="34"/>
      <c r="BI866" s="34"/>
      <c r="BJ866" s="34"/>
    </row>
    <row r="867" spans="2:65" x14ac:dyDescent="0.25">
      <c r="B867" s="27">
        <v>2045</v>
      </c>
      <c r="C867" s="28">
        <v>0</v>
      </c>
      <c r="D867" s="28">
        <v>948</v>
      </c>
      <c r="E867" s="28">
        <v>54.600002288818345</v>
      </c>
      <c r="F867" s="28">
        <v>2000</v>
      </c>
      <c r="G867" s="28">
        <v>550</v>
      </c>
      <c r="H867" s="28">
        <v>200</v>
      </c>
      <c r="I867" s="28">
        <v>0</v>
      </c>
      <c r="J867" s="28">
        <v>400</v>
      </c>
      <c r="K867" s="28">
        <v>0</v>
      </c>
      <c r="L867" s="28">
        <v>300</v>
      </c>
      <c r="M867" s="28">
        <v>895.19999694824219</v>
      </c>
      <c r="N867" s="28">
        <v>0</v>
      </c>
      <c r="O867" s="28">
        <v>0</v>
      </c>
      <c r="P867" s="28">
        <v>0</v>
      </c>
      <c r="Q867" s="28">
        <v>0</v>
      </c>
      <c r="R867" s="28">
        <v>325</v>
      </c>
      <c r="S867" s="28">
        <v>150</v>
      </c>
      <c r="T867" s="28">
        <v>50</v>
      </c>
      <c r="U867" s="28">
        <v>150</v>
      </c>
      <c r="V867" s="28">
        <v>0</v>
      </c>
      <c r="W867" s="28">
        <v>89.410003662109375</v>
      </c>
      <c r="X867" s="28">
        <v>125</v>
      </c>
      <c r="Y867" s="28">
        <v>0</v>
      </c>
      <c r="Z867" s="28">
        <v>0</v>
      </c>
      <c r="AA867" s="28">
        <v>120</v>
      </c>
      <c r="AB867" s="28">
        <v>0</v>
      </c>
      <c r="AC867" s="28">
        <v>50</v>
      </c>
      <c r="AD867" s="28">
        <v>630</v>
      </c>
      <c r="AE867" s="28">
        <v>28.360000610351559</v>
      </c>
      <c r="AF867" s="28">
        <v>216.68000096082687</v>
      </c>
      <c r="AG867" s="28">
        <v>681.86047119128307</v>
      </c>
      <c r="AH867" s="28">
        <v>976.23904165753038</v>
      </c>
      <c r="AI867" s="30" t="str">
        <f t="shared" si="525"/>
        <v>V3 Balanced portfolio + 6 Year DSR</v>
      </c>
      <c r="AJ867" s="27">
        <v>2045</v>
      </c>
      <c r="AK867" s="35">
        <f>SUM(AG867:AH867)</f>
        <v>1658.0995128488134</v>
      </c>
      <c r="AL867" s="35">
        <f t="shared" si="535"/>
        <v>675</v>
      </c>
      <c r="AM867" s="35">
        <f t="shared" si="527"/>
        <v>680</v>
      </c>
      <c r="AN867" s="35">
        <f t="shared" si="528"/>
        <v>216.68000096082687</v>
      </c>
      <c r="AO867" s="35">
        <f t="shared" si="529"/>
        <v>117.77000427246094</v>
      </c>
      <c r="AP867" s="35">
        <f t="shared" si="530"/>
        <v>120</v>
      </c>
      <c r="AQ867" s="35">
        <f t="shared" si="531"/>
        <v>895.19999694824219</v>
      </c>
      <c r="AR867" s="35">
        <f t="shared" si="522"/>
        <v>3450</v>
      </c>
      <c r="AS867" s="35">
        <f t="shared" si="532"/>
        <v>125</v>
      </c>
      <c r="AT867" s="35">
        <f t="shared" si="533"/>
        <v>0</v>
      </c>
      <c r="AU867" s="35">
        <f t="shared" si="523"/>
        <v>1002.6000022888184</v>
      </c>
      <c r="AV867" s="35">
        <f t="shared" si="536"/>
        <v>8940.3495173191623</v>
      </c>
      <c r="AX867" s="27">
        <v>2045</v>
      </c>
      <c r="AY867" s="35">
        <f t="shared" ref="AY867:BJ867" si="538">AK867-AK852</f>
        <v>1064.3356720354227</v>
      </c>
      <c r="AZ867" s="35">
        <f t="shared" si="538"/>
        <v>525</v>
      </c>
      <c r="BA867" s="35">
        <f t="shared" si="538"/>
        <v>450</v>
      </c>
      <c r="BB867" s="35">
        <f t="shared" si="538"/>
        <v>34.23000368475914</v>
      </c>
      <c r="BC867" s="35">
        <f t="shared" si="538"/>
        <v>72.080005645751953</v>
      </c>
      <c r="BD867" s="35">
        <f t="shared" si="538"/>
        <v>105</v>
      </c>
      <c r="BE867" s="35">
        <f t="shared" si="538"/>
        <v>595.54999542236328</v>
      </c>
      <c r="BF867" s="35">
        <f t="shared" si="538"/>
        <v>2050</v>
      </c>
      <c r="BG867" s="35">
        <f t="shared" si="538"/>
        <v>125</v>
      </c>
      <c r="BH867" s="35">
        <f t="shared" si="538"/>
        <v>0</v>
      </c>
      <c r="BI867" s="35">
        <f t="shared" si="538"/>
        <v>765.60000228881836</v>
      </c>
      <c r="BJ867" s="35">
        <f t="shared" si="538"/>
        <v>5786.7956790771159</v>
      </c>
    </row>
    <row r="868" spans="2:65" x14ac:dyDescent="0.25">
      <c r="AX868" s="27" t="s">
        <v>45</v>
      </c>
      <c r="AY868" s="35">
        <f>SUM(AY867,AY852,AY847)</f>
        <v>1658.0995128488134</v>
      </c>
      <c r="AZ868" s="35">
        <f t="shared" ref="AZ868:BJ868" si="539">SUM(AZ867,AZ852,AZ847)</f>
        <v>675</v>
      </c>
      <c r="BA868" s="35">
        <f t="shared" si="539"/>
        <v>680</v>
      </c>
      <c r="BB868" s="35">
        <f t="shared" si="539"/>
        <v>216.68000096082687</v>
      </c>
      <c r="BC868" s="35">
        <f t="shared" si="539"/>
        <v>117.77000427246094</v>
      </c>
      <c r="BD868" s="35">
        <f t="shared" si="539"/>
        <v>120</v>
      </c>
      <c r="BE868" s="35">
        <f t="shared" si="539"/>
        <v>895.19999694824219</v>
      </c>
      <c r="BF868" s="35">
        <f t="shared" si="539"/>
        <v>3450</v>
      </c>
      <c r="BG868" s="35">
        <f t="shared" si="539"/>
        <v>125</v>
      </c>
      <c r="BH868" s="35">
        <f t="shared" si="539"/>
        <v>0</v>
      </c>
      <c r="BI868" s="35">
        <f t="shared" si="539"/>
        <v>1002.6000022888184</v>
      </c>
      <c r="BJ868" s="35">
        <f t="shared" si="539"/>
        <v>8940.3495173191604</v>
      </c>
    </row>
    <row r="870" spans="2:65" x14ac:dyDescent="0.25">
      <c r="B870" s="1" t="str">
        <f>'RAW DATA INPUTS &gt;&gt;&gt;'!D34</f>
        <v>W Preferred Portfolio (BP with Biodiesel)</v>
      </c>
    </row>
    <row r="871" spans="2:65" ht="75" x14ac:dyDescent="0.25">
      <c r="B871" s="16" t="s">
        <v>13</v>
      </c>
      <c r="C871" s="17" t="s">
        <v>14</v>
      </c>
      <c r="D871" s="17" t="s">
        <v>15</v>
      </c>
      <c r="E871" s="17" t="s">
        <v>16</v>
      </c>
      <c r="F871" s="18" t="s">
        <v>17</v>
      </c>
      <c r="G871" s="18" t="s">
        <v>18</v>
      </c>
      <c r="H871" s="18" t="s">
        <v>19</v>
      </c>
      <c r="I871" s="18" t="s">
        <v>20</v>
      </c>
      <c r="J871" s="18" t="s">
        <v>21</v>
      </c>
      <c r="K871" s="18" t="s">
        <v>22</v>
      </c>
      <c r="L871" s="18" t="s">
        <v>23</v>
      </c>
      <c r="M871" s="19" t="s">
        <v>24</v>
      </c>
      <c r="N871" s="19" t="s">
        <v>25</v>
      </c>
      <c r="O871" s="19" t="s">
        <v>26</v>
      </c>
      <c r="P871" s="19" t="s">
        <v>27</v>
      </c>
      <c r="Q871" s="19" t="s">
        <v>28</v>
      </c>
      <c r="R871" s="20" t="s">
        <v>29</v>
      </c>
      <c r="S871" s="20" t="s">
        <v>30</v>
      </c>
      <c r="T871" s="20" t="s">
        <v>31</v>
      </c>
      <c r="U871" s="20" t="s">
        <v>32</v>
      </c>
      <c r="V871" s="20" t="s">
        <v>33</v>
      </c>
      <c r="W871" s="20" t="s">
        <v>34</v>
      </c>
      <c r="X871" s="21" t="s">
        <v>35</v>
      </c>
      <c r="Y871" s="21" t="s">
        <v>36</v>
      </c>
      <c r="Z871" s="21" t="s">
        <v>37</v>
      </c>
      <c r="AA871" s="16" t="s">
        <v>38</v>
      </c>
      <c r="AB871" s="16" t="s">
        <v>39</v>
      </c>
      <c r="AC871" s="16" t="s">
        <v>52</v>
      </c>
      <c r="AD871" s="16" t="s">
        <v>41</v>
      </c>
      <c r="AE871" s="16" t="s">
        <v>42</v>
      </c>
      <c r="AF871" s="22" t="s">
        <v>1</v>
      </c>
      <c r="AG871" s="22" t="s">
        <v>43</v>
      </c>
      <c r="AH871" s="22" t="s">
        <v>44</v>
      </c>
      <c r="AI871" s="36" t="str">
        <f>B870</f>
        <v>W Preferred Portfolio (BP with Biodiesel)</v>
      </c>
      <c r="AJ871" s="23" t="s">
        <v>13</v>
      </c>
      <c r="AK871" s="23" t="s">
        <v>58</v>
      </c>
      <c r="AL871" s="23" t="s">
        <v>59</v>
      </c>
      <c r="AM871" s="23" t="s">
        <v>60</v>
      </c>
      <c r="AN871" s="23" t="s">
        <v>61</v>
      </c>
      <c r="AO871" s="23" t="s">
        <v>62</v>
      </c>
      <c r="AP871" s="24" t="s">
        <v>38</v>
      </c>
      <c r="AQ871" s="24" t="s">
        <v>47</v>
      </c>
      <c r="AR871" s="24" t="s">
        <v>53</v>
      </c>
      <c r="AS871" s="24" t="s">
        <v>63</v>
      </c>
      <c r="AT871" s="24" t="s">
        <v>64</v>
      </c>
      <c r="AU871" s="24" t="s">
        <v>50</v>
      </c>
      <c r="AV871" s="24" t="s">
        <v>45</v>
      </c>
      <c r="AX871" s="23" t="s">
        <v>273</v>
      </c>
      <c r="AY871" s="23" t="s">
        <v>58</v>
      </c>
      <c r="AZ871" s="23" t="s">
        <v>59</v>
      </c>
      <c r="BA871" s="23" t="s">
        <v>60</v>
      </c>
      <c r="BB871" s="23" t="s">
        <v>61</v>
      </c>
      <c r="BC871" s="23" t="s">
        <v>62</v>
      </c>
      <c r="BD871" s="24" t="s">
        <v>38</v>
      </c>
      <c r="BE871" s="24" t="s">
        <v>47</v>
      </c>
      <c r="BF871" s="24" t="s">
        <v>53</v>
      </c>
      <c r="BG871" s="24" t="s">
        <v>63</v>
      </c>
      <c r="BH871" s="24" t="s">
        <v>64</v>
      </c>
      <c r="BI871" s="24" t="s">
        <v>50</v>
      </c>
      <c r="BJ871" s="24" t="s">
        <v>45</v>
      </c>
    </row>
    <row r="872" spans="2:65" x14ac:dyDescent="0.25">
      <c r="B872" s="25">
        <v>2022</v>
      </c>
      <c r="C872" s="26">
        <v>0</v>
      </c>
      <c r="D872" s="26">
        <v>0</v>
      </c>
      <c r="E872" s="26">
        <v>0</v>
      </c>
      <c r="F872" s="26">
        <v>0</v>
      </c>
      <c r="G872" s="26">
        <v>0</v>
      </c>
      <c r="H872" s="26">
        <v>0</v>
      </c>
      <c r="I872" s="26">
        <v>0</v>
      </c>
      <c r="J872" s="26">
        <v>0</v>
      </c>
      <c r="K872" s="26">
        <v>0</v>
      </c>
      <c r="L872" s="26">
        <v>0</v>
      </c>
      <c r="M872" s="26">
        <v>0</v>
      </c>
      <c r="N872" s="26">
        <v>0</v>
      </c>
      <c r="O872" s="26">
        <v>0</v>
      </c>
      <c r="P872" s="26">
        <v>0</v>
      </c>
      <c r="Q872" s="26">
        <v>0</v>
      </c>
      <c r="R872" s="26">
        <v>0</v>
      </c>
      <c r="S872" s="26">
        <v>0</v>
      </c>
      <c r="T872" s="26">
        <v>0</v>
      </c>
      <c r="U872" s="26">
        <v>0</v>
      </c>
      <c r="V872" s="26">
        <v>0</v>
      </c>
      <c r="W872" s="26">
        <v>3.2999999523162842</v>
      </c>
      <c r="X872" s="26">
        <v>0</v>
      </c>
      <c r="Y872" s="26">
        <v>0</v>
      </c>
      <c r="Z872" s="26">
        <v>0</v>
      </c>
      <c r="AA872" s="26">
        <v>0</v>
      </c>
      <c r="AB872" s="26">
        <v>0</v>
      </c>
      <c r="AC872" s="26">
        <v>0</v>
      </c>
      <c r="AD872" s="26">
        <v>0</v>
      </c>
      <c r="AE872" s="26">
        <v>0</v>
      </c>
      <c r="AF872" s="26">
        <v>0</v>
      </c>
      <c r="AG872" s="26">
        <v>37.037656595099158</v>
      </c>
      <c r="AH872" s="26">
        <v>37.1379291002768</v>
      </c>
      <c r="AI872" s="30" t="str">
        <f>AI871</f>
        <v>W Preferred Portfolio (BP with Biodiesel)</v>
      </c>
      <c r="AJ872" s="25">
        <v>2022</v>
      </c>
      <c r="AK872" s="34">
        <f>SUM(AG872:AH872)</f>
        <v>74.175585695375958</v>
      </c>
      <c r="AL872" s="34">
        <f t="shared" ref="AL872:AL895" si="540">SUM(R872:U872)</f>
        <v>0</v>
      </c>
      <c r="AM872" s="34">
        <f>SUM(AC872:AD872)</f>
        <v>0</v>
      </c>
      <c r="AN872" s="34">
        <f>AF872</f>
        <v>0</v>
      </c>
      <c r="AO872" s="34">
        <f>W872+AE872</f>
        <v>3.2999999523162842</v>
      </c>
      <c r="AP872" s="34">
        <f>AA872</f>
        <v>0</v>
      </c>
      <c r="AQ872" s="34">
        <f>SUM(M872:Q872)</f>
        <v>0</v>
      </c>
      <c r="AR872" s="34">
        <f t="shared" ref="AR872:AR895" si="541">SUM(F872:L872)</f>
        <v>0</v>
      </c>
      <c r="AS872" s="34">
        <f>SUM(X872:Z872)</f>
        <v>0</v>
      </c>
      <c r="AT872" s="34">
        <f>V872</f>
        <v>0</v>
      </c>
      <c r="AU872" s="34">
        <f t="shared" ref="AU872:AU895" si="542">SUM(C872:E872)</f>
        <v>0</v>
      </c>
      <c r="AV872" s="34">
        <f t="shared" ref="AV872:AV895" si="543">SUM(AK872:AU872)</f>
        <v>77.475585647692242</v>
      </c>
      <c r="AX872" s="25">
        <v>2022</v>
      </c>
      <c r="AY872" s="34"/>
      <c r="AZ872" s="34"/>
      <c r="BA872" s="34"/>
      <c r="BB872" s="34"/>
      <c r="BC872" s="34"/>
      <c r="BD872" s="34"/>
      <c r="BE872" s="34"/>
      <c r="BF872" s="34"/>
      <c r="BG872" s="34"/>
      <c r="BH872" s="34"/>
      <c r="BI872" s="34"/>
      <c r="BJ872" s="34"/>
      <c r="BL872" s="74" t="s">
        <v>58</v>
      </c>
      <c r="BM872" s="75">
        <f>AY896</f>
        <v>1497.2776051012056</v>
      </c>
    </row>
    <row r="873" spans="2:65" x14ac:dyDescent="0.25">
      <c r="B873" s="27">
        <v>2023</v>
      </c>
      <c r="C873" s="28">
        <v>0</v>
      </c>
      <c r="D873" s="28">
        <v>0</v>
      </c>
      <c r="E873" s="28">
        <v>0</v>
      </c>
      <c r="F873" s="28">
        <v>0</v>
      </c>
      <c r="G873" s="28">
        <v>0</v>
      </c>
      <c r="H873" s="28">
        <v>0</v>
      </c>
      <c r="I873" s="28">
        <v>0</v>
      </c>
      <c r="J873" s="28">
        <v>0</v>
      </c>
      <c r="K873" s="28">
        <v>0</v>
      </c>
      <c r="L873" s="28">
        <v>0</v>
      </c>
      <c r="M873" s="28">
        <v>0</v>
      </c>
      <c r="N873" s="28">
        <v>0</v>
      </c>
      <c r="O873" s="28">
        <v>0</v>
      </c>
      <c r="P873" s="28">
        <v>0</v>
      </c>
      <c r="Q873" s="28">
        <v>0</v>
      </c>
      <c r="R873" s="28">
        <v>0</v>
      </c>
      <c r="S873" s="28">
        <v>0</v>
      </c>
      <c r="T873" s="28">
        <v>0</v>
      </c>
      <c r="U873" s="28">
        <v>0</v>
      </c>
      <c r="V873" s="28">
        <v>0</v>
      </c>
      <c r="W873" s="28">
        <v>6.25</v>
      </c>
      <c r="X873" s="28">
        <v>0</v>
      </c>
      <c r="Y873" s="28">
        <v>0</v>
      </c>
      <c r="Z873" s="28">
        <v>0</v>
      </c>
      <c r="AA873" s="28">
        <v>0</v>
      </c>
      <c r="AB873" s="28">
        <v>0</v>
      </c>
      <c r="AC873" s="28">
        <v>0</v>
      </c>
      <c r="AD873" s="28">
        <v>0</v>
      </c>
      <c r="AE873" s="28">
        <v>3</v>
      </c>
      <c r="AF873" s="28">
        <v>5.0900002401322126</v>
      </c>
      <c r="AG873" s="28">
        <v>75.875604863269388</v>
      </c>
      <c r="AH873" s="28">
        <v>61.868254649550458</v>
      </c>
      <c r="AI873" s="30" t="str">
        <f t="shared" ref="AI873:AI895" si="544">AI872</f>
        <v>W Preferred Portfolio (BP with Biodiesel)</v>
      </c>
      <c r="AJ873" s="27">
        <v>2023</v>
      </c>
      <c r="AK873" s="35">
        <f t="shared" ref="AK873:AK894" si="545">SUM(AG873:AH873)</f>
        <v>137.74385951281985</v>
      </c>
      <c r="AL873" s="35">
        <f t="shared" si="540"/>
        <v>0</v>
      </c>
      <c r="AM873" s="35">
        <f t="shared" ref="AM873:AM895" si="546">SUM(AC873:AD873)</f>
        <v>0</v>
      </c>
      <c r="AN873" s="35">
        <f t="shared" ref="AN873:AN895" si="547">AF873</f>
        <v>5.0900002401322126</v>
      </c>
      <c r="AO873" s="35">
        <f t="shared" ref="AO873:AO895" si="548">W873+AE873</f>
        <v>9.25</v>
      </c>
      <c r="AP873" s="35">
        <f t="shared" ref="AP873:AP895" si="549">AA873</f>
        <v>0</v>
      </c>
      <c r="AQ873" s="35">
        <f t="shared" ref="AQ873:AQ895" si="550">SUM(M873:Q873)</f>
        <v>0</v>
      </c>
      <c r="AR873" s="35">
        <f t="shared" si="541"/>
        <v>0</v>
      </c>
      <c r="AS873" s="35">
        <f t="shared" ref="AS873:AS895" si="551">SUM(X873:Z873)</f>
        <v>0</v>
      </c>
      <c r="AT873" s="35">
        <f t="shared" ref="AT873:AT895" si="552">V873</f>
        <v>0</v>
      </c>
      <c r="AU873" s="35">
        <f t="shared" si="542"/>
        <v>0</v>
      </c>
      <c r="AV873" s="35">
        <f t="shared" si="543"/>
        <v>152.08385975295207</v>
      </c>
      <c r="AX873" s="27">
        <v>2023</v>
      </c>
      <c r="AY873" s="35"/>
      <c r="AZ873" s="35"/>
      <c r="BA873" s="35"/>
      <c r="BB873" s="35"/>
      <c r="BC873" s="35"/>
      <c r="BD873" s="35"/>
      <c r="BE873" s="35"/>
      <c r="BF873" s="35"/>
      <c r="BG873" s="35"/>
      <c r="BH873" s="35"/>
      <c r="BI873" s="35"/>
      <c r="BJ873" s="35"/>
      <c r="BL873" s="74" t="s">
        <v>59</v>
      </c>
      <c r="BM873" s="75">
        <f>AZ896</f>
        <v>450</v>
      </c>
    </row>
    <row r="874" spans="2:65" x14ac:dyDescent="0.25">
      <c r="B874" s="25">
        <v>2024</v>
      </c>
      <c r="C874" s="26">
        <v>0</v>
      </c>
      <c r="D874" s="26">
        <v>0</v>
      </c>
      <c r="E874" s="26">
        <v>0</v>
      </c>
      <c r="F874" s="26">
        <v>0</v>
      </c>
      <c r="G874" s="26">
        <v>0</v>
      </c>
      <c r="H874" s="26">
        <v>0</v>
      </c>
      <c r="I874" s="26">
        <v>0</v>
      </c>
      <c r="J874" s="26">
        <v>0</v>
      </c>
      <c r="K874" s="26">
        <v>0</v>
      </c>
      <c r="L874" s="26">
        <v>0</v>
      </c>
      <c r="M874" s="26">
        <v>0</v>
      </c>
      <c r="N874" s="26">
        <v>0</v>
      </c>
      <c r="O874" s="26">
        <v>0</v>
      </c>
      <c r="P874" s="26">
        <v>0</v>
      </c>
      <c r="Q874" s="26">
        <v>0</v>
      </c>
      <c r="R874" s="26">
        <v>0</v>
      </c>
      <c r="S874" s="26">
        <v>0</v>
      </c>
      <c r="T874" s="26">
        <v>0</v>
      </c>
      <c r="U874" s="26">
        <v>0</v>
      </c>
      <c r="V874" s="26">
        <v>0</v>
      </c>
      <c r="W874" s="26">
        <v>11.89000034332275</v>
      </c>
      <c r="X874" s="26">
        <v>0</v>
      </c>
      <c r="Y874" s="26">
        <v>0</v>
      </c>
      <c r="Z874" s="26">
        <v>0</v>
      </c>
      <c r="AA874" s="26">
        <v>0</v>
      </c>
      <c r="AB874" s="26">
        <v>0</v>
      </c>
      <c r="AC874" s="26">
        <v>0</v>
      </c>
      <c r="AD874" s="26">
        <v>0</v>
      </c>
      <c r="AE874" s="26">
        <v>6</v>
      </c>
      <c r="AF874" s="26">
        <v>10.999999640509486</v>
      </c>
      <c r="AG874" s="26">
        <v>117.26766565003942</v>
      </c>
      <c r="AH874" s="26">
        <v>81.077305541015448</v>
      </c>
      <c r="AI874" s="30" t="str">
        <f t="shared" si="544"/>
        <v>W Preferred Portfolio (BP with Biodiesel)</v>
      </c>
      <c r="AJ874" s="25">
        <v>2024</v>
      </c>
      <c r="AK874" s="34">
        <f t="shared" si="545"/>
        <v>198.34497119105487</v>
      </c>
      <c r="AL874" s="34">
        <f t="shared" si="540"/>
        <v>0</v>
      </c>
      <c r="AM874" s="34">
        <f t="shared" si="546"/>
        <v>0</v>
      </c>
      <c r="AN874" s="34">
        <f t="shared" si="547"/>
        <v>10.999999640509486</v>
      </c>
      <c r="AO874" s="34">
        <f t="shared" si="548"/>
        <v>17.89000034332275</v>
      </c>
      <c r="AP874" s="34">
        <f t="shared" si="549"/>
        <v>0</v>
      </c>
      <c r="AQ874" s="34">
        <f t="shared" si="550"/>
        <v>0</v>
      </c>
      <c r="AR874" s="34">
        <f t="shared" si="541"/>
        <v>0</v>
      </c>
      <c r="AS874" s="34">
        <f t="shared" si="551"/>
        <v>0</v>
      </c>
      <c r="AT874" s="34">
        <f t="shared" si="552"/>
        <v>0</v>
      </c>
      <c r="AU874" s="34">
        <f t="shared" si="542"/>
        <v>0</v>
      </c>
      <c r="AV874" s="34">
        <f t="shared" si="543"/>
        <v>227.23497117488711</v>
      </c>
      <c r="AX874" s="25">
        <v>2024</v>
      </c>
      <c r="AY874" s="34"/>
      <c r="AZ874" s="34"/>
      <c r="BA874" s="34"/>
      <c r="BB874" s="34"/>
      <c r="BC874" s="34"/>
      <c r="BD874" s="34"/>
      <c r="BE874" s="34"/>
      <c r="BF874" s="34"/>
      <c r="BG874" s="34"/>
      <c r="BH874" s="34"/>
      <c r="BI874" s="34"/>
      <c r="BJ874" s="34"/>
      <c r="BL874" s="74" t="s">
        <v>60</v>
      </c>
      <c r="BM874" s="75">
        <f>BA896</f>
        <v>680</v>
      </c>
    </row>
    <row r="875" spans="2:65" x14ac:dyDescent="0.25">
      <c r="B875" s="27">
        <v>2025</v>
      </c>
      <c r="C875" s="28">
        <v>0</v>
      </c>
      <c r="D875" s="28">
        <v>0</v>
      </c>
      <c r="E875" s="28">
        <v>0</v>
      </c>
      <c r="F875" s="28">
        <v>400</v>
      </c>
      <c r="G875" s="28">
        <v>0</v>
      </c>
      <c r="H875" s="28">
        <v>0</v>
      </c>
      <c r="I875" s="28">
        <v>0</v>
      </c>
      <c r="J875" s="28">
        <v>0</v>
      </c>
      <c r="K875" s="28">
        <v>0</v>
      </c>
      <c r="L875" s="28">
        <v>0</v>
      </c>
      <c r="M875" s="28">
        <v>0</v>
      </c>
      <c r="N875" s="28">
        <v>0</v>
      </c>
      <c r="O875" s="28">
        <v>0</v>
      </c>
      <c r="P875" s="28">
        <v>0</v>
      </c>
      <c r="Q875" s="28">
        <v>0</v>
      </c>
      <c r="R875" s="28">
        <v>25</v>
      </c>
      <c r="S875" s="28">
        <v>0</v>
      </c>
      <c r="T875" s="28">
        <v>0</v>
      </c>
      <c r="U875" s="28">
        <v>0</v>
      </c>
      <c r="V875" s="28">
        <v>0</v>
      </c>
      <c r="W875" s="28">
        <v>16.090000152587891</v>
      </c>
      <c r="X875" s="28">
        <v>0</v>
      </c>
      <c r="Y875" s="28">
        <v>0</v>
      </c>
      <c r="Z875" s="28">
        <v>0</v>
      </c>
      <c r="AA875" s="28">
        <v>0</v>
      </c>
      <c r="AB875" s="28">
        <v>0</v>
      </c>
      <c r="AC875" s="28">
        <v>50</v>
      </c>
      <c r="AD875" s="28">
        <v>30</v>
      </c>
      <c r="AE875" s="28">
        <v>6</v>
      </c>
      <c r="AF875" s="28">
        <v>28.669999688863754</v>
      </c>
      <c r="AG875" s="28">
        <v>161.28095332862327</v>
      </c>
      <c r="AH875" s="28">
        <v>93.732976330442341</v>
      </c>
      <c r="AI875" s="30" t="str">
        <f t="shared" si="544"/>
        <v>W Preferred Portfolio (BP with Biodiesel)</v>
      </c>
      <c r="AJ875" s="27">
        <v>2025</v>
      </c>
      <c r="AK875" s="35">
        <f t="shared" si="545"/>
        <v>255.01392965906561</v>
      </c>
      <c r="AL875" s="35">
        <f t="shared" si="540"/>
        <v>25</v>
      </c>
      <c r="AM875" s="35">
        <f t="shared" si="546"/>
        <v>80</v>
      </c>
      <c r="AN875" s="35">
        <f t="shared" si="547"/>
        <v>28.669999688863754</v>
      </c>
      <c r="AO875" s="35">
        <f t="shared" si="548"/>
        <v>22.090000152587891</v>
      </c>
      <c r="AP875" s="35">
        <f t="shared" si="549"/>
        <v>0</v>
      </c>
      <c r="AQ875" s="35">
        <f t="shared" si="550"/>
        <v>0</v>
      </c>
      <c r="AR875" s="35">
        <f t="shared" si="541"/>
        <v>400</v>
      </c>
      <c r="AS875" s="35">
        <f t="shared" si="551"/>
        <v>0</v>
      </c>
      <c r="AT875" s="35">
        <f t="shared" si="552"/>
        <v>0</v>
      </c>
      <c r="AU875" s="35">
        <f t="shared" si="542"/>
        <v>0</v>
      </c>
      <c r="AV875" s="35">
        <f t="shared" si="543"/>
        <v>810.77392950051728</v>
      </c>
      <c r="AX875" s="27">
        <v>2025</v>
      </c>
      <c r="AY875" s="35">
        <f t="shared" ref="AY875:BJ875" si="553">AK875</f>
        <v>255.01392965906561</v>
      </c>
      <c r="AZ875" s="35">
        <f t="shared" si="553"/>
        <v>25</v>
      </c>
      <c r="BA875" s="35">
        <f t="shared" si="553"/>
        <v>80</v>
      </c>
      <c r="BB875" s="35">
        <f t="shared" si="553"/>
        <v>28.669999688863754</v>
      </c>
      <c r="BC875" s="35">
        <f t="shared" si="553"/>
        <v>22.090000152587891</v>
      </c>
      <c r="BD875" s="35">
        <f t="shared" si="553"/>
        <v>0</v>
      </c>
      <c r="BE875" s="35">
        <f t="shared" si="553"/>
        <v>0</v>
      </c>
      <c r="BF875" s="35">
        <f t="shared" si="553"/>
        <v>400</v>
      </c>
      <c r="BG875" s="35">
        <f t="shared" si="553"/>
        <v>0</v>
      </c>
      <c r="BH875" s="35">
        <f t="shared" si="553"/>
        <v>0</v>
      </c>
      <c r="BI875" s="35">
        <f t="shared" si="553"/>
        <v>0</v>
      </c>
      <c r="BJ875" s="35">
        <f t="shared" si="553"/>
        <v>810.77392950051728</v>
      </c>
      <c r="BL875" s="74" t="s">
        <v>61</v>
      </c>
      <c r="BM875" s="75">
        <f>BB896</f>
        <v>216.68000096082687</v>
      </c>
    </row>
    <row r="876" spans="2:65" x14ac:dyDescent="0.25">
      <c r="B876" s="25">
        <v>2026</v>
      </c>
      <c r="C876" s="26">
        <v>0</v>
      </c>
      <c r="D876" s="26">
        <v>237</v>
      </c>
      <c r="E876" s="26">
        <v>18.20000076293945</v>
      </c>
      <c r="F876" s="26">
        <v>400</v>
      </c>
      <c r="G876" s="26">
        <v>200</v>
      </c>
      <c r="H876" s="26">
        <v>0</v>
      </c>
      <c r="I876" s="26">
        <v>0</v>
      </c>
      <c r="J876" s="26">
        <v>0</v>
      </c>
      <c r="K876" s="26">
        <v>0</v>
      </c>
      <c r="L876" s="26">
        <v>0</v>
      </c>
      <c r="M876" s="26">
        <v>0</v>
      </c>
      <c r="N876" s="26">
        <v>0</v>
      </c>
      <c r="O876" s="26">
        <v>0</v>
      </c>
      <c r="P876" s="26">
        <v>0</v>
      </c>
      <c r="Q876" s="26">
        <v>0</v>
      </c>
      <c r="R876" s="26">
        <v>50</v>
      </c>
      <c r="S876" s="26">
        <v>0</v>
      </c>
      <c r="T876" s="26">
        <v>0</v>
      </c>
      <c r="U876" s="26">
        <v>0</v>
      </c>
      <c r="V876" s="26">
        <v>0</v>
      </c>
      <c r="W876" s="26">
        <v>19.389999389648441</v>
      </c>
      <c r="X876" s="26">
        <v>0</v>
      </c>
      <c r="Y876" s="26">
        <v>0</v>
      </c>
      <c r="Z876" s="26">
        <v>0</v>
      </c>
      <c r="AA876" s="26">
        <v>0</v>
      </c>
      <c r="AB876" s="26">
        <v>0</v>
      </c>
      <c r="AC876" s="26">
        <v>50</v>
      </c>
      <c r="AD876" s="26">
        <v>60</v>
      </c>
      <c r="AE876" s="26">
        <v>6</v>
      </c>
      <c r="AF876" s="26">
        <v>55.679999426007271</v>
      </c>
      <c r="AG876" s="26">
        <v>206.94184420349262</v>
      </c>
      <c r="AH876" s="26">
        <v>109.79813701644319</v>
      </c>
      <c r="AI876" s="30" t="str">
        <f t="shared" si="544"/>
        <v>W Preferred Portfolio (BP with Biodiesel)</v>
      </c>
      <c r="AJ876" s="25">
        <v>2026</v>
      </c>
      <c r="AK876" s="34">
        <f t="shared" si="545"/>
        <v>316.73998121993583</v>
      </c>
      <c r="AL876" s="34">
        <f t="shared" si="540"/>
        <v>50</v>
      </c>
      <c r="AM876" s="34">
        <f t="shared" si="546"/>
        <v>110</v>
      </c>
      <c r="AN876" s="34">
        <f t="shared" si="547"/>
        <v>55.679999426007271</v>
      </c>
      <c r="AO876" s="34">
        <f t="shared" si="548"/>
        <v>25.389999389648441</v>
      </c>
      <c r="AP876" s="34">
        <f t="shared" si="549"/>
        <v>0</v>
      </c>
      <c r="AQ876" s="34">
        <f t="shared" si="550"/>
        <v>0</v>
      </c>
      <c r="AR876" s="34">
        <f t="shared" si="541"/>
        <v>600</v>
      </c>
      <c r="AS876" s="34">
        <f t="shared" si="551"/>
        <v>0</v>
      </c>
      <c r="AT876" s="34">
        <f t="shared" si="552"/>
        <v>0</v>
      </c>
      <c r="AU876" s="34">
        <f t="shared" si="542"/>
        <v>255.20000076293945</v>
      </c>
      <c r="AV876" s="34">
        <f t="shared" si="543"/>
        <v>1413.0099807985309</v>
      </c>
      <c r="AX876" s="25">
        <v>2026</v>
      </c>
      <c r="AY876" s="34"/>
      <c r="AZ876" s="34"/>
      <c r="BA876" s="34"/>
      <c r="BB876" s="34"/>
      <c r="BC876" s="34"/>
      <c r="BD876" s="34"/>
      <c r="BE876" s="34"/>
      <c r="BF876" s="34"/>
      <c r="BG876" s="34"/>
      <c r="BH876" s="34"/>
      <c r="BI876" s="34"/>
      <c r="BJ876" s="34"/>
      <c r="BL876" s="74" t="s">
        <v>62</v>
      </c>
      <c r="BM876" s="75">
        <f>BC896</f>
        <v>117.77000427246094</v>
      </c>
    </row>
    <row r="877" spans="2:65" x14ac:dyDescent="0.25">
      <c r="B877" s="27">
        <v>2027</v>
      </c>
      <c r="C877" s="28">
        <v>0</v>
      </c>
      <c r="D877" s="28">
        <v>237</v>
      </c>
      <c r="E877" s="28">
        <v>18.20000076293945</v>
      </c>
      <c r="F877" s="28">
        <v>400</v>
      </c>
      <c r="G877" s="28">
        <v>200</v>
      </c>
      <c r="H877" s="28">
        <v>0</v>
      </c>
      <c r="I877" s="28">
        <v>0</v>
      </c>
      <c r="J877" s="28">
        <v>400</v>
      </c>
      <c r="K877" s="28">
        <v>0</v>
      </c>
      <c r="L877" s="28">
        <v>0</v>
      </c>
      <c r="M877" s="28">
        <v>100</v>
      </c>
      <c r="N877" s="28">
        <v>0</v>
      </c>
      <c r="O877" s="28">
        <v>0</v>
      </c>
      <c r="P877" s="28">
        <v>0</v>
      </c>
      <c r="Q877" s="28">
        <v>0</v>
      </c>
      <c r="R877" s="28">
        <v>75</v>
      </c>
      <c r="S877" s="28">
        <v>0</v>
      </c>
      <c r="T877" s="28">
        <v>0</v>
      </c>
      <c r="U877" s="28">
        <v>0</v>
      </c>
      <c r="V877" s="28">
        <v>0</v>
      </c>
      <c r="W877" s="28">
        <v>24.79000091552734</v>
      </c>
      <c r="X877" s="28">
        <v>0</v>
      </c>
      <c r="Y877" s="28">
        <v>0</v>
      </c>
      <c r="Z877" s="28">
        <v>0</v>
      </c>
      <c r="AA877" s="28">
        <v>0</v>
      </c>
      <c r="AB877" s="28">
        <v>0</v>
      </c>
      <c r="AC877" s="28">
        <v>50</v>
      </c>
      <c r="AD877" s="28">
        <v>90</v>
      </c>
      <c r="AE877" s="28">
        <v>6</v>
      </c>
      <c r="AF877" s="28">
        <v>89.340002149343491</v>
      </c>
      <c r="AG877" s="28">
        <v>255.36065474159199</v>
      </c>
      <c r="AH877" s="28">
        <v>125.52563835366325</v>
      </c>
      <c r="AI877" s="30" t="str">
        <f t="shared" si="544"/>
        <v>W Preferred Portfolio (BP with Biodiesel)</v>
      </c>
      <c r="AJ877" s="27">
        <v>2027</v>
      </c>
      <c r="AK877" s="35">
        <f t="shared" si="545"/>
        <v>380.88629309525527</v>
      </c>
      <c r="AL877" s="35">
        <f t="shared" si="540"/>
        <v>75</v>
      </c>
      <c r="AM877" s="35">
        <f t="shared" si="546"/>
        <v>140</v>
      </c>
      <c r="AN877" s="35">
        <f t="shared" si="547"/>
        <v>89.340002149343491</v>
      </c>
      <c r="AO877" s="35">
        <f t="shared" si="548"/>
        <v>30.79000091552734</v>
      </c>
      <c r="AP877" s="35">
        <f t="shared" si="549"/>
        <v>0</v>
      </c>
      <c r="AQ877" s="35">
        <f t="shared" si="550"/>
        <v>100</v>
      </c>
      <c r="AR877" s="35">
        <f t="shared" si="541"/>
        <v>1000</v>
      </c>
      <c r="AS877" s="35">
        <f t="shared" si="551"/>
        <v>0</v>
      </c>
      <c r="AT877" s="35">
        <f t="shared" si="552"/>
        <v>0</v>
      </c>
      <c r="AU877" s="35">
        <f t="shared" si="542"/>
        <v>255.20000076293945</v>
      </c>
      <c r="AV877" s="35">
        <f t="shared" si="543"/>
        <v>2071.2162969230658</v>
      </c>
      <c r="AX877" s="27">
        <v>2027</v>
      </c>
      <c r="AY877" s="35"/>
      <c r="AZ877" s="35"/>
      <c r="BA877" s="35"/>
      <c r="BB877" s="35"/>
      <c r="BC877" s="35"/>
      <c r="BD877" s="35"/>
      <c r="BE877" s="35"/>
      <c r="BF877" s="35"/>
      <c r="BG877" s="35"/>
      <c r="BH877" s="35"/>
      <c r="BI877" s="35"/>
      <c r="BJ877" s="35"/>
      <c r="BL877" s="74" t="s">
        <v>38</v>
      </c>
      <c r="BM877" s="75">
        <f>BD896</f>
        <v>105</v>
      </c>
    </row>
    <row r="878" spans="2:65" x14ac:dyDescent="0.25">
      <c r="B878" s="25">
        <v>2028</v>
      </c>
      <c r="C878" s="26">
        <v>0</v>
      </c>
      <c r="D878" s="26">
        <v>237</v>
      </c>
      <c r="E878" s="26">
        <v>18.20000076293945</v>
      </c>
      <c r="F878" s="26">
        <v>400</v>
      </c>
      <c r="G878" s="26">
        <v>200</v>
      </c>
      <c r="H878" s="26">
        <v>0</v>
      </c>
      <c r="I878" s="26">
        <v>0</v>
      </c>
      <c r="J878" s="26">
        <v>400</v>
      </c>
      <c r="K878" s="26">
        <v>0</v>
      </c>
      <c r="L878" s="26">
        <v>0</v>
      </c>
      <c r="M878" s="26">
        <v>99.949996948242188</v>
      </c>
      <c r="N878" s="26">
        <v>0</v>
      </c>
      <c r="O878" s="26">
        <v>0</v>
      </c>
      <c r="P878" s="26">
        <v>0</v>
      </c>
      <c r="Q878" s="26">
        <v>0</v>
      </c>
      <c r="R878" s="26">
        <v>100</v>
      </c>
      <c r="S878" s="26">
        <v>0</v>
      </c>
      <c r="T878" s="26">
        <v>0</v>
      </c>
      <c r="U878" s="26">
        <v>0</v>
      </c>
      <c r="V878" s="26">
        <v>0</v>
      </c>
      <c r="W878" s="26">
        <v>27.79000091552734</v>
      </c>
      <c r="X878" s="26">
        <v>0</v>
      </c>
      <c r="Y878" s="26">
        <v>0</v>
      </c>
      <c r="Z878" s="26">
        <v>0</v>
      </c>
      <c r="AA878" s="26">
        <v>0</v>
      </c>
      <c r="AB878" s="26">
        <v>0</v>
      </c>
      <c r="AC878" s="26">
        <v>50</v>
      </c>
      <c r="AD878" s="26">
        <v>120</v>
      </c>
      <c r="AE878" s="26">
        <v>9</v>
      </c>
      <c r="AF878" s="26">
        <v>129.9900014102459</v>
      </c>
      <c r="AG878" s="26">
        <v>306.2398079751942</v>
      </c>
      <c r="AH878" s="26">
        <v>153.20263471007479</v>
      </c>
      <c r="AI878" s="30" t="str">
        <f t="shared" si="544"/>
        <v>W Preferred Portfolio (BP with Biodiesel)</v>
      </c>
      <c r="AJ878" s="25">
        <v>2028</v>
      </c>
      <c r="AK878" s="34">
        <f t="shared" si="545"/>
        <v>459.44244268526899</v>
      </c>
      <c r="AL878" s="34">
        <f t="shared" si="540"/>
        <v>100</v>
      </c>
      <c r="AM878" s="34">
        <f t="shared" si="546"/>
        <v>170</v>
      </c>
      <c r="AN878" s="34">
        <f t="shared" si="547"/>
        <v>129.9900014102459</v>
      </c>
      <c r="AO878" s="34">
        <f t="shared" si="548"/>
        <v>36.790000915527344</v>
      </c>
      <c r="AP878" s="34">
        <f t="shared" si="549"/>
        <v>0</v>
      </c>
      <c r="AQ878" s="34">
        <f t="shared" si="550"/>
        <v>99.949996948242188</v>
      </c>
      <c r="AR878" s="34">
        <f t="shared" si="541"/>
        <v>1000</v>
      </c>
      <c r="AS878" s="34">
        <f t="shared" si="551"/>
        <v>0</v>
      </c>
      <c r="AT878" s="34">
        <f t="shared" si="552"/>
        <v>0</v>
      </c>
      <c r="AU878" s="34">
        <f t="shared" si="542"/>
        <v>255.20000076293945</v>
      </c>
      <c r="AV878" s="34">
        <f t="shared" si="543"/>
        <v>2251.3724427222242</v>
      </c>
      <c r="AX878" s="25">
        <v>2028</v>
      </c>
      <c r="AY878" s="34"/>
      <c r="AZ878" s="34"/>
      <c r="BA878" s="34"/>
      <c r="BB878" s="34"/>
      <c r="BC878" s="34"/>
      <c r="BD878" s="34"/>
      <c r="BE878" s="34"/>
      <c r="BF878" s="34"/>
      <c r="BG878" s="34"/>
      <c r="BH878" s="34"/>
      <c r="BI878" s="34"/>
      <c r="BJ878" s="34"/>
      <c r="BL878" s="74" t="s">
        <v>47</v>
      </c>
      <c r="BM878" s="75">
        <f>BE896</f>
        <v>696.39999389648438</v>
      </c>
    </row>
    <row r="879" spans="2:65" x14ac:dyDescent="0.25">
      <c r="B879" s="27">
        <v>2029</v>
      </c>
      <c r="C879" s="28">
        <v>0</v>
      </c>
      <c r="D879" s="28">
        <v>237</v>
      </c>
      <c r="E879" s="28">
        <v>18.20000076293945</v>
      </c>
      <c r="F879" s="28">
        <v>400</v>
      </c>
      <c r="G879" s="28">
        <v>200</v>
      </c>
      <c r="H879" s="28">
        <v>200</v>
      </c>
      <c r="I879" s="28">
        <v>0</v>
      </c>
      <c r="J879" s="28">
        <v>400</v>
      </c>
      <c r="K879" s="28">
        <v>0</v>
      </c>
      <c r="L879" s="28">
        <v>0</v>
      </c>
      <c r="M879" s="28">
        <v>199.90000152587891</v>
      </c>
      <c r="N879" s="28">
        <v>0</v>
      </c>
      <c r="O879" s="28">
        <v>0</v>
      </c>
      <c r="P879" s="28">
        <v>0</v>
      </c>
      <c r="Q879" s="28">
        <v>0</v>
      </c>
      <c r="R879" s="28">
        <v>125</v>
      </c>
      <c r="S879" s="28">
        <v>0</v>
      </c>
      <c r="T879" s="28">
        <v>0</v>
      </c>
      <c r="U879" s="28">
        <v>0</v>
      </c>
      <c r="V879" s="28">
        <v>0</v>
      </c>
      <c r="W879" s="28">
        <v>30.489999771118161</v>
      </c>
      <c r="X879" s="28">
        <v>0</v>
      </c>
      <c r="Y879" s="28">
        <v>0</v>
      </c>
      <c r="Z879" s="28">
        <v>0</v>
      </c>
      <c r="AA879" s="28">
        <v>0</v>
      </c>
      <c r="AB879" s="28">
        <v>0</v>
      </c>
      <c r="AC879" s="28">
        <v>50</v>
      </c>
      <c r="AD879" s="28">
        <v>150</v>
      </c>
      <c r="AE879" s="28">
        <v>11</v>
      </c>
      <c r="AF879" s="28">
        <v>156.62000143527985</v>
      </c>
      <c r="AG879" s="28">
        <v>357.79003073213073</v>
      </c>
      <c r="AH879" s="28">
        <v>171.01173674933818</v>
      </c>
      <c r="AI879" s="30" t="str">
        <f t="shared" si="544"/>
        <v>W Preferred Portfolio (BP with Biodiesel)</v>
      </c>
      <c r="AJ879" s="27">
        <v>2029</v>
      </c>
      <c r="AK879" s="35">
        <f t="shared" si="545"/>
        <v>528.80176748146891</v>
      </c>
      <c r="AL879" s="35">
        <f t="shared" si="540"/>
        <v>125</v>
      </c>
      <c r="AM879" s="35">
        <f t="shared" si="546"/>
        <v>200</v>
      </c>
      <c r="AN879" s="35">
        <f t="shared" si="547"/>
        <v>156.62000143527985</v>
      </c>
      <c r="AO879" s="35">
        <f t="shared" si="548"/>
        <v>41.489999771118164</v>
      </c>
      <c r="AP879" s="35">
        <f t="shared" si="549"/>
        <v>0</v>
      </c>
      <c r="AQ879" s="35">
        <f t="shared" si="550"/>
        <v>199.90000152587891</v>
      </c>
      <c r="AR879" s="35">
        <f t="shared" si="541"/>
        <v>1200</v>
      </c>
      <c r="AS879" s="35">
        <f t="shared" si="551"/>
        <v>0</v>
      </c>
      <c r="AT879" s="35">
        <f t="shared" si="552"/>
        <v>0</v>
      </c>
      <c r="AU879" s="35">
        <f t="shared" si="542"/>
        <v>255.20000076293945</v>
      </c>
      <c r="AV879" s="35">
        <f t="shared" si="543"/>
        <v>2707.0117709766855</v>
      </c>
      <c r="AX879" s="27">
        <v>2029</v>
      </c>
      <c r="AY879" s="35"/>
      <c r="AZ879" s="35"/>
      <c r="BA879" s="35"/>
      <c r="BB879" s="35"/>
      <c r="BC879" s="35"/>
      <c r="BD879" s="35"/>
      <c r="BE879" s="35"/>
      <c r="BF879" s="35"/>
      <c r="BG879" s="35"/>
      <c r="BH879" s="35"/>
      <c r="BI879" s="35"/>
      <c r="BJ879" s="35"/>
      <c r="BL879" s="74" t="s">
        <v>53</v>
      </c>
      <c r="BM879" s="75">
        <f>BF896</f>
        <v>3250</v>
      </c>
    </row>
    <row r="880" spans="2:65" x14ac:dyDescent="0.25">
      <c r="B880" s="25">
        <v>2030</v>
      </c>
      <c r="C880" s="26">
        <v>0</v>
      </c>
      <c r="D880" s="26">
        <v>237</v>
      </c>
      <c r="E880" s="26">
        <v>18.20000076293945</v>
      </c>
      <c r="F880" s="26">
        <v>600</v>
      </c>
      <c r="G880" s="26">
        <v>200</v>
      </c>
      <c r="H880" s="26">
        <v>200</v>
      </c>
      <c r="I880" s="26">
        <v>0</v>
      </c>
      <c r="J880" s="26">
        <v>400</v>
      </c>
      <c r="K880" s="26">
        <v>0</v>
      </c>
      <c r="L880" s="26">
        <v>0</v>
      </c>
      <c r="M880" s="26">
        <v>399.79999542236328</v>
      </c>
      <c r="N880" s="26"/>
      <c r="O880" s="26">
        <v>0</v>
      </c>
      <c r="P880" s="26">
        <v>0</v>
      </c>
      <c r="Q880" s="26">
        <v>0</v>
      </c>
      <c r="R880" s="26">
        <v>175</v>
      </c>
      <c r="S880" s="26">
        <v>0</v>
      </c>
      <c r="T880" s="26">
        <v>0</v>
      </c>
      <c r="U880" s="26">
        <v>0</v>
      </c>
      <c r="V880" s="26">
        <v>0</v>
      </c>
      <c r="W880" s="26">
        <v>34.689998626708977</v>
      </c>
      <c r="X880" s="26">
        <v>0</v>
      </c>
      <c r="Y880" s="26">
        <v>0</v>
      </c>
      <c r="Z880" s="26">
        <v>0</v>
      </c>
      <c r="AA880" s="26">
        <v>0</v>
      </c>
      <c r="AB880" s="26">
        <v>0</v>
      </c>
      <c r="AC880" s="26">
        <v>50</v>
      </c>
      <c r="AD880" s="26">
        <v>180</v>
      </c>
      <c r="AE880" s="26">
        <v>11</v>
      </c>
      <c r="AF880" s="26">
        <v>182.44999727606773</v>
      </c>
      <c r="AG880" s="26">
        <v>412.5787181774632</v>
      </c>
      <c r="AH880" s="26">
        <v>181.88492737120654</v>
      </c>
      <c r="AI880" s="30" t="str">
        <f t="shared" si="544"/>
        <v>W Preferred Portfolio (BP with Biodiesel)</v>
      </c>
      <c r="AJ880" s="25">
        <v>2030</v>
      </c>
      <c r="AK880" s="34">
        <f t="shared" si="545"/>
        <v>594.46364554866977</v>
      </c>
      <c r="AL880" s="34">
        <f t="shared" si="540"/>
        <v>175</v>
      </c>
      <c r="AM880" s="34">
        <f t="shared" si="546"/>
        <v>230</v>
      </c>
      <c r="AN880" s="34">
        <f t="shared" si="547"/>
        <v>182.44999727606773</v>
      </c>
      <c r="AO880" s="34">
        <f t="shared" si="548"/>
        <v>45.689998626708977</v>
      </c>
      <c r="AP880" s="34">
        <f t="shared" si="549"/>
        <v>0</v>
      </c>
      <c r="AQ880" s="34">
        <f t="shared" si="550"/>
        <v>399.79999542236328</v>
      </c>
      <c r="AR880" s="34">
        <f t="shared" si="541"/>
        <v>1400</v>
      </c>
      <c r="AS880" s="34">
        <f t="shared" si="551"/>
        <v>0</v>
      </c>
      <c r="AT880" s="34">
        <f t="shared" si="552"/>
        <v>0</v>
      </c>
      <c r="AU880" s="34">
        <f t="shared" si="542"/>
        <v>255.20000076293945</v>
      </c>
      <c r="AV880" s="34">
        <f t="shared" si="543"/>
        <v>3282.6036376367492</v>
      </c>
      <c r="AX880" s="25">
        <v>2030</v>
      </c>
      <c r="AY880" s="34">
        <f t="shared" ref="AY880:BJ880" si="554">AK880-AY875</f>
        <v>339.44971588960414</v>
      </c>
      <c r="AZ880" s="34">
        <f t="shared" si="554"/>
        <v>150</v>
      </c>
      <c r="BA880" s="34">
        <f t="shared" si="554"/>
        <v>150</v>
      </c>
      <c r="BB880" s="34">
        <f t="shared" si="554"/>
        <v>153.77999758720398</v>
      </c>
      <c r="BC880" s="34">
        <f t="shared" si="554"/>
        <v>23.599998474121087</v>
      </c>
      <c r="BD880" s="34">
        <f t="shared" si="554"/>
        <v>0</v>
      </c>
      <c r="BE880" s="34">
        <f t="shared" si="554"/>
        <v>399.79999542236328</v>
      </c>
      <c r="BF880" s="34">
        <f t="shared" si="554"/>
        <v>1000</v>
      </c>
      <c r="BG880" s="34">
        <f t="shared" si="554"/>
        <v>0</v>
      </c>
      <c r="BH880" s="34">
        <f t="shared" si="554"/>
        <v>0</v>
      </c>
      <c r="BI880" s="34">
        <f t="shared" si="554"/>
        <v>255.20000076293945</v>
      </c>
      <c r="BJ880" s="34">
        <f t="shared" si="554"/>
        <v>2471.8297081362321</v>
      </c>
      <c r="BL880" s="74" t="s">
        <v>63</v>
      </c>
      <c r="BM880" s="75">
        <f>BG896</f>
        <v>375</v>
      </c>
    </row>
    <row r="881" spans="2:65" x14ac:dyDescent="0.25">
      <c r="B881" s="27">
        <v>2031</v>
      </c>
      <c r="C881" s="28">
        <v>0</v>
      </c>
      <c r="D881" s="28">
        <v>237</v>
      </c>
      <c r="E881" s="28">
        <v>18.20000076293945</v>
      </c>
      <c r="F881" s="28">
        <v>700</v>
      </c>
      <c r="G881" s="28">
        <v>200</v>
      </c>
      <c r="H881" s="28">
        <v>200</v>
      </c>
      <c r="I881" s="28">
        <v>0</v>
      </c>
      <c r="J881" s="28">
        <v>400</v>
      </c>
      <c r="K881" s="28">
        <v>0</v>
      </c>
      <c r="L881" s="28">
        <v>0</v>
      </c>
      <c r="M881" s="28">
        <v>399.59999847412109</v>
      </c>
      <c r="N881" s="28">
        <v>0</v>
      </c>
      <c r="O881" s="28">
        <v>0</v>
      </c>
      <c r="P881" s="28">
        <v>0</v>
      </c>
      <c r="Q881" s="28">
        <v>0</v>
      </c>
      <c r="R881" s="28">
        <v>200</v>
      </c>
      <c r="S881" s="28">
        <v>0</v>
      </c>
      <c r="T881" s="28">
        <v>0</v>
      </c>
      <c r="U881" s="28">
        <v>0</v>
      </c>
      <c r="V881" s="28">
        <v>0</v>
      </c>
      <c r="W881" s="28">
        <v>38.060001373291023</v>
      </c>
      <c r="X881" s="28">
        <v>0</v>
      </c>
      <c r="Y881" s="28">
        <v>0</v>
      </c>
      <c r="Z881" s="28">
        <v>0</v>
      </c>
      <c r="AA881" s="28">
        <v>0</v>
      </c>
      <c r="AB881" s="28">
        <v>0</v>
      </c>
      <c r="AC881" s="28">
        <v>50</v>
      </c>
      <c r="AD881" s="28">
        <v>210</v>
      </c>
      <c r="AE881" s="28">
        <v>12.069999694824221</v>
      </c>
      <c r="AF881" s="28">
        <v>195.28000086545944</v>
      </c>
      <c r="AG881" s="28">
        <v>469.39263167865727</v>
      </c>
      <c r="AH881" s="28">
        <v>195.61529208824882</v>
      </c>
      <c r="AI881" s="30" t="str">
        <f t="shared" si="544"/>
        <v>W Preferred Portfolio (BP with Biodiesel)</v>
      </c>
      <c r="AJ881" s="27">
        <v>2031</v>
      </c>
      <c r="AK881" s="35">
        <f t="shared" si="545"/>
        <v>665.00792376690606</v>
      </c>
      <c r="AL881" s="35">
        <f t="shared" si="540"/>
        <v>200</v>
      </c>
      <c r="AM881" s="35">
        <f t="shared" si="546"/>
        <v>260</v>
      </c>
      <c r="AN881" s="35">
        <f t="shared" si="547"/>
        <v>195.28000086545944</v>
      </c>
      <c r="AO881" s="35">
        <f t="shared" si="548"/>
        <v>50.130001068115241</v>
      </c>
      <c r="AP881" s="35">
        <f t="shared" si="549"/>
        <v>0</v>
      </c>
      <c r="AQ881" s="35">
        <f t="shared" si="550"/>
        <v>399.59999847412109</v>
      </c>
      <c r="AR881" s="35">
        <f t="shared" si="541"/>
        <v>1500</v>
      </c>
      <c r="AS881" s="35">
        <f t="shared" si="551"/>
        <v>0</v>
      </c>
      <c r="AT881" s="35">
        <f t="shared" si="552"/>
        <v>0</v>
      </c>
      <c r="AU881" s="35">
        <f t="shared" si="542"/>
        <v>255.20000076293945</v>
      </c>
      <c r="AV881" s="35">
        <f t="shared" si="543"/>
        <v>3525.2179249375413</v>
      </c>
      <c r="AX881" s="27">
        <v>2031</v>
      </c>
      <c r="AY881" s="35"/>
      <c r="AZ881" s="35"/>
      <c r="BA881" s="35"/>
      <c r="BB881" s="35"/>
      <c r="BC881" s="35"/>
      <c r="BD881" s="35"/>
      <c r="BE881" s="35"/>
      <c r="BF881" s="35"/>
      <c r="BG881" s="35"/>
      <c r="BH881" s="35"/>
      <c r="BI881" s="35"/>
      <c r="BJ881" s="35"/>
      <c r="BL881" s="74" t="s">
        <v>64</v>
      </c>
      <c r="BM881" s="75">
        <f>BH896</f>
        <v>0</v>
      </c>
    </row>
    <row r="882" spans="2:65" x14ac:dyDescent="0.25">
      <c r="B882" s="25">
        <v>2032</v>
      </c>
      <c r="C882" s="26">
        <v>0</v>
      </c>
      <c r="D882" s="26">
        <v>474</v>
      </c>
      <c r="E882" s="26">
        <v>18.20000076293945</v>
      </c>
      <c r="F882" s="26">
        <v>800</v>
      </c>
      <c r="G882" s="26">
        <v>200</v>
      </c>
      <c r="H882" s="26">
        <v>200</v>
      </c>
      <c r="I882" s="26">
        <v>0</v>
      </c>
      <c r="J882" s="26">
        <v>400</v>
      </c>
      <c r="K882" s="26">
        <v>0</v>
      </c>
      <c r="L882" s="26">
        <v>0</v>
      </c>
      <c r="M882" s="26">
        <v>399.40000152587891</v>
      </c>
      <c r="N882" s="26">
        <v>0</v>
      </c>
      <c r="O882" s="26">
        <v>0</v>
      </c>
      <c r="P882" s="26">
        <v>0</v>
      </c>
      <c r="Q882" s="26">
        <v>0</v>
      </c>
      <c r="R882" s="26">
        <v>200</v>
      </c>
      <c r="S882" s="26">
        <v>0</v>
      </c>
      <c r="T882" s="26">
        <v>0</v>
      </c>
      <c r="U882" s="26">
        <v>0</v>
      </c>
      <c r="V882" s="26">
        <v>0</v>
      </c>
      <c r="W882" s="26">
        <v>41.630001068115227</v>
      </c>
      <c r="X882" s="26">
        <v>0</v>
      </c>
      <c r="Y882" s="26">
        <v>0</v>
      </c>
      <c r="Z882" s="26">
        <v>0</v>
      </c>
      <c r="AA882" s="26">
        <v>0</v>
      </c>
      <c r="AB882" s="26">
        <v>0</v>
      </c>
      <c r="AC882" s="26">
        <v>50</v>
      </c>
      <c r="AD882" s="26">
        <v>240</v>
      </c>
      <c r="AE882" s="26">
        <v>13.19999980926514</v>
      </c>
      <c r="AF882" s="26">
        <v>197.81999689340591</v>
      </c>
      <c r="AG882" s="26">
        <v>496.96755722482067</v>
      </c>
      <c r="AH882" s="26">
        <v>216.67182357825993</v>
      </c>
      <c r="AI882" s="30" t="str">
        <f t="shared" si="544"/>
        <v>W Preferred Portfolio (BP with Biodiesel)</v>
      </c>
      <c r="AJ882" s="25">
        <v>2032</v>
      </c>
      <c r="AK882" s="34">
        <f t="shared" si="545"/>
        <v>713.6393808030806</v>
      </c>
      <c r="AL882" s="34">
        <f t="shared" si="540"/>
        <v>200</v>
      </c>
      <c r="AM882" s="34">
        <f t="shared" si="546"/>
        <v>290</v>
      </c>
      <c r="AN882" s="34">
        <f t="shared" si="547"/>
        <v>197.81999689340591</v>
      </c>
      <c r="AO882" s="34">
        <f t="shared" si="548"/>
        <v>54.830000877380371</v>
      </c>
      <c r="AP882" s="34">
        <f t="shared" si="549"/>
        <v>0</v>
      </c>
      <c r="AQ882" s="34">
        <f t="shared" si="550"/>
        <v>399.40000152587891</v>
      </c>
      <c r="AR882" s="34">
        <f t="shared" si="541"/>
        <v>1600</v>
      </c>
      <c r="AS882" s="34">
        <f t="shared" si="551"/>
        <v>0</v>
      </c>
      <c r="AT882" s="34">
        <f t="shared" si="552"/>
        <v>0</v>
      </c>
      <c r="AU882" s="34">
        <f t="shared" si="542"/>
        <v>492.20000076293945</v>
      </c>
      <c r="AV882" s="34">
        <f t="shared" si="543"/>
        <v>3947.8893808626854</v>
      </c>
      <c r="AX882" s="25">
        <v>2032</v>
      </c>
      <c r="AY882" s="34"/>
      <c r="AZ882" s="34"/>
      <c r="BA882" s="34"/>
      <c r="BB882" s="34"/>
      <c r="BC882" s="34"/>
      <c r="BD882" s="34"/>
      <c r="BE882" s="34"/>
      <c r="BF882" s="34"/>
      <c r="BG882" s="34"/>
      <c r="BH882" s="34"/>
      <c r="BI882" s="34"/>
      <c r="BJ882" s="34"/>
      <c r="BL882" s="74" t="s">
        <v>50</v>
      </c>
      <c r="BM882" s="75">
        <f>BI896</f>
        <v>966.20000076293945</v>
      </c>
    </row>
    <row r="883" spans="2:65" x14ac:dyDescent="0.25">
      <c r="B883" s="27">
        <v>2033</v>
      </c>
      <c r="C883" s="28">
        <v>0</v>
      </c>
      <c r="D883" s="28">
        <v>474</v>
      </c>
      <c r="E883" s="28">
        <v>18.20000076293945</v>
      </c>
      <c r="F883" s="28">
        <v>900</v>
      </c>
      <c r="G883" s="28">
        <v>200</v>
      </c>
      <c r="H883" s="28">
        <v>200</v>
      </c>
      <c r="I883" s="28">
        <v>0</v>
      </c>
      <c r="J883" s="28">
        <v>400</v>
      </c>
      <c r="K883" s="28">
        <v>0</v>
      </c>
      <c r="L883" s="28">
        <v>0</v>
      </c>
      <c r="M883" s="28">
        <v>399.19999694824219</v>
      </c>
      <c r="N883" s="28">
        <v>0</v>
      </c>
      <c r="O883" s="28">
        <v>0</v>
      </c>
      <c r="P883" s="28">
        <v>0</v>
      </c>
      <c r="Q883" s="28">
        <v>0</v>
      </c>
      <c r="R883" s="28">
        <v>200</v>
      </c>
      <c r="S883" s="28">
        <v>0</v>
      </c>
      <c r="T883" s="28">
        <v>0</v>
      </c>
      <c r="U883" s="28">
        <v>0</v>
      </c>
      <c r="V883" s="28">
        <v>0</v>
      </c>
      <c r="W883" s="28">
        <v>44.919998168945313</v>
      </c>
      <c r="X883" s="28">
        <v>0</v>
      </c>
      <c r="Y883" s="28">
        <v>0</v>
      </c>
      <c r="Z883" s="28">
        <v>0</v>
      </c>
      <c r="AA883" s="28">
        <v>0</v>
      </c>
      <c r="AB883" s="28">
        <v>0</v>
      </c>
      <c r="AC883" s="28">
        <v>50</v>
      </c>
      <c r="AD883" s="28">
        <v>270</v>
      </c>
      <c r="AE883" s="28">
        <v>14.25</v>
      </c>
      <c r="AF883" s="28">
        <v>200.250004529953</v>
      </c>
      <c r="AG883" s="28">
        <v>524.96585539396233</v>
      </c>
      <c r="AH883" s="28">
        <v>245.58423121177603</v>
      </c>
      <c r="AI883" s="30" t="str">
        <f t="shared" si="544"/>
        <v>W Preferred Portfolio (BP with Biodiesel)</v>
      </c>
      <c r="AJ883" s="27">
        <v>2033</v>
      </c>
      <c r="AK883" s="35">
        <f t="shared" si="545"/>
        <v>770.55008660573833</v>
      </c>
      <c r="AL883" s="35">
        <f t="shared" si="540"/>
        <v>200</v>
      </c>
      <c r="AM883" s="35">
        <f t="shared" si="546"/>
        <v>320</v>
      </c>
      <c r="AN883" s="35">
        <f t="shared" si="547"/>
        <v>200.250004529953</v>
      </c>
      <c r="AO883" s="35">
        <f t="shared" si="548"/>
        <v>59.169998168945313</v>
      </c>
      <c r="AP883" s="35">
        <f t="shared" si="549"/>
        <v>0</v>
      </c>
      <c r="AQ883" s="35">
        <f t="shared" si="550"/>
        <v>399.19999694824219</v>
      </c>
      <c r="AR883" s="35">
        <f t="shared" si="541"/>
        <v>1700</v>
      </c>
      <c r="AS883" s="35">
        <f t="shared" si="551"/>
        <v>0</v>
      </c>
      <c r="AT883" s="35">
        <f t="shared" si="552"/>
        <v>0</v>
      </c>
      <c r="AU883" s="35">
        <f t="shared" si="542"/>
        <v>492.20000076293945</v>
      </c>
      <c r="AV883" s="35">
        <f t="shared" si="543"/>
        <v>4141.3700870158182</v>
      </c>
      <c r="AX883" s="27">
        <v>2033</v>
      </c>
      <c r="AY883" s="35"/>
      <c r="AZ883" s="35"/>
      <c r="BA883" s="35"/>
      <c r="BB883" s="35"/>
      <c r="BC883" s="35"/>
      <c r="BD883" s="35"/>
      <c r="BE883" s="35"/>
      <c r="BF883" s="35"/>
      <c r="BG883" s="35"/>
      <c r="BH883" s="35"/>
      <c r="BI883" s="35"/>
      <c r="BJ883" s="35"/>
    </row>
    <row r="884" spans="2:65" x14ac:dyDescent="0.25">
      <c r="B884" s="25">
        <v>2034</v>
      </c>
      <c r="C884" s="26">
        <v>0</v>
      </c>
      <c r="D884" s="26">
        <v>474</v>
      </c>
      <c r="E884" s="26">
        <v>18.20000076293945</v>
      </c>
      <c r="F884" s="26">
        <v>1000</v>
      </c>
      <c r="G884" s="26">
        <v>200</v>
      </c>
      <c r="H884" s="26">
        <v>200</v>
      </c>
      <c r="I884" s="26">
        <v>0</v>
      </c>
      <c r="J884" s="26">
        <v>400</v>
      </c>
      <c r="K884" s="26">
        <v>0</v>
      </c>
      <c r="L884" s="26">
        <v>0</v>
      </c>
      <c r="M884" s="26">
        <v>399.00000762939453</v>
      </c>
      <c r="N884" s="26">
        <v>0</v>
      </c>
      <c r="O884" s="26">
        <v>0</v>
      </c>
      <c r="P884" s="26">
        <v>0</v>
      </c>
      <c r="Q884" s="26">
        <v>0</v>
      </c>
      <c r="R884" s="26">
        <v>200</v>
      </c>
      <c r="S884" s="26">
        <v>0</v>
      </c>
      <c r="T884" s="26">
        <v>0</v>
      </c>
      <c r="U884" s="26">
        <v>0</v>
      </c>
      <c r="V884" s="26">
        <v>0</v>
      </c>
      <c r="W884" s="26">
        <v>48.389999389648438</v>
      </c>
      <c r="X884" s="26">
        <v>0</v>
      </c>
      <c r="Y884" s="26">
        <v>0</v>
      </c>
      <c r="Z884" s="26">
        <v>0</v>
      </c>
      <c r="AA884" s="26">
        <v>0</v>
      </c>
      <c r="AB884" s="26">
        <v>0</v>
      </c>
      <c r="AC884" s="26">
        <v>50</v>
      </c>
      <c r="AD884" s="26">
        <v>300</v>
      </c>
      <c r="AE884" s="26">
        <v>15.340000152587891</v>
      </c>
      <c r="AF884" s="26">
        <v>202.68000251054764</v>
      </c>
      <c r="AG884" s="26">
        <v>555.72839171180271</v>
      </c>
      <c r="AH884" s="26">
        <v>280.84440061793555</v>
      </c>
      <c r="AI884" s="30" t="str">
        <f t="shared" si="544"/>
        <v>W Preferred Portfolio (BP with Biodiesel)</v>
      </c>
      <c r="AJ884" s="25">
        <v>2034</v>
      </c>
      <c r="AK884" s="34">
        <f t="shared" si="545"/>
        <v>836.57279232973826</v>
      </c>
      <c r="AL884" s="34">
        <f t="shared" si="540"/>
        <v>200</v>
      </c>
      <c r="AM884" s="34">
        <f t="shared" si="546"/>
        <v>350</v>
      </c>
      <c r="AN884" s="34">
        <f t="shared" si="547"/>
        <v>202.68000251054764</v>
      </c>
      <c r="AO884" s="34">
        <f t="shared" si="548"/>
        <v>63.729999542236328</v>
      </c>
      <c r="AP884" s="34">
        <f t="shared" si="549"/>
        <v>0</v>
      </c>
      <c r="AQ884" s="34">
        <f t="shared" si="550"/>
        <v>399.00000762939453</v>
      </c>
      <c r="AR884" s="34">
        <f t="shared" si="541"/>
        <v>1800</v>
      </c>
      <c r="AS884" s="34">
        <f t="shared" si="551"/>
        <v>0</v>
      </c>
      <c r="AT884" s="34">
        <f t="shared" si="552"/>
        <v>0</v>
      </c>
      <c r="AU884" s="34">
        <f t="shared" si="542"/>
        <v>492.20000076293945</v>
      </c>
      <c r="AV884" s="34">
        <f t="shared" si="543"/>
        <v>4344.1828027748561</v>
      </c>
      <c r="AX884" s="25">
        <v>2034</v>
      </c>
      <c r="AY884" s="34"/>
      <c r="AZ884" s="34"/>
      <c r="BA884" s="34"/>
      <c r="BB884" s="34"/>
      <c r="BC884" s="34"/>
      <c r="BD884" s="34"/>
      <c r="BE884" s="34"/>
      <c r="BF884" s="34"/>
      <c r="BG884" s="34"/>
      <c r="BH884" s="34"/>
      <c r="BI884" s="34"/>
      <c r="BJ884" s="34"/>
    </row>
    <row r="885" spans="2:65" x14ac:dyDescent="0.25">
      <c r="B885" s="27">
        <v>2035</v>
      </c>
      <c r="C885" s="28">
        <v>0</v>
      </c>
      <c r="D885" s="28">
        <v>474</v>
      </c>
      <c r="E885" s="28">
        <v>18.20000076293945</v>
      </c>
      <c r="F885" s="28">
        <v>1200</v>
      </c>
      <c r="G885" s="28">
        <v>200</v>
      </c>
      <c r="H885" s="28">
        <v>200</v>
      </c>
      <c r="I885" s="28">
        <v>0</v>
      </c>
      <c r="J885" s="28">
        <v>400</v>
      </c>
      <c r="K885" s="28">
        <v>0</v>
      </c>
      <c r="L885" s="28">
        <v>0</v>
      </c>
      <c r="M885" s="28">
        <v>398.79999542236328</v>
      </c>
      <c r="N885" s="28">
        <v>0</v>
      </c>
      <c r="O885" s="28">
        <v>0</v>
      </c>
      <c r="P885" s="28">
        <v>0</v>
      </c>
      <c r="Q885" s="28">
        <v>0</v>
      </c>
      <c r="R885" s="28">
        <v>200</v>
      </c>
      <c r="S885" s="28">
        <v>0</v>
      </c>
      <c r="T885" s="28">
        <v>0</v>
      </c>
      <c r="U885" s="28">
        <v>0</v>
      </c>
      <c r="V885" s="28">
        <v>0</v>
      </c>
      <c r="W885" s="28">
        <v>51.919998168945313</v>
      </c>
      <c r="X885" s="28">
        <v>0</v>
      </c>
      <c r="Y885" s="28">
        <v>0</v>
      </c>
      <c r="Z885" s="28">
        <v>0</v>
      </c>
      <c r="AA885" s="28">
        <v>0</v>
      </c>
      <c r="AB885" s="28">
        <v>0</v>
      </c>
      <c r="AC885" s="28">
        <v>50</v>
      </c>
      <c r="AD885" s="28">
        <v>330</v>
      </c>
      <c r="AE885" s="28">
        <v>16.469999313354489</v>
      </c>
      <c r="AF885" s="28">
        <v>205.21999967098236</v>
      </c>
      <c r="AG885" s="28">
        <v>584.11534265681462</v>
      </c>
      <c r="AH885" s="28">
        <v>309.19430249073082</v>
      </c>
      <c r="AI885" s="30" t="str">
        <f t="shared" si="544"/>
        <v>W Preferred Portfolio (BP with Biodiesel)</v>
      </c>
      <c r="AJ885" s="27">
        <v>2035</v>
      </c>
      <c r="AK885" s="35">
        <f t="shared" si="545"/>
        <v>893.30964514754544</v>
      </c>
      <c r="AL885" s="35">
        <f t="shared" si="540"/>
        <v>200</v>
      </c>
      <c r="AM885" s="35">
        <f t="shared" si="546"/>
        <v>380</v>
      </c>
      <c r="AN885" s="35">
        <f t="shared" si="547"/>
        <v>205.21999967098236</v>
      </c>
      <c r="AO885" s="35">
        <f t="shared" si="548"/>
        <v>68.389997482299805</v>
      </c>
      <c r="AP885" s="35">
        <f t="shared" si="549"/>
        <v>0</v>
      </c>
      <c r="AQ885" s="35">
        <f t="shared" si="550"/>
        <v>398.79999542236328</v>
      </c>
      <c r="AR885" s="35">
        <f t="shared" si="541"/>
        <v>2000</v>
      </c>
      <c r="AS885" s="35">
        <f t="shared" si="551"/>
        <v>0</v>
      </c>
      <c r="AT885" s="35">
        <f t="shared" si="552"/>
        <v>0</v>
      </c>
      <c r="AU885" s="35">
        <f t="shared" si="542"/>
        <v>492.20000076293945</v>
      </c>
      <c r="AV885" s="35">
        <f t="shared" si="543"/>
        <v>4637.9196384861298</v>
      </c>
      <c r="AX885" s="27">
        <v>2035</v>
      </c>
      <c r="AY885" s="35"/>
      <c r="AZ885" s="35"/>
      <c r="BA885" s="35"/>
      <c r="BB885" s="35"/>
      <c r="BC885" s="35"/>
      <c r="BD885" s="35"/>
      <c r="BE885" s="35"/>
      <c r="BF885" s="35"/>
      <c r="BG885" s="35"/>
      <c r="BH885" s="35"/>
      <c r="BI885" s="35"/>
      <c r="BJ885" s="35"/>
    </row>
    <row r="886" spans="2:65" x14ac:dyDescent="0.25">
      <c r="B886" s="25">
        <v>2036</v>
      </c>
      <c r="C886" s="26">
        <v>0</v>
      </c>
      <c r="D886" s="26">
        <v>474</v>
      </c>
      <c r="E886" s="26">
        <v>18.20000076293945</v>
      </c>
      <c r="F886" s="26">
        <v>1300</v>
      </c>
      <c r="G886" s="26">
        <v>200</v>
      </c>
      <c r="H886" s="26">
        <v>200</v>
      </c>
      <c r="I886" s="26">
        <v>0</v>
      </c>
      <c r="J886" s="26">
        <v>400</v>
      </c>
      <c r="K886" s="26">
        <v>0</v>
      </c>
      <c r="L886" s="26">
        <v>0</v>
      </c>
      <c r="M886" s="26">
        <v>398.59999847412109</v>
      </c>
      <c r="N886" s="26">
        <v>0</v>
      </c>
      <c r="O886" s="26">
        <v>0</v>
      </c>
      <c r="P886" s="26">
        <v>0</v>
      </c>
      <c r="Q886" s="26">
        <v>0</v>
      </c>
      <c r="R886" s="26">
        <v>200</v>
      </c>
      <c r="S886" s="26">
        <v>0</v>
      </c>
      <c r="T886" s="26">
        <v>0</v>
      </c>
      <c r="U886" s="26">
        <v>0</v>
      </c>
      <c r="V886" s="26">
        <v>0</v>
      </c>
      <c r="W886" s="26">
        <v>55.459999084472663</v>
      </c>
      <c r="X886" s="26">
        <v>0</v>
      </c>
      <c r="Y886" s="26">
        <v>0</v>
      </c>
      <c r="Z886" s="26">
        <v>0</v>
      </c>
      <c r="AA886" s="26">
        <v>0</v>
      </c>
      <c r="AB886" s="26">
        <v>0</v>
      </c>
      <c r="AC886" s="26">
        <v>50</v>
      </c>
      <c r="AD886" s="26">
        <v>360</v>
      </c>
      <c r="AE886" s="26">
        <v>17.590000152587891</v>
      </c>
      <c r="AF886" s="26">
        <v>205.11000263690948</v>
      </c>
      <c r="AG886" s="26">
        <v>613.46955324942508</v>
      </c>
      <c r="AH886" s="26">
        <v>312.4177018948738</v>
      </c>
      <c r="AI886" s="30" t="str">
        <f t="shared" si="544"/>
        <v>W Preferred Portfolio (BP with Biodiesel)</v>
      </c>
      <c r="AJ886" s="25">
        <v>2036</v>
      </c>
      <c r="AK886" s="34">
        <f t="shared" si="545"/>
        <v>925.88725514429893</v>
      </c>
      <c r="AL886" s="34">
        <f t="shared" si="540"/>
        <v>200</v>
      </c>
      <c r="AM886" s="34">
        <f t="shared" si="546"/>
        <v>410</v>
      </c>
      <c r="AN886" s="34">
        <f t="shared" si="547"/>
        <v>205.11000263690948</v>
      </c>
      <c r="AO886" s="34">
        <f t="shared" si="548"/>
        <v>73.049999237060547</v>
      </c>
      <c r="AP886" s="34">
        <f t="shared" si="549"/>
        <v>0</v>
      </c>
      <c r="AQ886" s="34">
        <f t="shared" si="550"/>
        <v>398.59999847412109</v>
      </c>
      <c r="AR886" s="34">
        <f t="shared" si="541"/>
        <v>2100</v>
      </c>
      <c r="AS886" s="34">
        <f t="shared" si="551"/>
        <v>0</v>
      </c>
      <c r="AT886" s="34">
        <f t="shared" si="552"/>
        <v>0</v>
      </c>
      <c r="AU886" s="34">
        <f t="shared" si="542"/>
        <v>492.20000076293945</v>
      </c>
      <c r="AV886" s="34">
        <f t="shared" si="543"/>
        <v>4804.8472562553297</v>
      </c>
      <c r="AX886" s="25">
        <v>2036</v>
      </c>
      <c r="AY886" s="34"/>
      <c r="AZ886" s="34"/>
      <c r="BA886" s="34"/>
      <c r="BB886" s="34"/>
      <c r="BC886" s="34"/>
      <c r="BD886" s="34"/>
      <c r="BE886" s="34"/>
      <c r="BF886" s="34"/>
      <c r="BG886" s="34"/>
      <c r="BH886" s="34"/>
      <c r="BI886" s="34"/>
      <c r="BJ886" s="34"/>
    </row>
    <row r="887" spans="2:65" x14ac:dyDescent="0.25">
      <c r="B887" s="27">
        <v>2037</v>
      </c>
      <c r="C887" s="28">
        <v>0</v>
      </c>
      <c r="D887" s="28">
        <v>474</v>
      </c>
      <c r="E887" s="28">
        <v>18.20000076293945</v>
      </c>
      <c r="F887" s="28">
        <v>1400</v>
      </c>
      <c r="G887" s="28">
        <v>200</v>
      </c>
      <c r="H887" s="28">
        <v>200</v>
      </c>
      <c r="I887" s="28">
        <v>0</v>
      </c>
      <c r="J887" s="28">
        <v>400</v>
      </c>
      <c r="K887" s="28">
        <v>0</v>
      </c>
      <c r="L887" s="28">
        <v>0</v>
      </c>
      <c r="M887" s="28">
        <v>498.40000152587891</v>
      </c>
      <c r="N887" s="28">
        <v>0</v>
      </c>
      <c r="O887" s="28">
        <v>0</v>
      </c>
      <c r="P887" s="28">
        <v>0</v>
      </c>
      <c r="Q887" s="28">
        <v>0</v>
      </c>
      <c r="R887" s="28">
        <v>200</v>
      </c>
      <c r="S887" s="28">
        <v>0</v>
      </c>
      <c r="T887" s="28">
        <v>0</v>
      </c>
      <c r="U887" s="28">
        <v>0</v>
      </c>
      <c r="V887" s="28">
        <v>0</v>
      </c>
      <c r="W887" s="28">
        <v>58.759998321533203</v>
      </c>
      <c r="X887" s="28">
        <v>0</v>
      </c>
      <c r="Y887" s="28">
        <v>0</v>
      </c>
      <c r="Z887" s="28">
        <v>0</v>
      </c>
      <c r="AA887" s="28">
        <v>0</v>
      </c>
      <c r="AB887" s="28">
        <v>0</v>
      </c>
      <c r="AC887" s="28">
        <v>50</v>
      </c>
      <c r="AD887" s="28">
        <v>390</v>
      </c>
      <c r="AE887" s="28">
        <v>18.629999160766602</v>
      </c>
      <c r="AF887" s="28">
        <v>203.74000132083893</v>
      </c>
      <c r="AG887" s="28">
        <v>641.82474307177631</v>
      </c>
      <c r="AH887" s="28">
        <v>341.97115193805143</v>
      </c>
      <c r="AI887" s="30" t="str">
        <f t="shared" si="544"/>
        <v>W Preferred Portfolio (BP with Biodiesel)</v>
      </c>
      <c r="AJ887" s="27">
        <v>2037</v>
      </c>
      <c r="AK887" s="35">
        <f t="shared" si="545"/>
        <v>983.79589500982775</v>
      </c>
      <c r="AL887" s="35">
        <f t="shared" si="540"/>
        <v>200</v>
      </c>
      <c r="AM887" s="35">
        <f t="shared" si="546"/>
        <v>440</v>
      </c>
      <c r="AN887" s="35">
        <f t="shared" si="547"/>
        <v>203.74000132083893</v>
      </c>
      <c r="AO887" s="35">
        <f t="shared" si="548"/>
        <v>77.389997482299805</v>
      </c>
      <c r="AP887" s="35">
        <f t="shared" si="549"/>
        <v>0</v>
      </c>
      <c r="AQ887" s="35">
        <f t="shared" si="550"/>
        <v>498.40000152587891</v>
      </c>
      <c r="AR887" s="35">
        <f t="shared" si="541"/>
        <v>2200</v>
      </c>
      <c r="AS887" s="35">
        <f t="shared" si="551"/>
        <v>0</v>
      </c>
      <c r="AT887" s="35">
        <f t="shared" si="552"/>
        <v>0</v>
      </c>
      <c r="AU887" s="35">
        <f t="shared" si="542"/>
        <v>492.20000076293945</v>
      </c>
      <c r="AV887" s="35">
        <f t="shared" si="543"/>
        <v>5095.5258961017844</v>
      </c>
      <c r="AX887" s="27">
        <v>2037</v>
      </c>
      <c r="AY887" s="35"/>
      <c r="AZ887" s="35"/>
      <c r="BA887" s="35"/>
      <c r="BB887" s="35"/>
      <c r="BC887" s="35"/>
      <c r="BD887" s="35"/>
      <c r="BE887" s="35"/>
      <c r="BF887" s="35"/>
      <c r="BG887" s="35"/>
      <c r="BH887" s="35"/>
      <c r="BI887" s="35"/>
      <c r="BJ887" s="35"/>
    </row>
    <row r="888" spans="2:65" x14ac:dyDescent="0.25">
      <c r="B888" s="25">
        <v>2038</v>
      </c>
      <c r="C888" s="26">
        <v>0</v>
      </c>
      <c r="D888" s="26">
        <v>711</v>
      </c>
      <c r="E888" s="26">
        <v>18.20000076293945</v>
      </c>
      <c r="F888" s="26">
        <v>1500</v>
      </c>
      <c r="G888" s="26">
        <v>200</v>
      </c>
      <c r="H888" s="26">
        <v>200</v>
      </c>
      <c r="I888" s="26">
        <v>0</v>
      </c>
      <c r="J888" s="26">
        <v>400</v>
      </c>
      <c r="K888" s="26">
        <v>0</v>
      </c>
      <c r="L888" s="26">
        <v>0</v>
      </c>
      <c r="M888" s="26">
        <v>498.14999389648438</v>
      </c>
      <c r="N888" s="26">
        <v>0</v>
      </c>
      <c r="O888" s="26">
        <v>0</v>
      </c>
      <c r="P888" s="26">
        <v>0</v>
      </c>
      <c r="Q888" s="26">
        <v>0</v>
      </c>
      <c r="R888" s="26">
        <v>200</v>
      </c>
      <c r="S888" s="26">
        <v>0</v>
      </c>
      <c r="T888" s="26">
        <v>0</v>
      </c>
      <c r="U888" s="26">
        <v>0</v>
      </c>
      <c r="V888" s="26">
        <v>0</v>
      </c>
      <c r="W888" s="26">
        <v>62.220001220703118</v>
      </c>
      <c r="X888" s="26">
        <v>0</v>
      </c>
      <c r="Y888" s="26">
        <v>0</v>
      </c>
      <c r="Z888" s="26">
        <v>0</v>
      </c>
      <c r="AA888" s="26">
        <v>15</v>
      </c>
      <c r="AB888" s="26">
        <v>0</v>
      </c>
      <c r="AC888" s="26">
        <v>50</v>
      </c>
      <c r="AD888" s="26">
        <v>420</v>
      </c>
      <c r="AE888" s="26">
        <v>19.729999542236332</v>
      </c>
      <c r="AF888" s="26">
        <v>202.2799990773201</v>
      </c>
      <c r="AG888" s="26">
        <v>668.61546698234986</v>
      </c>
      <c r="AH888" s="26">
        <v>372.95409578863388</v>
      </c>
      <c r="AI888" s="30" t="str">
        <f t="shared" si="544"/>
        <v>W Preferred Portfolio (BP with Biodiesel)</v>
      </c>
      <c r="AJ888" s="25">
        <v>2038</v>
      </c>
      <c r="AK888" s="34">
        <f t="shared" si="545"/>
        <v>1041.5695627709838</v>
      </c>
      <c r="AL888" s="34">
        <f t="shared" si="540"/>
        <v>200</v>
      </c>
      <c r="AM888" s="34">
        <f t="shared" si="546"/>
        <v>470</v>
      </c>
      <c r="AN888" s="34">
        <f t="shared" si="547"/>
        <v>202.2799990773201</v>
      </c>
      <c r="AO888" s="34">
        <f t="shared" si="548"/>
        <v>81.950000762939453</v>
      </c>
      <c r="AP888" s="34">
        <f t="shared" si="549"/>
        <v>15</v>
      </c>
      <c r="AQ888" s="34">
        <f t="shared" si="550"/>
        <v>498.14999389648438</v>
      </c>
      <c r="AR888" s="34">
        <f t="shared" si="541"/>
        <v>2300</v>
      </c>
      <c r="AS888" s="34">
        <f t="shared" si="551"/>
        <v>0</v>
      </c>
      <c r="AT888" s="34">
        <f t="shared" si="552"/>
        <v>0</v>
      </c>
      <c r="AU888" s="34">
        <f t="shared" si="542"/>
        <v>729.20000076293945</v>
      </c>
      <c r="AV888" s="34">
        <f t="shared" si="543"/>
        <v>5538.1495572706672</v>
      </c>
      <c r="AX888" s="25">
        <v>2038</v>
      </c>
      <c r="AY888" s="34"/>
      <c r="AZ888" s="34"/>
      <c r="BA888" s="34"/>
      <c r="BB888" s="34"/>
      <c r="BC888" s="34"/>
      <c r="BD888" s="34"/>
      <c r="BE888" s="34"/>
      <c r="BF888" s="34"/>
      <c r="BG888" s="34"/>
      <c r="BH888" s="34"/>
      <c r="BI888" s="34"/>
      <c r="BJ888" s="34"/>
    </row>
    <row r="889" spans="2:65" x14ac:dyDescent="0.25">
      <c r="B889" s="27">
        <v>2039</v>
      </c>
      <c r="C889" s="28">
        <v>0</v>
      </c>
      <c r="D889" s="28">
        <v>711</v>
      </c>
      <c r="E889" s="28">
        <v>18.20000076293945</v>
      </c>
      <c r="F889" s="28">
        <v>1600</v>
      </c>
      <c r="G889" s="28">
        <v>200</v>
      </c>
      <c r="H889" s="28">
        <v>200</v>
      </c>
      <c r="I889" s="28">
        <v>0</v>
      </c>
      <c r="J889" s="28">
        <v>400</v>
      </c>
      <c r="K889" s="28">
        <v>0</v>
      </c>
      <c r="L889" s="28">
        <v>0</v>
      </c>
      <c r="M889" s="28">
        <v>497.90000915527344</v>
      </c>
      <c r="N889" s="28">
        <v>0</v>
      </c>
      <c r="O889" s="28">
        <v>0</v>
      </c>
      <c r="P889" s="28">
        <v>0</v>
      </c>
      <c r="Q889" s="28">
        <v>0</v>
      </c>
      <c r="R889" s="28">
        <v>200</v>
      </c>
      <c r="S889" s="28">
        <v>0</v>
      </c>
      <c r="T889" s="28">
        <v>0</v>
      </c>
      <c r="U889" s="28">
        <v>0</v>
      </c>
      <c r="V889" s="28">
        <v>0</v>
      </c>
      <c r="W889" s="28">
        <v>65.650001525878906</v>
      </c>
      <c r="X889" s="28">
        <v>0</v>
      </c>
      <c r="Y889" s="28">
        <v>0</v>
      </c>
      <c r="Z889" s="28">
        <v>0</v>
      </c>
      <c r="AA889" s="28">
        <v>30</v>
      </c>
      <c r="AB889" s="28">
        <v>0</v>
      </c>
      <c r="AC889" s="28">
        <v>50</v>
      </c>
      <c r="AD889" s="28">
        <v>450</v>
      </c>
      <c r="AE889" s="28">
        <v>20.819999694824219</v>
      </c>
      <c r="AF889" s="28">
        <v>203.30000323057175</v>
      </c>
      <c r="AG889" s="28">
        <v>695.50587983569119</v>
      </c>
      <c r="AH889" s="28">
        <v>417.70254871129873</v>
      </c>
      <c r="AI889" s="30" t="str">
        <f t="shared" si="544"/>
        <v>W Preferred Portfolio (BP with Biodiesel)</v>
      </c>
      <c r="AJ889" s="27">
        <v>2039</v>
      </c>
      <c r="AK889" s="35">
        <f t="shared" si="545"/>
        <v>1113.20842854699</v>
      </c>
      <c r="AL889" s="35">
        <f t="shared" si="540"/>
        <v>200</v>
      </c>
      <c r="AM889" s="35">
        <f t="shared" si="546"/>
        <v>500</v>
      </c>
      <c r="AN889" s="35">
        <f t="shared" si="547"/>
        <v>203.30000323057175</v>
      </c>
      <c r="AO889" s="35">
        <f t="shared" si="548"/>
        <v>86.470001220703125</v>
      </c>
      <c r="AP889" s="35">
        <f t="shared" si="549"/>
        <v>30</v>
      </c>
      <c r="AQ889" s="35">
        <f t="shared" si="550"/>
        <v>497.90000915527344</v>
      </c>
      <c r="AR889" s="35">
        <f t="shared" si="541"/>
        <v>2400</v>
      </c>
      <c r="AS889" s="35">
        <f t="shared" si="551"/>
        <v>0</v>
      </c>
      <c r="AT889" s="35">
        <f t="shared" si="552"/>
        <v>0</v>
      </c>
      <c r="AU889" s="35">
        <f t="shared" si="542"/>
        <v>729.20000076293945</v>
      </c>
      <c r="AV889" s="35">
        <f t="shared" si="543"/>
        <v>5760.0784429164778</v>
      </c>
      <c r="AX889" s="27">
        <v>2039</v>
      </c>
      <c r="AY889" s="35"/>
      <c r="AZ889" s="35"/>
      <c r="BA889" s="35"/>
      <c r="BB889" s="35"/>
      <c r="BC889" s="35"/>
      <c r="BD889" s="35"/>
      <c r="BE889" s="35"/>
      <c r="BF889" s="35"/>
      <c r="BG889" s="35"/>
      <c r="BH889" s="35"/>
      <c r="BI889" s="35"/>
      <c r="BJ889" s="35"/>
    </row>
    <row r="890" spans="2:65" x14ac:dyDescent="0.25">
      <c r="B890" s="25">
        <v>2040</v>
      </c>
      <c r="C890" s="26">
        <v>0</v>
      </c>
      <c r="D890" s="26">
        <v>711</v>
      </c>
      <c r="E890" s="26">
        <v>18.20000076293945</v>
      </c>
      <c r="F890" s="26">
        <v>1700</v>
      </c>
      <c r="G890" s="26">
        <v>200</v>
      </c>
      <c r="H890" s="26">
        <v>200</v>
      </c>
      <c r="I890" s="26">
        <v>0</v>
      </c>
      <c r="J890" s="26">
        <v>400</v>
      </c>
      <c r="K890" s="26">
        <v>0</v>
      </c>
      <c r="L890" s="26">
        <v>0</v>
      </c>
      <c r="M890" s="26">
        <v>497.64999389648438</v>
      </c>
      <c r="N890" s="26">
        <v>0</v>
      </c>
      <c r="O890" s="26">
        <v>0</v>
      </c>
      <c r="P890" s="26">
        <v>0</v>
      </c>
      <c r="Q890" s="26">
        <v>0</v>
      </c>
      <c r="R890" s="26">
        <v>200</v>
      </c>
      <c r="S890" s="26">
        <v>0</v>
      </c>
      <c r="T890" s="26">
        <v>0</v>
      </c>
      <c r="U890" s="26">
        <v>0</v>
      </c>
      <c r="V890" s="26">
        <v>0</v>
      </c>
      <c r="W890" s="26">
        <v>69.120002746582031</v>
      </c>
      <c r="X890" s="26">
        <v>0</v>
      </c>
      <c r="Y890" s="26">
        <v>0</v>
      </c>
      <c r="Z890" s="26">
        <v>0</v>
      </c>
      <c r="AA890" s="26">
        <v>30</v>
      </c>
      <c r="AB890" s="26">
        <v>0</v>
      </c>
      <c r="AC890" s="26">
        <v>50</v>
      </c>
      <c r="AD890" s="26">
        <v>480</v>
      </c>
      <c r="AE890" s="26">
        <v>21.920000076293949</v>
      </c>
      <c r="AF890" s="26">
        <v>205.51999998092651</v>
      </c>
      <c r="AG890" s="26">
        <v>719.66706749705361</v>
      </c>
      <c r="AH890" s="26">
        <v>466.93941385101141</v>
      </c>
      <c r="AI890" s="30" t="str">
        <f t="shared" si="544"/>
        <v>W Preferred Portfolio (BP with Biodiesel)</v>
      </c>
      <c r="AJ890" s="25">
        <v>2040</v>
      </c>
      <c r="AK890" s="34">
        <f t="shared" si="545"/>
        <v>1186.606481348065</v>
      </c>
      <c r="AL890" s="34">
        <f t="shared" si="540"/>
        <v>200</v>
      </c>
      <c r="AM890" s="34">
        <f t="shared" si="546"/>
        <v>530</v>
      </c>
      <c r="AN890" s="34">
        <f t="shared" si="547"/>
        <v>205.51999998092651</v>
      </c>
      <c r="AO890" s="34">
        <f t="shared" si="548"/>
        <v>91.040002822875977</v>
      </c>
      <c r="AP890" s="34">
        <f t="shared" si="549"/>
        <v>30</v>
      </c>
      <c r="AQ890" s="34">
        <f t="shared" si="550"/>
        <v>497.64999389648438</v>
      </c>
      <c r="AR890" s="34">
        <f t="shared" si="541"/>
        <v>2500</v>
      </c>
      <c r="AS890" s="34">
        <f t="shared" si="551"/>
        <v>0</v>
      </c>
      <c r="AT890" s="34">
        <f t="shared" si="552"/>
        <v>0</v>
      </c>
      <c r="AU890" s="34">
        <f t="shared" si="542"/>
        <v>729.20000076293945</v>
      </c>
      <c r="AV890" s="34">
        <f t="shared" si="543"/>
        <v>5970.0164788112916</v>
      </c>
      <c r="AX890" s="25">
        <v>2040</v>
      </c>
      <c r="AY890" s="34"/>
      <c r="AZ890" s="34"/>
      <c r="BA890" s="34"/>
      <c r="BB890" s="34"/>
      <c r="BC890" s="34"/>
      <c r="BD890" s="34"/>
      <c r="BE890" s="34"/>
      <c r="BF890" s="34"/>
      <c r="BG890" s="34"/>
      <c r="BH890" s="34"/>
      <c r="BI890" s="34"/>
      <c r="BJ890" s="34"/>
    </row>
    <row r="891" spans="2:65" x14ac:dyDescent="0.25">
      <c r="B891" s="27">
        <v>2041</v>
      </c>
      <c r="C891" s="28">
        <v>0</v>
      </c>
      <c r="D891" s="28">
        <v>711</v>
      </c>
      <c r="E891" s="28">
        <v>18.20000076293945</v>
      </c>
      <c r="F891" s="28">
        <v>1700</v>
      </c>
      <c r="G891" s="28">
        <v>200</v>
      </c>
      <c r="H891" s="28">
        <v>200</v>
      </c>
      <c r="I891" s="28">
        <v>0</v>
      </c>
      <c r="J891" s="28">
        <v>400</v>
      </c>
      <c r="K891" s="28">
        <v>0</v>
      </c>
      <c r="L891" s="28">
        <v>100</v>
      </c>
      <c r="M891" s="28">
        <v>497.40000152587891</v>
      </c>
      <c r="N891" s="28">
        <v>0</v>
      </c>
      <c r="O891" s="28">
        <v>0</v>
      </c>
      <c r="P891" s="28">
        <v>0</v>
      </c>
      <c r="Q891" s="28">
        <v>0</v>
      </c>
      <c r="R891" s="28">
        <v>200</v>
      </c>
      <c r="S891" s="28">
        <v>0</v>
      </c>
      <c r="T891" s="28">
        <v>25</v>
      </c>
      <c r="U891" s="28">
        <v>0</v>
      </c>
      <c r="V891" s="28">
        <v>0</v>
      </c>
      <c r="W891" s="28">
        <v>72.769996643066406</v>
      </c>
      <c r="X891" s="28">
        <v>0</v>
      </c>
      <c r="Y891" s="28">
        <v>0</v>
      </c>
      <c r="Z891" s="28">
        <v>0</v>
      </c>
      <c r="AA891" s="28">
        <v>60</v>
      </c>
      <c r="AB891" s="28">
        <v>0</v>
      </c>
      <c r="AC891" s="28">
        <v>50</v>
      </c>
      <c r="AD891" s="28">
        <v>510</v>
      </c>
      <c r="AE891" s="28">
        <v>23.079999923706051</v>
      </c>
      <c r="AF891" s="28">
        <v>207.86999678611755</v>
      </c>
      <c r="AG891" s="28">
        <v>740.23613767052893</v>
      </c>
      <c r="AH891" s="28">
        <v>490.49237784781337</v>
      </c>
      <c r="AI891" s="30" t="str">
        <f t="shared" si="544"/>
        <v>W Preferred Portfolio (BP with Biodiesel)</v>
      </c>
      <c r="AJ891" s="27">
        <v>2041</v>
      </c>
      <c r="AK891" s="35">
        <f t="shared" si="545"/>
        <v>1230.7285155183422</v>
      </c>
      <c r="AL891" s="35">
        <f t="shared" si="540"/>
        <v>225</v>
      </c>
      <c r="AM891" s="35">
        <f t="shared" si="546"/>
        <v>560</v>
      </c>
      <c r="AN891" s="35">
        <f t="shared" si="547"/>
        <v>207.86999678611755</v>
      </c>
      <c r="AO891" s="35">
        <f t="shared" si="548"/>
        <v>95.849996566772461</v>
      </c>
      <c r="AP891" s="35">
        <f t="shared" si="549"/>
        <v>60</v>
      </c>
      <c r="AQ891" s="35">
        <f t="shared" si="550"/>
        <v>497.40000152587891</v>
      </c>
      <c r="AR891" s="35">
        <f t="shared" si="541"/>
        <v>2600</v>
      </c>
      <c r="AS891" s="35">
        <f t="shared" si="551"/>
        <v>0</v>
      </c>
      <c r="AT891" s="35">
        <f t="shared" si="552"/>
        <v>0</v>
      </c>
      <c r="AU891" s="35">
        <f t="shared" si="542"/>
        <v>729.20000076293945</v>
      </c>
      <c r="AV891" s="35">
        <f t="shared" si="543"/>
        <v>6206.0485111600501</v>
      </c>
      <c r="AX891" s="27">
        <v>2041</v>
      </c>
      <c r="AY891" s="35"/>
      <c r="AZ891" s="35"/>
      <c r="BA891" s="35"/>
      <c r="BB891" s="35"/>
      <c r="BC891" s="35"/>
      <c r="BD891" s="35"/>
      <c r="BE891" s="35"/>
      <c r="BF891" s="35"/>
      <c r="BG891" s="35"/>
      <c r="BH891" s="35"/>
      <c r="BI891" s="35"/>
      <c r="BJ891" s="35"/>
    </row>
    <row r="892" spans="2:65" x14ac:dyDescent="0.25">
      <c r="B892" s="25">
        <v>2042</v>
      </c>
      <c r="C892" s="26">
        <v>0</v>
      </c>
      <c r="D892" s="26">
        <v>711</v>
      </c>
      <c r="E892" s="26">
        <v>18.20000076293945</v>
      </c>
      <c r="F892" s="26">
        <v>1700</v>
      </c>
      <c r="G892" s="26">
        <v>200</v>
      </c>
      <c r="H892" s="26">
        <v>200</v>
      </c>
      <c r="I892" s="26">
        <v>0</v>
      </c>
      <c r="J892" s="26">
        <v>400</v>
      </c>
      <c r="K892" s="26">
        <v>0</v>
      </c>
      <c r="L892" s="26">
        <v>200</v>
      </c>
      <c r="M892" s="26">
        <v>497.15000152587891</v>
      </c>
      <c r="N892" s="26">
        <v>0</v>
      </c>
      <c r="O892" s="26">
        <v>0</v>
      </c>
      <c r="P892" s="26">
        <v>0</v>
      </c>
      <c r="Q892" s="26">
        <v>0</v>
      </c>
      <c r="R892" s="26">
        <v>200</v>
      </c>
      <c r="S892" s="26">
        <v>0</v>
      </c>
      <c r="T892" s="26">
        <v>75</v>
      </c>
      <c r="U892" s="26">
        <v>0</v>
      </c>
      <c r="V892" s="26">
        <v>0</v>
      </c>
      <c r="W892" s="26">
        <v>76.620002746582031</v>
      </c>
      <c r="X892" s="26">
        <v>125</v>
      </c>
      <c r="Y892" s="26">
        <v>0</v>
      </c>
      <c r="Z892" s="26">
        <v>0</v>
      </c>
      <c r="AA892" s="26">
        <v>75</v>
      </c>
      <c r="AB892" s="26">
        <v>0</v>
      </c>
      <c r="AC892" s="26">
        <v>50</v>
      </c>
      <c r="AD892" s="26">
        <v>540</v>
      </c>
      <c r="AE892" s="26">
        <v>24.29999923706055</v>
      </c>
      <c r="AF892" s="26">
        <v>210.10999846458435</v>
      </c>
      <c r="AG892" s="26">
        <v>759.45953472884207</v>
      </c>
      <c r="AH892" s="26">
        <v>517.74793944462169</v>
      </c>
      <c r="AI892" s="30" t="str">
        <f t="shared" si="544"/>
        <v>W Preferred Portfolio (BP with Biodiesel)</v>
      </c>
      <c r="AJ892" s="25">
        <v>2042</v>
      </c>
      <c r="AK892" s="34">
        <f t="shared" si="545"/>
        <v>1277.2074741734637</v>
      </c>
      <c r="AL892" s="34">
        <f t="shared" si="540"/>
        <v>275</v>
      </c>
      <c r="AM892" s="34">
        <f t="shared" si="546"/>
        <v>590</v>
      </c>
      <c r="AN892" s="34">
        <f t="shared" si="547"/>
        <v>210.10999846458435</v>
      </c>
      <c r="AO892" s="34">
        <f t="shared" si="548"/>
        <v>100.92000198364258</v>
      </c>
      <c r="AP892" s="34">
        <f t="shared" si="549"/>
        <v>75</v>
      </c>
      <c r="AQ892" s="34">
        <f t="shared" si="550"/>
        <v>497.15000152587891</v>
      </c>
      <c r="AR892" s="34">
        <f t="shared" si="541"/>
        <v>2700</v>
      </c>
      <c r="AS892" s="34">
        <f t="shared" si="551"/>
        <v>125</v>
      </c>
      <c r="AT892" s="34">
        <f t="shared" si="552"/>
        <v>0</v>
      </c>
      <c r="AU892" s="34">
        <f t="shared" si="542"/>
        <v>729.20000076293945</v>
      </c>
      <c r="AV892" s="34">
        <f t="shared" si="543"/>
        <v>6579.5874769105085</v>
      </c>
      <c r="AX892" s="25">
        <v>2042</v>
      </c>
      <c r="AY892" s="34"/>
      <c r="AZ892" s="34"/>
      <c r="BA892" s="34"/>
      <c r="BB892" s="34"/>
      <c r="BC892" s="34"/>
      <c r="BD892" s="34"/>
      <c r="BE892" s="34"/>
      <c r="BF892" s="34"/>
      <c r="BG892" s="34"/>
      <c r="BH892" s="34"/>
      <c r="BI892" s="34"/>
      <c r="BJ892" s="34"/>
    </row>
    <row r="893" spans="2:65" x14ac:dyDescent="0.25">
      <c r="B893" s="27">
        <v>2043</v>
      </c>
      <c r="C893" s="28">
        <v>0</v>
      </c>
      <c r="D893" s="28">
        <v>948</v>
      </c>
      <c r="E893" s="28">
        <v>18.20000076293945</v>
      </c>
      <c r="F893" s="28">
        <v>1800</v>
      </c>
      <c r="G893" s="28">
        <v>200</v>
      </c>
      <c r="H893" s="28">
        <v>200</v>
      </c>
      <c r="I893" s="28">
        <v>0</v>
      </c>
      <c r="J893" s="28">
        <v>400</v>
      </c>
      <c r="K893" s="28">
        <v>0</v>
      </c>
      <c r="L893" s="28">
        <v>300</v>
      </c>
      <c r="M893" s="28">
        <v>496.89999389648438</v>
      </c>
      <c r="N893" s="28">
        <v>0</v>
      </c>
      <c r="O893" s="28">
        <v>0</v>
      </c>
      <c r="P893" s="28">
        <v>0</v>
      </c>
      <c r="Q893" s="28">
        <v>0</v>
      </c>
      <c r="R893" s="28">
        <v>200</v>
      </c>
      <c r="S893" s="28">
        <v>0</v>
      </c>
      <c r="T893" s="28">
        <v>150</v>
      </c>
      <c r="U893" s="28">
        <v>0</v>
      </c>
      <c r="V893" s="28">
        <v>0</v>
      </c>
      <c r="W893" s="28">
        <v>80.669998168945313</v>
      </c>
      <c r="X893" s="28">
        <v>250</v>
      </c>
      <c r="Y893" s="28">
        <v>0</v>
      </c>
      <c r="Z893" s="28">
        <v>0</v>
      </c>
      <c r="AA893" s="28">
        <v>75</v>
      </c>
      <c r="AB893" s="28">
        <v>0</v>
      </c>
      <c r="AC893" s="28">
        <v>50</v>
      </c>
      <c r="AD893" s="28">
        <v>570</v>
      </c>
      <c r="AE893" s="28">
        <v>25.579999923706051</v>
      </c>
      <c r="AF893" s="28">
        <v>212.35000276565552</v>
      </c>
      <c r="AG893" s="28">
        <v>775.01290651765703</v>
      </c>
      <c r="AH893" s="28">
        <v>562.34133320822002</v>
      </c>
      <c r="AI893" s="30" t="str">
        <f t="shared" si="544"/>
        <v>W Preferred Portfolio (BP with Biodiesel)</v>
      </c>
      <c r="AJ893" s="27">
        <v>2043</v>
      </c>
      <c r="AK893" s="35">
        <f t="shared" si="545"/>
        <v>1337.3542397258771</v>
      </c>
      <c r="AL893" s="35">
        <f t="shared" si="540"/>
        <v>350</v>
      </c>
      <c r="AM893" s="35">
        <f t="shared" si="546"/>
        <v>620</v>
      </c>
      <c r="AN893" s="35">
        <f t="shared" si="547"/>
        <v>212.35000276565552</v>
      </c>
      <c r="AO893" s="35">
        <f t="shared" si="548"/>
        <v>106.24999809265137</v>
      </c>
      <c r="AP893" s="35">
        <f t="shared" si="549"/>
        <v>75</v>
      </c>
      <c r="AQ893" s="35">
        <f t="shared" si="550"/>
        <v>496.89999389648438</v>
      </c>
      <c r="AR893" s="35">
        <f t="shared" si="541"/>
        <v>2900</v>
      </c>
      <c r="AS893" s="35">
        <f t="shared" si="551"/>
        <v>250</v>
      </c>
      <c r="AT893" s="35">
        <f t="shared" si="552"/>
        <v>0</v>
      </c>
      <c r="AU893" s="35">
        <f t="shared" si="542"/>
        <v>966.20000076293945</v>
      </c>
      <c r="AV893" s="35">
        <f t="shared" si="543"/>
        <v>7314.0542352436078</v>
      </c>
      <c r="AX893" s="27">
        <v>2043</v>
      </c>
      <c r="AY893" s="35"/>
      <c r="AZ893" s="35"/>
      <c r="BA893" s="35"/>
      <c r="BB893" s="35"/>
      <c r="BC893" s="35"/>
      <c r="BD893" s="35"/>
      <c r="BE893" s="35"/>
      <c r="BF893" s="35"/>
      <c r="BG893" s="35"/>
      <c r="BH893" s="35"/>
      <c r="BI893" s="35"/>
      <c r="BJ893" s="35"/>
    </row>
    <row r="894" spans="2:65" x14ac:dyDescent="0.25">
      <c r="B894" s="25">
        <v>2044</v>
      </c>
      <c r="C894" s="26">
        <v>0</v>
      </c>
      <c r="D894" s="26">
        <v>948</v>
      </c>
      <c r="E894" s="26">
        <v>18.20000076293945</v>
      </c>
      <c r="F894" s="26">
        <v>1800</v>
      </c>
      <c r="G894" s="26">
        <v>550</v>
      </c>
      <c r="H894" s="26">
        <v>200</v>
      </c>
      <c r="I894" s="26">
        <v>0</v>
      </c>
      <c r="J894" s="26">
        <v>400</v>
      </c>
      <c r="K894" s="26">
        <v>0</v>
      </c>
      <c r="L894" s="26">
        <v>300</v>
      </c>
      <c r="M894" s="26">
        <v>496.65000915527344</v>
      </c>
      <c r="N894" s="26">
        <v>0</v>
      </c>
      <c r="O894" s="26">
        <v>0</v>
      </c>
      <c r="P894" s="26">
        <v>0</v>
      </c>
      <c r="Q894" s="26">
        <v>0</v>
      </c>
      <c r="R894" s="26">
        <v>200</v>
      </c>
      <c r="S894" s="26">
        <v>0</v>
      </c>
      <c r="T894" s="26">
        <v>250</v>
      </c>
      <c r="U894" s="26">
        <v>0</v>
      </c>
      <c r="V894" s="26">
        <v>0</v>
      </c>
      <c r="W894" s="26">
        <v>84.930000305175781</v>
      </c>
      <c r="X894" s="26">
        <v>375</v>
      </c>
      <c r="Y894" s="26">
        <v>0</v>
      </c>
      <c r="Z894" s="26">
        <v>0</v>
      </c>
      <c r="AA894" s="26">
        <v>90</v>
      </c>
      <c r="AB894" s="26">
        <v>0</v>
      </c>
      <c r="AC894" s="26">
        <v>50</v>
      </c>
      <c r="AD894" s="26">
        <v>600</v>
      </c>
      <c r="AE894" s="26">
        <v>26.930000305175781</v>
      </c>
      <c r="AF894" s="26">
        <v>214.45999926328659</v>
      </c>
      <c r="AG894" s="26">
        <v>792.01466881078329</v>
      </c>
      <c r="AH894" s="26">
        <v>622.09565656516793</v>
      </c>
      <c r="AI894" s="30" t="str">
        <f t="shared" si="544"/>
        <v>W Preferred Portfolio (BP with Biodiesel)</v>
      </c>
      <c r="AJ894" s="25">
        <v>2044</v>
      </c>
      <c r="AK894" s="34">
        <f t="shared" si="545"/>
        <v>1414.1103253759511</v>
      </c>
      <c r="AL894" s="34">
        <f t="shared" si="540"/>
        <v>450</v>
      </c>
      <c r="AM894" s="34">
        <f t="shared" si="546"/>
        <v>650</v>
      </c>
      <c r="AN894" s="34">
        <f t="shared" si="547"/>
        <v>214.45999926328659</v>
      </c>
      <c r="AO894" s="34">
        <f t="shared" si="548"/>
        <v>111.86000061035156</v>
      </c>
      <c r="AP894" s="34">
        <f t="shared" si="549"/>
        <v>90</v>
      </c>
      <c r="AQ894" s="34">
        <f t="shared" si="550"/>
        <v>496.65000915527344</v>
      </c>
      <c r="AR894" s="34">
        <f t="shared" si="541"/>
        <v>3250</v>
      </c>
      <c r="AS894" s="34">
        <f t="shared" si="551"/>
        <v>375</v>
      </c>
      <c r="AT894" s="34">
        <f t="shared" si="552"/>
        <v>0</v>
      </c>
      <c r="AU894" s="34">
        <f t="shared" si="542"/>
        <v>966.20000076293945</v>
      </c>
      <c r="AV894" s="34">
        <f t="shared" si="543"/>
        <v>8018.2803351678021</v>
      </c>
      <c r="AX894" s="25">
        <v>2044</v>
      </c>
      <c r="AY894" s="34"/>
      <c r="AZ894" s="34"/>
      <c r="BA894" s="34"/>
      <c r="BB894" s="34"/>
      <c r="BC894" s="34"/>
      <c r="BD894" s="34"/>
      <c r="BE894" s="34"/>
      <c r="BF894" s="34"/>
      <c r="BG894" s="34"/>
      <c r="BH894" s="34"/>
      <c r="BI894" s="34"/>
      <c r="BJ894" s="34"/>
    </row>
    <row r="895" spans="2:65" x14ac:dyDescent="0.25">
      <c r="B895" s="27">
        <v>2045</v>
      </c>
      <c r="C895" s="28">
        <v>0</v>
      </c>
      <c r="D895" s="28">
        <v>948</v>
      </c>
      <c r="E895" s="28">
        <v>18.20000076293945</v>
      </c>
      <c r="F895" s="28">
        <v>1800</v>
      </c>
      <c r="G895" s="28">
        <v>550</v>
      </c>
      <c r="H895" s="28">
        <v>200</v>
      </c>
      <c r="I895" s="28">
        <v>0</v>
      </c>
      <c r="J895" s="28">
        <v>400</v>
      </c>
      <c r="K895" s="28">
        <v>0</v>
      </c>
      <c r="L895" s="28">
        <v>300</v>
      </c>
      <c r="M895" s="28">
        <v>696.39999389648438</v>
      </c>
      <c r="N895" s="28">
        <v>0</v>
      </c>
      <c r="O895" s="28">
        <v>0</v>
      </c>
      <c r="P895" s="28">
        <v>0</v>
      </c>
      <c r="Q895" s="28">
        <v>0</v>
      </c>
      <c r="R895" s="28">
        <v>200</v>
      </c>
      <c r="S895" s="28">
        <v>0</v>
      </c>
      <c r="T895" s="28">
        <v>250</v>
      </c>
      <c r="U895" s="28">
        <v>0</v>
      </c>
      <c r="V895" s="28">
        <v>0</v>
      </c>
      <c r="W895" s="28">
        <v>89.410003662109375</v>
      </c>
      <c r="X895" s="28">
        <v>375</v>
      </c>
      <c r="Y895" s="28">
        <v>0</v>
      </c>
      <c r="Z895" s="28">
        <v>0</v>
      </c>
      <c r="AA895" s="28">
        <v>105</v>
      </c>
      <c r="AB895" s="28">
        <v>0</v>
      </c>
      <c r="AC895" s="28">
        <v>50</v>
      </c>
      <c r="AD895" s="28">
        <v>630</v>
      </c>
      <c r="AE895" s="28">
        <v>28.360000610351559</v>
      </c>
      <c r="AF895" s="28">
        <v>216.68000096082687</v>
      </c>
      <c r="AG895" s="28">
        <v>807.45351018549968</v>
      </c>
      <c r="AH895" s="28">
        <v>689.82409491570616</v>
      </c>
      <c r="AI895" s="30" t="str">
        <f t="shared" si="544"/>
        <v>W Preferred Portfolio (BP with Biodiesel)</v>
      </c>
      <c r="AJ895" s="27">
        <v>2045</v>
      </c>
      <c r="AK895" s="35">
        <f>SUM(AG895:AH895)</f>
        <v>1497.2776051012058</v>
      </c>
      <c r="AL895" s="35">
        <f t="shared" si="540"/>
        <v>450</v>
      </c>
      <c r="AM895" s="35">
        <f t="shared" si="546"/>
        <v>680</v>
      </c>
      <c r="AN895" s="35">
        <f t="shared" si="547"/>
        <v>216.68000096082687</v>
      </c>
      <c r="AO895" s="35">
        <f t="shared" si="548"/>
        <v>117.77000427246094</v>
      </c>
      <c r="AP895" s="35">
        <f t="shared" si="549"/>
        <v>105</v>
      </c>
      <c r="AQ895" s="35">
        <f t="shared" si="550"/>
        <v>696.39999389648438</v>
      </c>
      <c r="AR895" s="35">
        <f t="shared" si="541"/>
        <v>3250</v>
      </c>
      <c r="AS895" s="35">
        <f t="shared" si="551"/>
        <v>375</v>
      </c>
      <c r="AT895" s="35">
        <f t="shared" si="552"/>
        <v>0</v>
      </c>
      <c r="AU895" s="35">
        <f t="shared" si="542"/>
        <v>966.20000076293945</v>
      </c>
      <c r="AV895" s="35">
        <f t="shared" si="543"/>
        <v>8354.3276049939177</v>
      </c>
      <c r="AX895" s="27">
        <v>2045</v>
      </c>
      <c r="AY895" s="35">
        <f t="shared" ref="AY895:BJ895" si="555">AK895-AK880</f>
        <v>902.81395955253606</v>
      </c>
      <c r="AZ895" s="35">
        <f t="shared" si="555"/>
        <v>275</v>
      </c>
      <c r="BA895" s="35">
        <f t="shared" si="555"/>
        <v>450</v>
      </c>
      <c r="BB895" s="35">
        <f t="shared" si="555"/>
        <v>34.23000368475914</v>
      </c>
      <c r="BC895" s="35">
        <f t="shared" si="555"/>
        <v>72.080005645751953</v>
      </c>
      <c r="BD895" s="35">
        <f t="shared" si="555"/>
        <v>105</v>
      </c>
      <c r="BE895" s="35">
        <f t="shared" si="555"/>
        <v>296.59999847412109</v>
      </c>
      <c r="BF895" s="35">
        <f t="shared" si="555"/>
        <v>1850</v>
      </c>
      <c r="BG895" s="35">
        <f t="shared" si="555"/>
        <v>375</v>
      </c>
      <c r="BH895" s="35">
        <f t="shared" si="555"/>
        <v>0</v>
      </c>
      <c r="BI895" s="35">
        <f t="shared" si="555"/>
        <v>711</v>
      </c>
      <c r="BJ895" s="35">
        <f t="shared" si="555"/>
        <v>5071.7239673571685</v>
      </c>
    </row>
    <row r="896" spans="2:65" x14ac:dyDescent="0.25">
      <c r="AX896" s="27" t="s">
        <v>45</v>
      </c>
      <c r="AY896" s="35">
        <f>SUM(AY895,AY880,AY875)</f>
        <v>1497.2776051012056</v>
      </c>
      <c r="AZ896" s="35">
        <f t="shared" ref="AZ896:BJ896" si="556">SUM(AZ895,AZ880,AZ875)</f>
        <v>450</v>
      </c>
      <c r="BA896" s="35">
        <f t="shared" si="556"/>
        <v>680</v>
      </c>
      <c r="BB896" s="35">
        <f t="shared" si="556"/>
        <v>216.68000096082687</v>
      </c>
      <c r="BC896" s="35">
        <f t="shared" si="556"/>
        <v>117.77000427246094</v>
      </c>
      <c r="BD896" s="35">
        <f t="shared" si="556"/>
        <v>105</v>
      </c>
      <c r="BE896" s="35">
        <f t="shared" si="556"/>
        <v>696.39999389648438</v>
      </c>
      <c r="BF896" s="35">
        <f t="shared" si="556"/>
        <v>3250</v>
      </c>
      <c r="BG896" s="35">
        <f t="shared" si="556"/>
        <v>375</v>
      </c>
      <c r="BH896" s="35">
        <f t="shared" si="556"/>
        <v>0</v>
      </c>
      <c r="BI896" s="35">
        <f t="shared" si="556"/>
        <v>966.20000076293945</v>
      </c>
      <c r="BJ896" s="35">
        <f t="shared" si="556"/>
        <v>8354.3276049939177</v>
      </c>
    </row>
    <row r="898" spans="2:65" x14ac:dyDescent="0.25">
      <c r="B898" s="1" t="str">
        <f>'RAW DATA INPUTS &gt;&gt;&gt;'!D35</f>
        <v>X Balanced Portfolio with Reduced Market Reliance</v>
      </c>
    </row>
    <row r="899" spans="2:65" ht="75" x14ac:dyDescent="0.25">
      <c r="B899" s="16" t="s">
        <v>13</v>
      </c>
      <c r="C899" s="17" t="s">
        <v>14</v>
      </c>
      <c r="D899" s="17" t="s">
        <v>15</v>
      </c>
      <c r="E899" s="17" t="s">
        <v>16</v>
      </c>
      <c r="F899" s="18" t="s">
        <v>17</v>
      </c>
      <c r="G899" s="18" t="s">
        <v>18</v>
      </c>
      <c r="H899" s="18" t="s">
        <v>19</v>
      </c>
      <c r="I899" s="18" t="s">
        <v>20</v>
      </c>
      <c r="J899" s="18" t="s">
        <v>21</v>
      </c>
      <c r="K899" s="18" t="s">
        <v>22</v>
      </c>
      <c r="L899" s="18" t="s">
        <v>23</v>
      </c>
      <c r="M899" s="19" t="s">
        <v>24</v>
      </c>
      <c r="N899" s="19" t="s">
        <v>25</v>
      </c>
      <c r="O899" s="19" t="s">
        <v>26</v>
      </c>
      <c r="P899" s="19" t="s">
        <v>27</v>
      </c>
      <c r="Q899" s="19" t="s">
        <v>28</v>
      </c>
      <c r="R899" s="20" t="s">
        <v>29</v>
      </c>
      <c r="S899" s="20" t="s">
        <v>30</v>
      </c>
      <c r="T899" s="20" t="s">
        <v>31</v>
      </c>
      <c r="U899" s="20" t="s">
        <v>32</v>
      </c>
      <c r="V899" s="20" t="s">
        <v>33</v>
      </c>
      <c r="W899" s="20" t="s">
        <v>34</v>
      </c>
      <c r="X899" s="21" t="s">
        <v>35</v>
      </c>
      <c r="Y899" s="21" t="s">
        <v>36</v>
      </c>
      <c r="Z899" s="21" t="s">
        <v>37</v>
      </c>
      <c r="AA899" s="16" t="s">
        <v>38</v>
      </c>
      <c r="AB899" s="16" t="s">
        <v>39</v>
      </c>
      <c r="AC899" s="16" t="s">
        <v>52</v>
      </c>
      <c r="AD899" s="16" t="s">
        <v>41</v>
      </c>
      <c r="AE899" s="16" t="s">
        <v>42</v>
      </c>
      <c r="AF899" s="22" t="s">
        <v>1</v>
      </c>
      <c r="AG899" s="22" t="s">
        <v>43</v>
      </c>
      <c r="AH899" s="22" t="s">
        <v>44</v>
      </c>
      <c r="AI899" s="36" t="str">
        <f>B898</f>
        <v>X Balanced Portfolio with Reduced Market Reliance</v>
      </c>
      <c r="AJ899" s="23" t="s">
        <v>13</v>
      </c>
      <c r="AK899" s="23" t="s">
        <v>58</v>
      </c>
      <c r="AL899" s="23" t="s">
        <v>59</v>
      </c>
      <c r="AM899" s="23" t="s">
        <v>60</v>
      </c>
      <c r="AN899" s="23" t="s">
        <v>61</v>
      </c>
      <c r="AO899" s="23" t="s">
        <v>62</v>
      </c>
      <c r="AP899" s="24" t="s">
        <v>38</v>
      </c>
      <c r="AQ899" s="24" t="s">
        <v>47</v>
      </c>
      <c r="AR899" s="24" t="s">
        <v>53</v>
      </c>
      <c r="AS899" s="24" t="s">
        <v>63</v>
      </c>
      <c r="AT899" s="24" t="s">
        <v>64</v>
      </c>
      <c r="AU899" s="24" t="s">
        <v>50</v>
      </c>
      <c r="AV899" s="24" t="s">
        <v>45</v>
      </c>
      <c r="AX899" s="23" t="s">
        <v>273</v>
      </c>
      <c r="AY899" s="23" t="s">
        <v>58</v>
      </c>
      <c r="AZ899" s="23" t="s">
        <v>59</v>
      </c>
      <c r="BA899" s="23" t="s">
        <v>60</v>
      </c>
      <c r="BB899" s="23" t="s">
        <v>61</v>
      </c>
      <c r="BC899" s="23" t="s">
        <v>62</v>
      </c>
      <c r="BD899" s="24" t="s">
        <v>38</v>
      </c>
      <c r="BE899" s="24" t="s">
        <v>47</v>
      </c>
      <c r="BF899" s="24" t="s">
        <v>53</v>
      </c>
      <c r="BG899" s="24" t="s">
        <v>63</v>
      </c>
      <c r="BH899" s="24" t="s">
        <v>64</v>
      </c>
      <c r="BI899" s="24" t="s">
        <v>50</v>
      </c>
      <c r="BJ899" s="24" t="s">
        <v>45</v>
      </c>
    </row>
    <row r="900" spans="2:65" x14ac:dyDescent="0.25">
      <c r="B900" s="25">
        <v>2022</v>
      </c>
      <c r="C900" s="26">
        <v>0</v>
      </c>
      <c r="D900" s="26">
        <v>0</v>
      </c>
      <c r="E900" s="26">
        <v>0</v>
      </c>
      <c r="F900" s="26">
        <v>0</v>
      </c>
      <c r="G900" s="26">
        <v>0</v>
      </c>
      <c r="H900" s="26">
        <v>0</v>
      </c>
      <c r="I900" s="26">
        <v>0</v>
      </c>
      <c r="J900" s="26">
        <v>0</v>
      </c>
      <c r="K900" s="26">
        <v>0</v>
      </c>
      <c r="L900" s="26">
        <v>0</v>
      </c>
      <c r="M900" s="26">
        <v>0</v>
      </c>
      <c r="N900" s="26">
        <v>0</v>
      </c>
      <c r="O900" s="26">
        <v>0</v>
      </c>
      <c r="P900" s="26">
        <v>0</v>
      </c>
      <c r="Q900" s="26">
        <v>0</v>
      </c>
      <c r="R900" s="26">
        <v>0</v>
      </c>
      <c r="S900" s="26">
        <v>0</v>
      </c>
      <c r="T900" s="26">
        <v>0</v>
      </c>
      <c r="U900" s="26">
        <v>0</v>
      </c>
      <c r="V900" s="26">
        <v>0</v>
      </c>
      <c r="W900" s="26">
        <v>3.2999999523162842</v>
      </c>
      <c r="X900" s="26">
        <v>0</v>
      </c>
      <c r="Y900" s="26">
        <v>0</v>
      </c>
      <c r="Z900" s="26">
        <v>0</v>
      </c>
      <c r="AA900" s="26">
        <v>0</v>
      </c>
      <c r="AB900" s="26">
        <v>0</v>
      </c>
      <c r="AC900" s="26">
        <v>0</v>
      </c>
      <c r="AD900" s="26">
        <v>0</v>
      </c>
      <c r="AE900" s="26">
        <v>0</v>
      </c>
      <c r="AF900" s="26">
        <v>0</v>
      </c>
      <c r="AG900" s="26">
        <v>37.531762906349293</v>
      </c>
      <c r="AH900" s="26">
        <v>37.1379291002768</v>
      </c>
      <c r="AI900" s="30" t="str">
        <f>AI899</f>
        <v>X Balanced Portfolio with Reduced Market Reliance</v>
      </c>
      <c r="AJ900" s="25">
        <v>2022</v>
      </c>
      <c r="AK900" s="34">
        <f>SUM(AG900:AH900)</f>
        <v>74.669692006626093</v>
      </c>
      <c r="AL900" s="34">
        <f t="shared" ref="AL900:AL923" si="557">SUM(R900:U900)</f>
        <v>0</v>
      </c>
      <c r="AM900" s="34">
        <f>SUM(AC900:AD900)</f>
        <v>0</v>
      </c>
      <c r="AN900" s="34">
        <f>AF900</f>
        <v>0</v>
      </c>
      <c r="AO900" s="34">
        <f>W900+AE900</f>
        <v>3.2999999523162842</v>
      </c>
      <c r="AP900" s="34">
        <f>AA900</f>
        <v>0</v>
      </c>
      <c r="AQ900" s="34">
        <f>SUM(M900:Q900)</f>
        <v>0</v>
      </c>
      <c r="AR900" s="34">
        <f t="shared" ref="AR900:AR923" si="558">SUM(F900:L900)</f>
        <v>0</v>
      </c>
      <c r="AS900" s="34">
        <f>SUM(X900:Z900)</f>
        <v>0</v>
      </c>
      <c r="AT900" s="34">
        <f>V900</f>
        <v>0</v>
      </c>
      <c r="AU900" s="34">
        <f t="shared" ref="AU900:AU923" si="559">SUM(C900:E900)</f>
        <v>0</v>
      </c>
      <c r="AV900" s="34">
        <f t="shared" ref="AV900:AV923" si="560">SUM(AK900:AU900)</f>
        <v>77.969691958942377</v>
      </c>
      <c r="AX900" s="25">
        <v>2022</v>
      </c>
      <c r="AY900" s="34"/>
      <c r="AZ900" s="34"/>
      <c r="BA900" s="34"/>
      <c r="BB900" s="34"/>
      <c r="BC900" s="34"/>
      <c r="BD900" s="34"/>
      <c r="BE900" s="34"/>
      <c r="BF900" s="34"/>
      <c r="BG900" s="34"/>
      <c r="BH900" s="34"/>
      <c r="BI900" s="34"/>
      <c r="BJ900" s="34"/>
      <c r="BL900" s="74" t="s">
        <v>58</v>
      </c>
      <c r="BM900" s="75">
        <f>AY924</f>
        <v>1537.4676345137968</v>
      </c>
    </row>
    <row r="901" spans="2:65" x14ac:dyDescent="0.25">
      <c r="B901" s="27">
        <v>2023</v>
      </c>
      <c r="C901" s="28">
        <v>0</v>
      </c>
      <c r="D901" s="28">
        <v>0</v>
      </c>
      <c r="E901" s="28">
        <v>0</v>
      </c>
      <c r="F901" s="28">
        <v>0</v>
      </c>
      <c r="G901" s="28">
        <v>0</v>
      </c>
      <c r="H901" s="28">
        <v>0</v>
      </c>
      <c r="I901" s="28">
        <v>0</v>
      </c>
      <c r="J901" s="28">
        <v>0</v>
      </c>
      <c r="K901" s="28">
        <v>0</v>
      </c>
      <c r="L901" s="28">
        <v>0</v>
      </c>
      <c r="M901" s="28">
        <v>0</v>
      </c>
      <c r="N901" s="28">
        <v>0</v>
      </c>
      <c r="O901" s="28">
        <v>0</v>
      </c>
      <c r="P901" s="28">
        <v>0</v>
      </c>
      <c r="Q901" s="28">
        <v>0</v>
      </c>
      <c r="R901" s="28">
        <v>0</v>
      </c>
      <c r="S901" s="28">
        <v>0</v>
      </c>
      <c r="T901" s="28">
        <v>0</v>
      </c>
      <c r="U901" s="28">
        <v>0</v>
      </c>
      <c r="V901" s="28">
        <v>0</v>
      </c>
      <c r="W901" s="28">
        <v>6.25</v>
      </c>
      <c r="X901" s="28">
        <v>0</v>
      </c>
      <c r="Y901" s="28">
        <v>0</v>
      </c>
      <c r="Z901" s="28">
        <v>0</v>
      </c>
      <c r="AA901" s="28">
        <v>0</v>
      </c>
      <c r="AB901" s="28">
        <v>0</v>
      </c>
      <c r="AC901" s="28">
        <v>0</v>
      </c>
      <c r="AD901" s="28">
        <v>0</v>
      </c>
      <c r="AE901" s="28">
        <v>3</v>
      </c>
      <c r="AF901" s="28">
        <v>5.0900002401322126</v>
      </c>
      <c r="AG901" s="28">
        <v>77.022225312648928</v>
      </c>
      <c r="AH901" s="28">
        <v>61.868254649550458</v>
      </c>
      <c r="AI901" s="30" t="str">
        <f t="shared" ref="AI901:AI923" si="561">AI900</f>
        <v>X Balanced Portfolio with Reduced Market Reliance</v>
      </c>
      <c r="AJ901" s="27">
        <v>2023</v>
      </c>
      <c r="AK901" s="35">
        <f t="shared" ref="AK901:AK922" si="562">SUM(AG901:AH901)</f>
        <v>138.89047996219938</v>
      </c>
      <c r="AL901" s="35">
        <f t="shared" si="557"/>
        <v>0</v>
      </c>
      <c r="AM901" s="35">
        <f t="shared" ref="AM901:AM923" si="563">SUM(AC901:AD901)</f>
        <v>0</v>
      </c>
      <c r="AN901" s="35">
        <f t="shared" ref="AN901:AN923" si="564">AF901</f>
        <v>5.0900002401322126</v>
      </c>
      <c r="AO901" s="35">
        <f t="shared" ref="AO901:AO923" si="565">W901+AE901</f>
        <v>9.25</v>
      </c>
      <c r="AP901" s="35">
        <f t="shared" ref="AP901:AP923" si="566">AA901</f>
        <v>0</v>
      </c>
      <c r="AQ901" s="35">
        <f t="shared" ref="AQ901:AQ923" si="567">SUM(M901:Q901)</f>
        <v>0</v>
      </c>
      <c r="AR901" s="35">
        <f t="shared" si="558"/>
        <v>0</v>
      </c>
      <c r="AS901" s="35">
        <f t="shared" ref="AS901:AS923" si="568">SUM(X901:Z901)</f>
        <v>0</v>
      </c>
      <c r="AT901" s="35">
        <f t="shared" ref="AT901:AT923" si="569">V901</f>
        <v>0</v>
      </c>
      <c r="AU901" s="35">
        <f t="shared" si="559"/>
        <v>0</v>
      </c>
      <c r="AV901" s="35">
        <f t="shared" si="560"/>
        <v>153.23048020233159</v>
      </c>
      <c r="AX901" s="27">
        <v>2023</v>
      </c>
      <c r="AY901" s="35"/>
      <c r="AZ901" s="35"/>
      <c r="BA901" s="35"/>
      <c r="BB901" s="35"/>
      <c r="BC901" s="35"/>
      <c r="BD901" s="35"/>
      <c r="BE901" s="35"/>
      <c r="BF901" s="35"/>
      <c r="BG901" s="35"/>
      <c r="BH901" s="35"/>
      <c r="BI901" s="35"/>
      <c r="BJ901" s="35"/>
      <c r="BL901" s="74" t="s">
        <v>59</v>
      </c>
      <c r="BM901" s="75">
        <f>AZ924</f>
        <v>775</v>
      </c>
    </row>
    <row r="902" spans="2:65" x14ac:dyDescent="0.25">
      <c r="B902" s="25">
        <v>2024</v>
      </c>
      <c r="C902" s="26">
        <v>0</v>
      </c>
      <c r="D902" s="26">
        <v>237</v>
      </c>
      <c r="E902" s="26">
        <v>0</v>
      </c>
      <c r="F902" s="26">
        <v>0</v>
      </c>
      <c r="G902" s="26">
        <v>0</v>
      </c>
      <c r="H902" s="26">
        <v>0</v>
      </c>
      <c r="I902" s="26">
        <v>0</v>
      </c>
      <c r="J902" s="26">
        <v>0</v>
      </c>
      <c r="K902" s="26">
        <v>0</v>
      </c>
      <c r="L902" s="26">
        <v>0</v>
      </c>
      <c r="M902" s="26">
        <v>0</v>
      </c>
      <c r="N902" s="26">
        <v>0</v>
      </c>
      <c r="O902" s="26">
        <v>0</v>
      </c>
      <c r="P902" s="26">
        <v>0</v>
      </c>
      <c r="Q902" s="26">
        <v>0</v>
      </c>
      <c r="R902" s="26">
        <v>0</v>
      </c>
      <c r="S902" s="26">
        <v>0</v>
      </c>
      <c r="T902" s="26">
        <v>0</v>
      </c>
      <c r="U902" s="26">
        <v>0</v>
      </c>
      <c r="V902" s="26">
        <v>0</v>
      </c>
      <c r="W902" s="26">
        <v>11.89000034332275</v>
      </c>
      <c r="X902" s="26">
        <v>0</v>
      </c>
      <c r="Y902" s="26">
        <v>0</v>
      </c>
      <c r="Z902" s="26">
        <v>0</v>
      </c>
      <c r="AA902" s="26">
        <v>0</v>
      </c>
      <c r="AB902" s="26">
        <v>0</v>
      </c>
      <c r="AC902" s="26">
        <v>0</v>
      </c>
      <c r="AD902" s="26">
        <v>0</v>
      </c>
      <c r="AE902" s="26">
        <v>6</v>
      </c>
      <c r="AF902" s="26">
        <v>10.999999640509486</v>
      </c>
      <c r="AG902" s="26">
        <v>119.21889568803138</v>
      </c>
      <c r="AH902" s="26">
        <v>81.077305541015448</v>
      </c>
      <c r="AI902" s="30" t="str">
        <f t="shared" si="561"/>
        <v>X Balanced Portfolio with Reduced Market Reliance</v>
      </c>
      <c r="AJ902" s="25">
        <v>2024</v>
      </c>
      <c r="AK902" s="34">
        <f t="shared" si="562"/>
        <v>200.29620122904683</v>
      </c>
      <c r="AL902" s="34">
        <f t="shared" si="557"/>
        <v>0</v>
      </c>
      <c r="AM902" s="34">
        <f t="shared" si="563"/>
        <v>0</v>
      </c>
      <c r="AN902" s="34">
        <f t="shared" si="564"/>
        <v>10.999999640509486</v>
      </c>
      <c r="AO902" s="34">
        <f t="shared" si="565"/>
        <v>17.89000034332275</v>
      </c>
      <c r="AP902" s="34">
        <f t="shared" si="566"/>
        <v>0</v>
      </c>
      <c r="AQ902" s="34">
        <f t="shared" si="567"/>
        <v>0</v>
      </c>
      <c r="AR902" s="34">
        <f t="shared" si="558"/>
        <v>0</v>
      </c>
      <c r="AS902" s="34">
        <f t="shared" si="568"/>
        <v>0</v>
      </c>
      <c r="AT902" s="34">
        <f t="shared" si="569"/>
        <v>0</v>
      </c>
      <c r="AU902" s="34">
        <f t="shared" si="559"/>
        <v>237</v>
      </c>
      <c r="AV902" s="34">
        <f t="shared" si="560"/>
        <v>466.18620121287904</v>
      </c>
      <c r="AX902" s="25">
        <v>2024</v>
      </c>
      <c r="AY902" s="34"/>
      <c r="AZ902" s="34"/>
      <c r="BA902" s="34"/>
      <c r="BB902" s="34"/>
      <c r="BC902" s="34"/>
      <c r="BD902" s="34"/>
      <c r="BE902" s="34"/>
      <c r="BF902" s="34"/>
      <c r="BG902" s="34"/>
      <c r="BH902" s="34"/>
      <c r="BI902" s="34"/>
      <c r="BJ902" s="34"/>
      <c r="BL902" s="74" t="s">
        <v>60</v>
      </c>
      <c r="BM902" s="75">
        <f>BA924</f>
        <v>680</v>
      </c>
    </row>
    <row r="903" spans="2:65" x14ac:dyDescent="0.25">
      <c r="B903" s="27">
        <v>2025</v>
      </c>
      <c r="C903" s="28">
        <v>0</v>
      </c>
      <c r="D903" s="28">
        <v>474</v>
      </c>
      <c r="E903" s="28">
        <v>0</v>
      </c>
      <c r="F903" s="28">
        <v>600</v>
      </c>
      <c r="G903" s="28">
        <v>0</v>
      </c>
      <c r="H903" s="28">
        <v>0</v>
      </c>
      <c r="I903" s="28">
        <v>0</v>
      </c>
      <c r="J903" s="28">
        <v>0</v>
      </c>
      <c r="K903" s="28">
        <v>0</v>
      </c>
      <c r="L903" s="28">
        <v>0</v>
      </c>
      <c r="M903" s="28">
        <v>0</v>
      </c>
      <c r="N903" s="28">
        <v>0</v>
      </c>
      <c r="O903" s="28">
        <v>0</v>
      </c>
      <c r="P903" s="28">
        <v>0</v>
      </c>
      <c r="Q903" s="28">
        <v>0</v>
      </c>
      <c r="R903" s="28">
        <v>25</v>
      </c>
      <c r="S903" s="28">
        <v>0</v>
      </c>
      <c r="T903" s="28">
        <v>0</v>
      </c>
      <c r="U903" s="28">
        <v>0</v>
      </c>
      <c r="V903" s="28">
        <v>0</v>
      </c>
      <c r="W903" s="28">
        <v>16.090000152587891</v>
      </c>
      <c r="X903" s="28">
        <v>0</v>
      </c>
      <c r="Y903" s="28">
        <v>0</v>
      </c>
      <c r="Z903" s="28">
        <v>0</v>
      </c>
      <c r="AA903" s="28">
        <v>0</v>
      </c>
      <c r="AB903" s="28">
        <v>0</v>
      </c>
      <c r="AC903" s="28">
        <v>50</v>
      </c>
      <c r="AD903" s="28">
        <v>30</v>
      </c>
      <c r="AE903" s="28">
        <v>6</v>
      </c>
      <c r="AF903" s="28">
        <v>28.669999688863754</v>
      </c>
      <c r="AG903" s="28">
        <v>164.24307163826862</v>
      </c>
      <c r="AH903" s="28">
        <v>93.732976330442341</v>
      </c>
      <c r="AI903" s="30" t="str">
        <f t="shared" si="561"/>
        <v>X Balanced Portfolio with Reduced Market Reliance</v>
      </c>
      <c r="AJ903" s="27">
        <v>2025</v>
      </c>
      <c r="AK903" s="35">
        <f t="shared" si="562"/>
        <v>257.97604796871099</v>
      </c>
      <c r="AL903" s="35">
        <f t="shared" si="557"/>
        <v>25</v>
      </c>
      <c r="AM903" s="35">
        <f t="shared" si="563"/>
        <v>80</v>
      </c>
      <c r="AN903" s="35">
        <f t="shared" si="564"/>
        <v>28.669999688863754</v>
      </c>
      <c r="AO903" s="35">
        <f t="shared" si="565"/>
        <v>22.090000152587891</v>
      </c>
      <c r="AP903" s="35">
        <f t="shared" si="566"/>
        <v>0</v>
      </c>
      <c r="AQ903" s="35">
        <f t="shared" si="567"/>
        <v>0</v>
      </c>
      <c r="AR903" s="35">
        <f t="shared" si="558"/>
        <v>600</v>
      </c>
      <c r="AS903" s="35">
        <f t="shared" si="568"/>
        <v>0</v>
      </c>
      <c r="AT903" s="35">
        <f t="shared" si="569"/>
        <v>0</v>
      </c>
      <c r="AU903" s="35">
        <f t="shared" si="559"/>
        <v>474</v>
      </c>
      <c r="AV903" s="35">
        <f t="shared" si="560"/>
        <v>1487.7360478101627</v>
      </c>
      <c r="AX903" s="27">
        <v>2025</v>
      </c>
      <c r="AY903" s="35">
        <f t="shared" ref="AY903:BJ903" si="570">AK903</f>
        <v>257.97604796871099</v>
      </c>
      <c r="AZ903" s="35">
        <f t="shared" si="570"/>
        <v>25</v>
      </c>
      <c r="BA903" s="35">
        <f t="shared" si="570"/>
        <v>80</v>
      </c>
      <c r="BB903" s="35">
        <f t="shared" si="570"/>
        <v>28.669999688863754</v>
      </c>
      <c r="BC903" s="35">
        <f t="shared" si="570"/>
        <v>22.090000152587891</v>
      </c>
      <c r="BD903" s="35">
        <f t="shared" si="570"/>
        <v>0</v>
      </c>
      <c r="BE903" s="35">
        <f t="shared" si="570"/>
        <v>0</v>
      </c>
      <c r="BF903" s="35">
        <f t="shared" si="570"/>
        <v>600</v>
      </c>
      <c r="BG903" s="35">
        <f t="shared" si="570"/>
        <v>0</v>
      </c>
      <c r="BH903" s="35">
        <f t="shared" si="570"/>
        <v>0</v>
      </c>
      <c r="BI903" s="35">
        <f t="shared" si="570"/>
        <v>474</v>
      </c>
      <c r="BJ903" s="35">
        <f t="shared" si="570"/>
        <v>1487.7360478101627</v>
      </c>
      <c r="BL903" s="74" t="s">
        <v>61</v>
      </c>
      <c r="BM903" s="75">
        <f>BB924</f>
        <v>216.68000096082687</v>
      </c>
    </row>
    <row r="904" spans="2:65" x14ac:dyDescent="0.25">
      <c r="B904" s="25">
        <v>2026</v>
      </c>
      <c r="C904" s="26">
        <v>0</v>
      </c>
      <c r="D904" s="26">
        <v>1185</v>
      </c>
      <c r="E904" s="26">
        <v>0</v>
      </c>
      <c r="F904" s="26">
        <v>600</v>
      </c>
      <c r="G904" s="26">
        <v>0</v>
      </c>
      <c r="H904" s="26">
        <v>0</v>
      </c>
      <c r="I904" s="26">
        <v>0</v>
      </c>
      <c r="J904" s="26">
        <v>0</v>
      </c>
      <c r="K904" s="26">
        <v>0</v>
      </c>
      <c r="L904" s="26">
        <v>0</v>
      </c>
      <c r="M904" s="26">
        <v>0</v>
      </c>
      <c r="N904" s="26">
        <v>0</v>
      </c>
      <c r="O904" s="26">
        <v>0</v>
      </c>
      <c r="P904" s="26">
        <v>0</v>
      </c>
      <c r="Q904" s="26">
        <v>0</v>
      </c>
      <c r="R904" s="26">
        <v>50</v>
      </c>
      <c r="S904" s="26">
        <v>0</v>
      </c>
      <c r="T904" s="26">
        <v>0</v>
      </c>
      <c r="U904" s="26">
        <v>0</v>
      </c>
      <c r="V904" s="26">
        <v>0</v>
      </c>
      <c r="W904" s="26">
        <v>19.389999389648441</v>
      </c>
      <c r="X904" s="26">
        <v>0</v>
      </c>
      <c r="Y904" s="26">
        <v>0</v>
      </c>
      <c r="Z904" s="26">
        <v>0</v>
      </c>
      <c r="AA904" s="26">
        <v>0</v>
      </c>
      <c r="AB904" s="26">
        <v>0</v>
      </c>
      <c r="AC904" s="26">
        <v>50</v>
      </c>
      <c r="AD904" s="26">
        <v>60</v>
      </c>
      <c r="AE904" s="26">
        <v>6</v>
      </c>
      <c r="AF904" s="26">
        <v>55.679999426007271</v>
      </c>
      <c r="AG904" s="26">
        <v>211.11938498629223</v>
      </c>
      <c r="AH904" s="26">
        <v>109.79813701644319</v>
      </c>
      <c r="AI904" s="30" t="str">
        <f t="shared" si="561"/>
        <v>X Balanced Portfolio with Reduced Market Reliance</v>
      </c>
      <c r="AJ904" s="25">
        <v>2026</v>
      </c>
      <c r="AK904" s="34">
        <f t="shared" si="562"/>
        <v>320.91752200273544</v>
      </c>
      <c r="AL904" s="34">
        <f t="shared" si="557"/>
        <v>50</v>
      </c>
      <c r="AM904" s="34">
        <f t="shared" si="563"/>
        <v>110</v>
      </c>
      <c r="AN904" s="34">
        <f t="shared" si="564"/>
        <v>55.679999426007271</v>
      </c>
      <c r="AO904" s="34">
        <f t="shared" si="565"/>
        <v>25.389999389648441</v>
      </c>
      <c r="AP904" s="34">
        <f t="shared" si="566"/>
        <v>0</v>
      </c>
      <c r="AQ904" s="34">
        <f t="shared" si="567"/>
        <v>0</v>
      </c>
      <c r="AR904" s="34">
        <f t="shared" si="558"/>
        <v>600</v>
      </c>
      <c r="AS904" s="34">
        <f t="shared" si="568"/>
        <v>0</v>
      </c>
      <c r="AT904" s="34">
        <f t="shared" si="569"/>
        <v>0</v>
      </c>
      <c r="AU904" s="34">
        <f t="shared" si="559"/>
        <v>1185</v>
      </c>
      <c r="AV904" s="34">
        <f t="shared" si="560"/>
        <v>2346.9875208183912</v>
      </c>
      <c r="AX904" s="25">
        <v>2026</v>
      </c>
      <c r="AY904" s="34"/>
      <c r="AZ904" s="34"/>
      <c r="BA904" s="34"/>
      <c r="BB904" s="34"/>
      <c r="BC904" s="34"/>
      <c r="BD904" s="34"/>
      <c r="BE904" s="34"/>
      <c r="BF904" s="34"/>
      <c r="BG904" s="34"/>
      <c r="BH904" s="34"/>
      <c r="BI904" s="34"/>
      <c r="BJ904" s="34"/>
      <c r="BL904" s="74" t="s">
        <v>62</v>
      </c>
      <c r="BM904" s="75">
        <f>BC924</f>
        <v>117.77000427246094</v>
      </c>
    </row>
    <row r="905" spans="2:65" x14ac:dyDescent="0.25">
      <c r="B905" s="27">
        <v>2027</v>
      </c>
      <c r="C905" s="28">
        <v>0</v>
      </c>
      <c r="D905" s="28">
        <v>1185</v>
      </c>
      <c r="E905" s="28">
        <v>0</v>
      </c>
      <c r="F905" s="28">
        <v>600</v>
      </c>
      <c r="G905" s="28">
        <v>0</v>
      </c>
      <c r="H905" s="28">
        <v>0</v>
      </c>
      <c r="I905" s="28">
        <v>0</v>
      </c>
      <c r="J905" s="28">
        <v>400</v>
      </c>
      <c r="K905" s="28">
        <v>0</v>
      </c>
      <c r="L905" s="28">
        <v>0</v>
      </c>
      <c r="M905" s="28">
        <v>100</v>
      </c>
      <c r="N905" s="28">
        <v>0</v>
      </c>
      <c r="O905" s="28">
        <v>0</v>
      </c>
      <c r="P905" s="28">
        <v>0</v>
      </c>
      <c r="Q905" s="28">
        <v>0</v>
      </c>
      <c r="R905" s="28">
        <v>75</v>
      </c>
      <c r="S905" s="28">
        <v>0</v>
      </c>
      <c r="T905" s="28">
        <v>0</v>
      </c>
      <c r="U905" s="28">
        <v>0</v>
      </c>
      <c r="V905" s="28">
        <v>0</v>
      </c>
      <c r="W905" s="28">
        <v>24.79000091552734</v>
      </c>
      <c r="X905" s="28">
        <v>0</v>
      </c>
      <c r="Y905" s="28">
        <v>0</v>
      </c>
      <c r="Z905" s="28">
        <v>0</v>
      </c>
      <c r="AA905" s="28">
        <v>0</v>
      </c>
      <c r="AB905" s="28">
        <v>0</v>
      </c>
      <c r="AC905" s="28">
        <v>50</v>
      </c>
      <c r="AD905" s="28">
        <v>90</v>
      </c>
      <c r="AE905" s="28">
        <v>6</v>
      </c>
      <c r="AF905" s="28">
        <v>89.340002149343491</v>
      </c>
      <c r="AG905" s="28">
        <v>261.01568218164073</v>
      </c>
      <c r="AH905" s="28">
        <v>125.52563835366325</v>
      </c>
      <c r="AI905" s="30" t="str">
        <f t="shared" si="561"/>
        <v>X Balanced Portfolio with Reduced Market Reliance</v>
      </c>
      <c r="AJ905" s="27">
        <v>2027</v>
      </c>
      <c r="AK905" s="35">
        <f t="shared" si="562"/>
        <v>386.54132053530395</v>
      </c>
      <c r="AL905" s="35">
        <f t="shared" si="557"/>
        <v>75</v>
      </c>
      <c r="AM905" s="35">
        <f t="shared" si="563"/>
        <v>140</v>
      </c>
      <c r="AN905" s="35">
        <f t="shared" si="564"/>
        <v>89.340002149343491</v>
      </c>
      <c r="AO905" s="35">
        <f t="shared" si="565"/>
        <v>30.79000091552734</v>
      </c>
      <c r="AP905" s="35">
        <f t="shared" si="566"/>
        <v>0</v>
      </c>
      <c r="AQ905" s="35">
        <f t="shared" si="567"/>
        <v>100</v>
      </c>
      <c r="AR905" s="35">
        <f t="shared" si="558"/>
        <v>1000</v>
      </c>
      <c r="AS905" s="35">
        <f t="shared" si="568"/>
        <v>0</v>
      </c>
      <c r="AT905" s="35">
        <f t="shared" si="569"/>
        <v>0</v>
      </c>
      <c r="AU905" s="35">
        <f t="shared" si="559"/>
        <v>1185</v>
      </c>
      <c r="AV905" s="35">
        <f t="shared" si="560"/>
        <v>3006.6713236001747</v>
      </c>
      <c r="AX905" s="27">
        <v>2027</v>
      </c>
      <c r="AY905" s="35"/>
      <c r="AZ905" s="35"/>
      <c r="BA905" s="35"/>
      <c r="BB905" s="35"/>
      <c r="BC905" s="35"/>
      <c r="BD905" s="35"/>
      <c r="BE905" s="35"/>
      <c r="BF905" s="35"/>
      <c r="BG905" s="35"/>
      <c r="BH905" s="35"/>
      <c r="BI905" s="35"/>
      <c r="BJ905" s="35"/>
      <c r="BL905" s="74" t="s">
        <v>38</v>
      </c>
      <c r="BM905" s="75">
        <f>BD924</f>
        <v>120</v>
      </c>
    </row>
    <row r="906" spans="2:65" x14ac:dyDescent="0.25">
      <c r="B906" s="25">
        <v>2028</v>
      </c>
      <c r="C906" s="26">
        <v>0</v>
      </c>
      <c r="D906" s="26">
        <v>1185</v>
      </c>
      <c r="E906" s="26">
        <v>0</v>
      </c>
      <c r="F906" s="26">
        <v>600</v>
      </c>
      <c r="G906" s="26">
        <v>0</v>
      </c>
      <c r="H906" s="26">
        <v>0</v>
      </c>
      <c r="I906" s="26">
        <v>0</v>
      </c>
      <c r="J906" s="26">
        <v>400</v>
      </c>
      <c r="K906" s="26">
        <v>0</v>
      </c>
      <c r="L906" s="26">
        <v>0</v>
      </c>
      <c r="M906" s="26">
        <v>99.949996948242188</v>
      </c>
      <c r="N906" s="26">
        <v>0</v>
      </c>
      <c r="O906" s="26">
        <v>0</v>
      </c>
      <c r="P906" s="26">
        <v>0</v>
      </c>
      <c r="Q906" s="26">
        <v>0</v>
      </c>
      <c r="R906" s="26">
        <v>100</v>
      </c>
      <c r="S906" s="26">
        <v>0</v>
      </c>
      <c r="T906" s="26">
        <v>0</v>
      </c>
      <c r="U906" s="26">
        <v>0</v>
      </c>
      <c r="V906" s="26">
        <v>0</v>
      </c>
      <c r="W906" s="26">
        <v>27.79000091552734</v>
      </c>
      <c r="X906" s="26">
        <v>0</v>
      </c>
      <c r="Y906" s="26">
        <v>0</v>
      </c>
      <c r="Z906" s="26">
        <v>0</v>
      </c>
      <c r="AA906" s="26">
        <v>15</v>
      </c>
      <c r="AB906" s="26">
        <v>0</v>
      </c>
      <c r="AC906" s="26">
        <v>50</v>
      </c>
      <c r="AD906" s="26">
        <v>120</v>
      </c>
      <c r="AE906" s="26">
        <v>9</v>
      </c>
      <c r="AF906" s="26">
        <v>129.9900014102459</v>
      </c>
      <c r="AG906" s="26">
        <v>313.6421858242357</v>
      </c>
      <c r="AH906" s="26">
        <v>153.20263471007479</v>
      </c>
      <c r="AI906" s="30" t="str">
        <f t="shared" si="561"/>
        <v>X Balanced Portfolio with Reduced Market Reliance</v>
      </c>
      <c r="AJ906" s="25">
        <v>2028</v>
      </c>
      <c r="AK906" s="34">
        <f t="shared" si="562"/>
        <v>466.84482053431049</v>
      </c>
      <c r="AL906" s="34">
        <f t="shared" si="557"/>
        <v>100</v>
      </c>
      <c r="AM906" s="34">
        <f t="shared" si="563"/>
        <v>170</v>
      </c>
      <c r="AN906" s="34">
        <f t="shared" si="564"/>
        <v>129.9900014102459</v>
      </c>
      <c r="AO906" s="34">
        <f t="shared" si="565"/>
        <v>36.790000915527344</v>
      </c>
      <c r="AP906" s="34">
        <f t="shared" si="566"/>
        <v>15</v>
      </c>
      <c r="AQ906" s="34">
        <f t="shared" si="567"/>
        <v>99.949996948242188</v>
      </c>
      <c r="AR906" s="34">
        <f t="shared" si="558"/>
        <v>1000</v>
      </c>
      <c r="AS906" s="34">
        <f t="shared" si="568"/>
        <v>0</v>
      </c>
      <c r="AT906" s="34">
        <f t="shared" si="569"/>
        <v>0</v>
      </c>
      <c r="AU906" s="34">
        <f t="shared" si="559"/>
        <v>1185</v>
      </c>
      <c r="AV906" s="34">
        <f t="shared" si="560"/>
        <v>3203.5748198083256</v>
      </c>
      <c r="AX906" s="25">
        <v>2028</v>
      </c>
      <c r="AY906" s="34"/>
      <c r="AZ906" s="34"/>
      <c r="BA906" s="34"/>
      <c r="BB906" s="34"/>
      <c r="BC906" s="34"/>
      <c r="BD906" s="34"/>
      <c r="BE906" s="34"/>
      <c r="BF906" s="34"/>
      <c r="BG906" s="34"/>
      <c r="BH906" s="34"/>
      <c r="BI906" s="34"/>
      <c r="BJ906" s="34"/>
      <c r="BL906" s="74" t="s">
        <v>47</v>
      </c>
      <c r="BM906" s="75">
        <f>BE924</f>
        <v>596.40000152587891</v>
      </c>
    </row>
    <row r="907" spans="2:65" x14ac:dyDescent="0.25">
      <c r="B907" s="27">
        <v>2029</v>
      </c>
      <c r="C907" s="28">
        <v>0</v>
      </c>
      <c r="D907" s="28">
        <v>1185</v>
      </c>
      <c r="E907" s="28">
        <v>0</v>
      </c>
      <c r="F907" s="28">
        <v>600</v>
      </c>
      <c r="G907" s="28">
        <v>200</v>
      </c>
      <c r="H907" s="28">
        <v>0</v>
      </c>
      <c r="I907" s="28">
        <v>0</v>
      </c>
      <c r="J907" s="28">
        <v>400</v>
      </c>
      <c r="K907" s="28">
        <v>0</v>
      </c>
      <c r="L907" s="28">
        <v>0</v>
      </c>
      <c r="M907" s="28">
        <v>199.90000152587891</v>
      </c>
      <c r="N907" s="28">
        <v>0</v>
      </c>
      <c r="O907" s="28">
        <v>0</v>
      </c>
      <c r="P907" s="28">
        <v>0</v>
      </c>
      <c r="Q907" s="28">
        <v>0</v>
      </c>
      <c r="R907" s="28">
        <v>125</v>
      </c>
      <c r="S907" s="28">
        <v>0</v>
      </c>
      <c r="T907" s="28">
        <v>0</v>
      </c>
      <c r="U907" s="28">
        <v>0</v>
      </c>
      <c r="V907" s="28">
        <v>0</v>
      </c>
      <c r="W907" s="28">
        <v>30.489999771118161</v>
      </c>
      <c r="X907" s="28">
        <v>0</v>
      </c>
      <c r="Y907" s="28">
        <v>0</v>
      </c>
      <c r="Z907" s="28">
        <v>0</v>
      </c>
      <c r="AA907" s="28">
        <v>15</v>
      </c>
      <c r="AB907" s="28">
        <v>0</v>
      </c>
      <c r="AC907" s="28">
        <v>50</v>
      </c>
      <c r="AD907" s="28">
        <v>150</v>
      </c>
      <c r="AE907" s="28">
        <v>11</v>
      </c>
      <c r="AF907" s="28">
        <v>156.62000143527985</v>
      </c>
      <c r="AG907" s="28">
        <v>367.18174034333236</v>
      </c>
      <c r="AH907" s="28">
        <v>171.01173674933818</v>
      </c>
      <c r="AI907" s="30" t="str">
        <f t="shared" si="561"/>
        <v>X Balanced Portfolio with Reduced Market Reliance</v>
      </c>
      <c r="AJ907" s="27">
        <v>2029</v>
      </c>
      <c r="AK907" s="35">
        <f t="shared" si="562"/>
        <v>538.19347709267049</v>
      </c>
      <c r="AL907" s="35">
        <f t="shared" si="557"/>
        <v>125</v>
      </c>
      <c r="AM907" s="35">
        <f t="shared" si="563"/>
        <v>200</v>
      </c>
      <c r="AN907" s="35">
        <f t="shared" si="564"/>
        <v>156.62000143527985</v>
      </c>
      <c r="AO907" s="35">
        <f t="shared" si="565"/>
        <v>41.489999771118164</v>
      </c>
      <c r="AP907" s="35">
        <f t="shared" si="566"/>
        <v>15</v>
      </c>
      <c r="AQ907" s="35">
        <f t="shared" si="567"/>
        <v>199.90000152587891</v>
      </c>
      <c r="AR907" s="35">
        <f t="shared" si="558"/>
        <v>1200</v>
      </c>
      <c r="AS907" s="35">
        <f t="shared" si="568"/>
        <v>0</v>
      </c>
      <c r="AT907" s="35">
        <f t="shared" si="569"/>
        <v>0</v>
      </c>
      <c r="AU907" s="35">
        <f t="shared" si="559"/>
        <v>1185</v>
      </c>
      <c r="AV907" s="35">
        <f t="shared" si="560"/>
        <v>3661.2034798249474</v>
      </c>
      <c r="AX907" s="27">
        <v>2029</v>
      </c>
      <c r="AY907" s="35"/>
      <c r="AZ907" s="35"/>
      <c r="BA907" s="35"/>
      <c r="BB907" s="35"/>
      <c r="BC907" s="35"/>
      <c r="BD907" s="35"/>
      <c r="BE907" s="35"/>
      <c r="BF907" s="35"/>
      <c r="BG907" s="35"/>
      <c r="BH907" s="35"/>
      <c r="BI907" s="35"/>
      <c r="BJ907" s="35"/>
      <c r="BL907" s="74" t="s">
        <v>53</v>
      </c>
      <c r="BM907" s="75">
        <f>BF924</f>
        <v>3350</v>
      </c>
    </row>
    <row r="908" spans="2:65" x14ac:dyDescent="0.25">
      <c r="B908" s="25">
        <v>2030</v>
      </c>
      <c r="C908" s="26">
        <v>0</v>
      </c>
      <c r="D908" s="26">
        <v>1185</v>
      </c>
      <c r="E908" s="26">
        <v>0</v>
      </c>
      <c r="F908" s="26">
        <v>700</v>
      </c>
      <c r="G908" s="26">
        <v>200</v>
      </c>
      <c r="H908" s="26">
        <v>200</v>
      </c>
      <c r="I908" s="26">
        <v>0</v>
      </c>
      <c r="J908" s="26">
        <v>400</v>
      </c>
      <c r="K908" s="26">
        <v>0</v>
      </c>
      <c r="L908" s="26">
        <v>0</v>
      </c>
      <c r="M908" s="26">
        <v>199.79999542236328</v>
      </c>
      <c r="N908" s="26"/>
      <c r="O908" s="26">
        <v>0</v>
      </c>
      <c r="P908" s="26">
        <v>0</v>
      </c>
      <c r="Q908" s="26">
        <v>0</v>
      </c>
      <c r="R908" s="26">
        <v>150</v>
      </c>
      <c r="S908" s="26">
        <v>0</v>
      </c>
      <c r="T908" s="26">
        <v>0</v>
      </c>
      <c r="U908" s="26">
        <v>0</v>
      </c>
      <c r="V908" s="26">
        <v>0</v>
      </c>
      <c r="W908" s="26">
        <v>34.689998626708977</v>
      </c>
      <c r="X908" s="26">
        <v>0</v>
      </c>
      <c r="Y908" s="26">
        <v>0</v>
      </c>
      <c r="Z908" s="26">
        <v>0</v>
      </c>
      <c r="AA908" s="26">
        <v>15</v>
      </c>
      <c r="AB908" s="26">
        <v>0</v>
      </c>
      <c r="AC908" s="26">
        <v>50</v>
      </c>
      <c r="AD908" s="26">
        <v>180</v>
      </c>
      <c r="AE908" s="26">
        <v>11</v>
      </c>
      <c r="AF908" s="26">
        <v>182.44999727606773</v>
      </c>
      <c r="AG908" s="26">
        <v>424.23807204277659</v>
      </c>
      <c r="AH908" s="26">
        <v>181.88492737120654</v>
      </c>
      <c r="AI908" s="30" t="str">
        <f t="shared" si="561"/>
        <v>X Balanced Portfolio with Reduced Market Reliance</v>
      </c>
      <c r="AJ908" s="25">
        <v>2030</v>
      </c>
      <c r="AK908" s="34">
        <f t="shared" si="562"/>
        <v>606.12299941398317</v>
      </c>
      <c r="AL908" s="34">
        <f t="shared" si="557"/>
        <v>150</v>
      </c>
      <c r="AM908" s="34">
        <f t="shared" si="563"/>
        <v>230</v>
      </c>
      <c r="AN908" s="34">
        <f t="shared" si="564"/>
        <v>182.44999727606773</v>
      </c>
      <c r="AO908" s="34">
        <f t="shared" si="565"/>
        <v>45.689998626708977</v>
      </c>
      <c r="AP908" s="34">
        <f t="shared" si="566"/>
        <v>15</v>
      </c>
      <c r="AQ908" s="34">
        <f t="shared" si="567"/>
        <v>199.79999542236328</v>
      </c>
      <c r="AR908" s="34">
        <f t="shared" si="558"/>
        <v>1500</v>
      </c>
      <c r="AS908" s="34">
        <f t="shared" si="568"/>
        <v>0</v>
      </c>
      <c r="AT908" s="34">
        <f t="shared" si="569"/>
        <v>0</v>
      </c>
      <c r="AU908" s="34">
        <f t="shared" si="559"/>
        <v>1185</v>
      </c>
      <c r="AV908" s="34">
        <f t="shared" si="560"/>
        <v>4114.0629907391231</v>
      </c>
      <c r="AX908" s="25">
        <v>2030</v>
      </c>
      <c r="AY908" s="34">
        <f t="shared" ref="AY908:BJ908" si="571">AK908-AY903</f>
        <v>348.14695144527218</v>
      </c>
      <c r="AZ908" s="34">
        <f t="shared" si="571"/>
        <v>125</v>
      </c>
      <c r="BA908" s="34">
        <f t="shared" si="571"/>
        <v>150</v>
      </c>
      <c r="BB908" s="34">
        <f t="shared" si="571"/>
        <v>153.77999758720398</v>
      </c>
      <c r="BC908" s="34">
        <f t="shared" si="571"/>
        <v>23.599998474121087</v>
      </c>
      <c r="BD908" s="34">
        <f t="shared" si="571"/>
        <v>15</v>
      </c>
      <c r="BE908" s="34">
        <f t="shared" si="571"/>
        <v>199.79999542236328</v>
      </c>
      <c r="BF908" s="34">
        <f t="shared" si="571"/>
        <v>900</v>
      </c>
      <c r="BG908" s="34">
        <f t="shared" si="571"/>
        <v>0</v>
      </c>
      <c r="BH908" s="34">
        <f t="shared" si="571"/>
        <v>0</v>
      </c>
      <c r="BI908" s="34">
        <f t="shared" si="571"/>
        <v>711</v>
      </c>
      <c r="BJ908" s="34">
        <f t="shared" si="571"/>
        <v>2626.3269429289603</v>
      </c>
      <c r="BL908" s="74" t="s">
        <v>63</v>
      </c>
      <c r="BM908" s="75">
        <f>BG924</f>
        <v>250</v>
      </c>
    </row>
    <row r="909" spans="2:65" x14ac:dyDescent="0.25">
      <c r="B909" s="27">
        <v>2031</v>
      </c>
      <c r="C909" s="28">
        <v>0</v>
      </c>
      <c r="D909" s="28">
        <v>1185</v>
      </c>
      <c r="E909" s="28">
        <v>0</v>
      </c>
      <c r="F909" s="28">
        <v>700</v>
      </c>
      <c r="G909" s="28">
        <v>200</v>
      </c>
      <c r="H909" s="28">
        <v>200</v>
      </c>
      <c r="I909" s="28">
        <v>0</v>
      </c>
      <c r="J909" s="28">
        <v>400</v>
      </c>
      <c r="K909" s="28">
        <v>0</v>
      </c>
      <c r="L909" s="28">
        <v>0</v>
      </c>
      <c r="M909" s="28">
        <v>199.70000457763672</v>
      </c>
      <c r="N909" s="28">
        <v>0</v>
      </c>
      <c r="O909" s="28">
        <v>0</v>
      </c>
      <c r="P909" s="28">
        <v>0</v>
      </c>
      <c r="Q909" s="28">
        <v>0</v>
      </c>
      <c r="R909" s="28">
        <v>175</v>
      </c>
      <c r="S909" s="28">
        <v>0</v>
      </c>
      <c r="T909" s="28">
        <v>0</v>
      </c>
      <c r="U909" s="28">
        <v>0</v>
      </c>
      <c r="V909" s="28">
        <v>0</v>
      </c>
      <c r="W909" s="28">
        <v>38.060001373291023</v>
      </c>
      <c r="X909" s="28">
        <v>0</v>
      </c>
      <c r="Y909" s="28">
        <v>0</v>
      </c>
      <c r="Z909" s="28">
        <v>0</v>
      </c>
      <c r="AA909" s="28">
        <v>15</v>
      </c>
      <c r="AB909" s="28">
        <v>0</v>
      </c>
      <c r="AC909" s="28">
        <v>50</v>
      </c>
      <c r="AD909" s="28">
        <v>210</v>
      </c>
      <c r="AE909" s="28">
        <v>12.069999694824221</v>
      </c>
      <c r="AF909" s="28">
        <v>195.28000086545944</v>
      </c>
      <c r="AG909" s="28">
        <v>483.53367705803515</v>
      </c>
      <c r="AH909" s="28">
        <v>195.61529208824882</v>
      </c>
      <c r="AI909" s="30" t="str">
        <f t="shared" si="561"/>
        <v>X Balanced Portfolio with Reduced Market Reliance</v>
      </c>
      <c r="AJ909" s="27">
        <v>2031</v>
      </c>
      <c r="AK909" s="35">
        <f t="shared" si="562"/>
        <v>679.148969146284</v>
      </c>
      <c r="AL909" s="35">
        <f t="shared" si="557"/>
        <v>175</v>
      </c>
      <c r="AM909" s="35">
        <f t="shared" si="563"/>
        <v>260</v>
      </c>
      <c r="AN909" s="35">
        <f t="shared" si="564"/>
        <v>195.28000086545944</v>
      </c>
      <c r="AO909" s="35">
        <f t="shared" si="565"/>
        <v>50.130001068115241</v>
      </c>
      <c r="AP909" s="35">
        <f t="shared" si="566"/>
        <v>15</v>
      </c>
      <c r="AQ909" s="35">
        <f t="shared" si="567"/>
        <v>199.70000457763672</v>
      </c>
      <c r="AR909" s="35">
        <f t="shared" si="558"/>
        <v>1500</v>
      </c>
      <c r="AS909" s="35">
        <f t="shared" si="568"/>
        <v>0</v>
      </c>
      <c r="AT909" s="35">
        <f t="shared" si="569"/>
        <v>0</v>
      </c>
      <c r="AU909" s="35">
        <f t="shared" si="559"/>
        <v>1185</v>
      </c>
      <c r="AV909" s="35">
        <f t="shared" si="560"/>
        <v>4259.2589756574953</v>
      </c>
      <c r="AX909" s="27">
        <v>2031</v>
      </c>
      <c r="AY909" s="35"/>
      <c r="AZ909" s="35"/>
      <c r="BA909" s="35"/>
      <c r="BB909" s="35"/>
      <c r="BC909" s="35"/>
      <c r="BD909" s="35"/>
      <c r="BE909" s="35"/>
      <c r="BF909" s="35"/>
      <c r="BG909" s="35"/>
      <c r="BH909" s="35"/>
      <c r="BI909" s="35"/>
      <c r="BJ909" s="35"/>
      <c r="BL909" s="74" t="s">
        <v>64</v>
      </c>
      <c r="BM909" s="75">
        <f>BH924</f>
        <v>0</v>
      </c>
    </row>
    <row r="910" spans="2:65" x14ac:dyDescent="0.25">
      <c r="B910" s="25">
        <v>2032</v>
      </c>
      <c r="C910" s="26">
        <v>0</v>
      </c>
      <c r="D910" s="26">
        <v>1185</v>
      </c>
      <c r="E910" s="26">
        <v>0</v>
      </c>
      <c r="F910" s="26">
        <v>900</v>
      </c>
      <c r="G910" s="26">
        <v>200</v>
      </c>
      <c r="H910" s="26">
        <v>200</v>
      </c>
      <c r="I910" s="26">
        <v>0</v>
      </c>
      <c r="J910" s="26">
        <v>400</v>
      </c>
      <c r="K910" s="26">
        <v>0</v>
      </c>
      <c r="L910" s="26">
        <v>0</v>
      </c>
      <c r="M910" s="26">
        <v>199.59999847412109</v>
      </c>
      <c r="N910" s="26">
        <v>0</v>
      </c>
      <c r="O910" s="26">
        <v>0</v>
      </c>
      <c r="P910" s="26">
        <v>0</v>
      </c>
      <c r="Q910" s="26">
        <v>0</v>
      </c>
      <c r="R910" s="26">
        <v>175</v>
      </c>
      <c r="S910" s="26">
        <v>0</v>
      </c>
      <c r="T910" s="26">
        <v>0</v>
      </c>
      <c r="U910" s="26">
        <v>0</v>
      </c>
      <c r="V910" s="26">
        <v>0</v>
      </c>
      <c r="W910" s="26">
        <v>41.630001068115227</v>
      </c>
      <c r="X910" s="26">
        <v>0</v>
      </c>
      <c r="Y910" s="26">
        <v>0</v>
      </c>
      <c r="Z910" s="26">
        <v>0</v>
      </c>
      <c r="AA910" s="26">
        <v>15</v>
      </c>
      <c r="AB910" s="26">
        <v>0</v>
      </c>
      <c r="AC910" s="26">
        <v>50</v>
      </c>
      <c r="AD910" s="26">
        <v>240</v>
      </c>
      <c r="AE910" s="26">
        <v>13.19999980926514</v>
      </c>
      <c r="AF910" s="26">
        <v>197.81999689340591</v>
      </c>
      <c r="AG910" s="26">
        <v>513.42269833523756</v>
      </c>
      <c r="AH910" s="26">
        <v>216.67182357825993</v>
      </c>
      <c r="AI910" s="30" t="str">
        <f t="shared" si="561"/>
        <v>X Balanced Portfolio with Reduced Market Reliance</v>
      </c>
      <c r="AJ910" s="25">
        <v>2032</v>
      </c>
      <c r="AK910" s="34">
        <f t="shared" si="562"/>
        <v>730.09452191349749</v>
      </c>
      <c r="AL910" s="34">
        <f t="shared" si="557"/>
        <v>175</v>
      </c>
      <c r="AM910" s="34">
        <f t="shared" si="563"/>
        <v>290</v>
      </c>
      <c r="AN910" s="34">
        <f t="shared" si="564"/>
        <v>197.81999689340591</v>
      </c>
      <c r="AO910" s="34">
        <f t="shared" si="565"/>
        <v>54.830000877380371</v>
      </c>
      <c r="AP910" s="34">
        <f t="shared" si="566"/>
        <v>15</v>
      </c>
      <c r="AQ910" s="34">
        <f t="shared" si="567"/>
        <v>199.59999847412109</v>
      </c>
      <c r="AR910" s="34">
        <f t="shared" si="558"/>
        <v>1700</v>
      </c>
      <c r="AS910" s="34">
        <f t="shared" si="568"/>
        <v>0</v>
      </c>
      <c r="AT910" s="34">
        <f t="shared" si="569"/>
        <v>0</v>
      </c>
      <c r="AU910" s="34">
        <f t="shared" si="559"/>
        <v>1185</v>
      </c>
      <c r="AV910" s="34">
        <f t="shared" si="560"/>
        <v>4547.3445181584048</v>
      </c>
      <c r="AX910" s="25">
        <v>2032</v>
      </c>
      <c r="AY910" s="34"/>
      <c r="AZ910" s="34"/>
      <c r="BA910" s="34"/>
      <c r="BB910" s="34"/>
      <c r="BC910" s="34"/>
      <c r="BD910" s="34"/>
      <c r="BE910" s="34"/>
      <c r="BF910" s="34"/>
      <c r="BG910" s="34"/>
      <c r="BH910" s="34"/>
      <c r="BI910" s="34"/>
      <c r="BJ910" s="34"/>
      <c r="BL910" s="74" t="s">
        <v>50</v>
      </c>
      <c r="BM910" s="75">
        <f>BI924</f>
        <v>1677.2000007629395</v>
      </c>
    </row>
    <row r="911" spans="2:65" x14ac:dyDescent="0.25">
      <c r="B911" s="27">
        <v>2033</v>
      </c>
      <c r="C911" s="28">
        <v>0</v>
      </c>
      <c r="D911" s="28">
        <v>1185</v>
      </c>
      <c r="E911" s="28">
        <v>0</v>
      </c>
      <c r="F911" s="28">
        <v>1000</v>
      </c>
      <c r="G911" s="28">
        <v>200</v>
      </c>
      <c r="H911" s="28">
        <v>200</v>
      </c>
      <c r="I911" s="28">
        <v>0</v>
      </c>
      <c r="J911" s="28">
        <v>400</v>
      </c>
      <c r="K911" s="28">
        <v>0</v>
      </c>
      <c r="L911" s="28">
        <v>0</v>
      </c>
      <c r="M911" s="28">
        <v>299.5</v>
      </c>
      <c r="N911" s="28">
        <v>0</v>
      </c>
      <c r="O911" s="28">
        <v>0</v>
      </c>
      <c r="P911" s="28">
        <v>0</v>
      </c>
      <c r="Q911" s="28">
        <v>0</v>
      </c>
      <c r="R911" s="28">
        <v>175</v>
      </c>
      <c r="S911" s="28">
        <v>0</v>
      </c>
      <c r="T911" s="28">
        <v>0</v>
      </c>
      <c r="U911" s="28">
        <v>0</v>
      </c>
      <c r="V911" s="28">
        <v>0</v>
      </c>
      <c r="W911" s="28">
        <v>44.919998168945313</v>
      </c>
      <c r="X911" s="28">
        <v>0</v>
      </c>
      <c r="Y911" s="28">
        <v>0</v>
      </c>
      <c r="Z911" s="28">
        <v>0</v>
      </c>
      <c r="AA911" s="28">
        <v>15</v>
      </c>
      <c r="AB911" s="28">
        <v>0</v>
      </c>
      <c r="AC911" s="28">
        <v>50</v>
      </c>
      <c r="AD911" s="28">
        <v>270</v>
      </c>
      <c r="AE911" s="28">
        <v>14.25</v>
      </c>
      <c r="AF911" s="28">
        <v>200.250004529953</v>
      </c>
      <c r="AG911" s="28">
        <v>543.82508783715195</v>
      </c>
      <c r="AH911" s="28">
        <v>245.58423121177603</v>
      </c>
      <c r="AI911" s="30" t="str">
        <f t="shared" si="561"/>
        <v>X Balanced Portfolio with Reduced Market Reliance</v>
      </c>
      <c r="AJ911" s="27">
        <v>2033</v>
      </c>
      <c r="AK911" s="35">
        <f t="shared" si="562"/>
        <v>789.40931904892796</v>
      </c>
      <c r="AL911" s="35">
        <f t="shared" si="557"/>
        <v>175</v>
      </c>
      <c r="AM911" s="35">
        <f t="shared" si="563"/>
        <v>320</v>
      </c>
      <c r="AN911" s="35">
        <f t="shared" si="564"/>
        <v>200.250004529953</v>
      </c>
      <c r="AO911" s="35">
        <f t="shared" si="565"/>
        <v>59.169998168945313</v>
      </c>
      <c r="AP911" s="35">
        <f t="shared" si="566"/>
        <v>15</v>
      </c>
      <c r="AQ911" s="35">
        <f t="shared" si="567"/>
        <v>299.5</v>
      </c>
      <c r="AR911" s="35">
        <f t="shared" si="558"/>
        <v>1800</v>
      </c>
      <c r="AS911" s="35">
        <f t="shared" si="568"/>
        <v>0</v>
      </c>
      <c r="AT911" s="35">
        <f t="shared" si="569"/>
        <v>0</v>
      </c>
      <c r="AU911" s="35">
        <f t="shared" si="559"/>
        <v>1185</v>
      </c>
      <c r="AV911" s="35">
        <f t="shared" si="560"/>
        <v>4843.3293217478258</v>
      </c>
      <c r="AX911" s="27">
        <v>2033</v>
      </c>
      <c r="AY911" s="35"/>
      <c r="AZ911" s="35"/>
      <c r="BA911" s="35"/>
      <c r="BB911" s="35"/>
      <c r="BC911" s="35"/>
      <c r="BD911" s="35"/>
      <c r="BE911" s="35"/>
      <c r="BF911" s="35"/>
      <c r="BG911" s="35"/>
      <c r="BH911" s="35"/>
      <c r="BI911" s="35"/>
      <c r="BJ911" s="35"/>
    </row>
    <row r="912" spans="2:65" x14ac:dyDescent="0.25">
      <c r="B912" s="25">
        <v>2034</v>
      </c>
      <c r="C912" s="26">
        <v>0</v>
      </c>
      <c r="D912" s="26">
        <v>1185</v>
      </c>
      <c r="E912" s="26">
        <v>18.20000076293945</v>
      </c>
      <c r="F912" s="26">
        <v>1000</v>
      </c>
      <c r="G912" s="26">
        <v>200</v>
      </c>
      <c r="H912" s="26">
        <v>200</v>
      </c>
      <c r="I912" s="26">
        <v>0</v>
      </c>
      <c r="J912" s="26">
        <v>400</v>
      </c>
      <c r="K912" s="26">
        <v>0</v>
      </c>
      <c r="L912" s="26">
        <v>0</v>
      </c>
      <c r="M912" s="26">
        <v>299.34999847412109</v>
      </c>
      <c r="N912" s="26">
        <v>0</v>
      </c>
      <c r="O912" s="26">
        <v>0</v>
      </c>
      <c r="P912" s="26">
        <v>0</v>
      </c>
      <c r="Q912" s="26">
        <v>0</v>
      </c>
      <c r="R912" s="26">
        <v>175</v>
      </c>
      <c r="S912" s="26">
        <v>0</v>
      </c>
      <c r="T912" s="26">
        <v>0</v>
      </c>
      <c r="U912" s="26">
        <v>0</v>
      </c>
      <c r="V912" s="26">
        <v>0</v>
      </c>
      <c r="W912" s="26">
        <v>48.389999389648438</v>
      </c>
      <c r="X912" s="26">
        <v>0</v>
      </c>
      <c r="Y912" s="26">
        <v>0</v>
      </c>
      <c r="Z912" s="26">
        <v>0</v>
      </c>
      <c r="AA912" s="26">
        <v>15</v>
      </c>
      <c r="AB912" s="26">
        <v>0</v>
      </c>
      <c r="AC912" s="26">
        <v>50</v>
      </c>
      <c r="AD912" s="26">
        <v>300</v>
      </c>
      <c r="AE912" s="26">
        <v>15.340000152587891</v>
      </c>
      <c r="AF912" s="26">
        <v>202.68000251054764</v>
      </c>
      <c r="AG912" s="26">
        <v>577.0647340499753</v>
      </c>
      <c r="AH912" s="26">
        <v>280.84440061793555</v>
      </c>
      <c r="AI912" s="30" t="str">
        <f t="shared" si="561"/>
        <v>X Balanced Portfolio with Reduced Market Reliance</v>
      </c>
      <c r="AJ912" s="25">
        <v>2034</v>
      </c>
      <c r="AK912" s="34">
        <f t="shared" si="562"/>
        <v>857.90913466791085</v>
      </c>
      <c r="AL912" s="34">
        <f t="shared" si="557"/>
        <v>175</v>
      </c>
      <c r="AM912" s="34">
        <f t="shared" si="563"/>
        <v>350</v>
      </c>
      <c r="AN912" s="34">
        <f t="shared" si="564"/>
        <v>202.68000251054764</v>
      </c>
      <c r="AO912" s="34">
        <f t="shared" si="565"/>
        <v>63.729999542236328</v>
      </c>
      <c r="AP912" s="34">
        <f t="shared" si="566"/>
        <v>15</v>
      </c>
      <c r="AQ912" s="34">
        <f t="shared" si="567"/>
        <v>299.34999847412109</v>
      </c>
      <c r="AR912" s="34">
        <f t="shared" si="558"/>
        <v>1800</v>
      </c>
      <c r="AS912" s="34">
        <f t="shared" si="568"/>
        <v>0</v>
      </c>
      <c r="AT912" s="34">
        <f t="shared" si="569"/>
        <v>0</v>
      </c>
      <c r="AU912" s="34">
        <f t="shared" si="559"/>
        <v>1203.2000007629395</v>
      </c>
      <c r="AV912" s="34">
        <f t="shared" si="560"/>
        <v>4966.8691359577551</v>
      </c>
      <c r="AX912" s="25">
        <v>2034</v>
      </c>
      <c r="AY912" s="34"/>
      <c r="AZ912" s="34"/>
      <c r="BA912" s="34"/>
      <c r="BB912" s="34"/>
      <c r="BC912" s="34"/>
      <c r="BD912" s="34"/>
      <c r="BE912" s="34"/>
      <c r="BF912" s="34"/>
      <c r="BG912" s="34"/>
      <c r="BH912" s="34"/>
      <c r="BI912" s="34"/>
      <c r="BJ912" s="34"/>
    </row>
    <row r="913" spans="2:65" x14ac:dyDescent="0.25">
      <c r="B913" s="27">
        <v>2035</v>
      </c>
      <c r="C913" s="28">
        <v>0</v>
      </c>
      <c r="D913" s="28">
        <v>1422</v>
      </c>
      <c r="E913" s="28">
        <v>18.20000076293945</v>
      </c>
      <c r="F913" s="28">
        <v>1200</v>
      </c>
      <c r="G913" s="28">
        <v>200</v>
      </c>
      <c r="H913" s="28">
        <v>200</v>
      </c>
      <c r="I913" s="28">
        <v>0</v>
      </c>
      <c r="J913" s="28">
        <v>400</v>
      </c>
      <c r="K913" s="28">
        <v>0</v>
      </c>
      <c r="L913" s="28">
        <v>0</v>
      </c>
      <c r="M913" s="28">
        <v>299.19999694824219</v>
      </c>
      <c r="N913" s="28">
        <v>0</v>
      </c>
      <c r="O913" s="28">
        <v>0</v>
      </c>
      <c r="P913" s="28">
        <v>0</v>
      </c>
      <c r="Q913" s="28">
        <v>0</v>
      </c>
      <c r="R913" s="28">
        <v>175</v>
      </c>
      <c r="S913" s="28">
        <v>0</v>
      </c>
      <c r="T913" s="28">
        <v>0</v>
      </c>
      <c r="U913" s="28">
        <v>0</v>
      </c>
      <c r="V913" s="28">
        <v>0</v>
      </c>
      <c r="W913" s="28">
        <v>51.919998168945313</v>
      </c>
      <c r="X913" s="28">
        <v>0</v>
      </c>
      <c r="Y913" s="28">
        <v>0</v>
      </c>
      <c r="Z913" s="28">
        <v>0</v>
      </c>
      <c r="AA913" s="28">
        <v>15</v>
      </c>
      <c r="AB913" s="28">
        <v>0</v>
      </c>
      <c r="AC913" s="28">
        <v>50</v>
      </c>
      <c r="AD913" s="28">
        <v>330</v>
      </c>
      <c r="AE913" s="28">
        <v>16.469999313354489</v>
      </c>
      <c r="AF913" s="28">
        <v>205.21999967098236</v>
      </c>
      <c r="AG913" s="28">
        <v>607.87923046160427</v>
      </c>
      <c r="AH913" s="28">
        <v>309.19430249073082</v>
      </c>
      <c r="AI913" s="30" t="str">
        <f t="shared" si="561"/>
        <v>X Balanced Portfolio with Reduced Market Reliance</v>
      </c>
      <c r="AJ913" s="27">
        <v>2035</v>
      </c>
      <c r="AK913" s="35">
        <f t="shared" si="562"/>
        <v>917.07353295233509</v>
      </c>
      <c r="AL913" s="35">
        <f t="shared" si="557"/>
        <v>175</v>
      </c>
      <c r="AM913" s="35">
        <f t="shared" si="563"/>
        <v>380</v>
      </c>
      <c r="AN913" s="35">
        <f t="shared" si="564"/>
        <v>205.21999967098236</v>
      </c>
      <c r="AO913" s="35">
        <f t="shared" si="565"/>
        <v>68.389997482299805</v>
      </c>
      <c r="AP913" s="35">
        <f t="shared" si="566"/>
        <v>15</v>
      </c>
      <c r="AQ913" s="35">
        <f t="shared" si="567"/>
        <v>299.19999694824219</v>
      </c>
      <c r="AR913" s="35">
        <f t="shared" si="558"/>
        <v>2000</v>
      </c>
      <c r="AS913" s="35">
        <f t="shared" si="568"/>
        <v>0</v>
      </c>
      <c r="AT913" s="35">
        <f t="shared" si="569"/>
        <v>0</v>
      </c>
      <c r="AU913" s="35">
        <f t="shared" si="559"/>
        <v>1440.2000007629395</v>
      </c>
      <c r="AV913" s="35">
        <f t="shared" si="560"/>
        <v>5500.0835278167988</v>
      </c>
      <c r="AX913" s="27">
        <v>2035</v>
      </c>
      <c r="AY913" s="35"/>
      <c r="AZ913" s="35"/>
      <c r="BA913" s="35"/>
      <c r="BB913" s="35"/>
      <c r="BC913" s="35"/>
      <c r="BD913" s="35"/>
      <c r="BE913" s="35"/>
      <c r="BF913" s="35"/>
      <c r="BG913" s="35"/>
      <c r="BH913" s="35"/>
      <c r="BI913" s="35"/>
      <c r="BJ913" s="35"/>
    </row>
    <row r="914" spans="2:65" x14ac:dyDescent="0.25">
      <c r="B914" s="25">
        <v>2036</v>
      </c>
      <c r="C914" s="26">
        <v>0</v>
      </c>
      <c r="D914" s="26">
        <v>1422</v>
      </c>
      <c r="E914" s="26">
        <v>18.20000076293945</v>
      </c>
      <c r="F914" s="26">
        <v>1200</v>
      </c>
      <c r="G914" s="26">
        <v>200</v>
      </c>
      <c r="H914" s="26">
        <v>200</v>
      </c>
      <c r="I914" s="26">
        <v>0</v>
      </c>
      <c r="J914" s="26">
        <v>400</v>
      </c>
      <c r="K914" s="26">
        <v>0</v>
      </c>
      <c r="L914" s="26">
        <v>0</v>
      </c>
      <c r="M914" s="26">
        <v>499.05000305175781</v>
      </c>
      <c r="N914" s="26">
        <v>0</v>
      </c>
      <c r="O914" s="26">
        <v>0</v>
      </c>
      <c r="P914" s="26">
        <v>0</v>
      </c>
      <c r="Q914" s="26">
        <v>0</v>
      </c>
      <c r="R914" s="26">
        <v>175</v>
      </c>
      <c r="S914" s="26">
        <v>0</v>
      </c>
      <c r="T914" s="26">
        <v>0</v>
      </c>
      <c r="U914" s="26">
        <v>0</v>
      </c>
      <c r="V914" s="26">
        <v>0</v>
      </c>
      <c r="W914" s="26">
        <v>55.459999084472663</v>
      </c>
      <c r="X914" s="26">
        <v>0</v>
      </c>
      <c r="Y914" s="26">
        <v>0</v>
      </c>
      <c r="Z914" s="26">
        <v>0</v>
      </c>
      <c r="AA914" s="26">
        <v>15</v>
      </c>
      <c r="AB914" s="26">
        <v>0</v>
      </c>
      <c r="AC914" s="26">
        <v>50</v>
      </c>
      <c r="AD914" s="26">
        <v>360</v>
      </c>
      <c r="AE914" s="26">
        <v>17.590000152587891</v>
      </c>
      <c r="AF914" s="26">
        <v>205.11000263690948</v>
      </c>
      <c r="AG914" s="26">
        <v>639.68753957211959</v>
      </c>
      <c r="AH914" s="26">
        <v>312.4177018948738</v>
      </c>
      <c r="AI914" s="30" t="str">
        <f t="shared" si="561"/>
        <v>X Balanced Portfolio with Reduced Market Reliance</v>
      </c>
      <c r="AJ914" s="25">
        <v>2036</v>
      </c>
      <c r="AK914" s="34">
        <f t="shared" si="562"/>
        <v>952.10524146699345</v>
      </c>
      <c r="AL914" s="34">
        <f t="shared" si="557"/>
        <v>175</v>
      </c>
      <c r="AM914" s="34">
        <f t="shared" si="563"/>
        <v>410</v>
      </c>
      <c r="AN914" s="34">
        <f t="shared" si="564"/>
        <v>205.11000263690948</v>
      </c>
      <c r="AO914" s="34">
        <f t="shared" si="565"/>
        <v>73.049999237060547</v>
      </c>
      <c r="AP914" s="34">
        <f t="shared" si="566"/>
        <v>15</v>
      </c>
      <c r="AQ914" s="34">
        <f t="shared" si="567"/>
        <v>499.05000305175781</v>
      </c>
      <c r="AR914" s="34">
        <f t="shared" si="558"/>
        <v>2000</v>
      </c>
      <c r="AS914" s="34">
        <f t="shared" si="568"/>
        <v>0</v>
      </c>
      <c r="AT914" s="34">
        <f t="shared" si="569"/>
        <v>0</v>
      </c>
      <c r="AU914" s="34">
        <f t="shared" si="559"/>
        <v>1440.2000007629395</v>
      </c>
      <c r="AV914" s="34">
        <f t="shared" si="560"/>
        <v>5769.5152471556612</v>
      </c>
      <c r="AX914" s="25">
        <v>2036</v>
      </c>
      <c r="AY914" s="34"/>
      <c r="AZ914" s="34"/>
      <c r="BA914" s="34"/>
      <c r="BB914" s="34"/>
      <c r="BC914" s="34"/>
      <c r="BD914" s="34"/>
      <c r="BE914" s="34"/>
      <c r="BF914" s="34"/>
      <c r="BG914" s="34"/>
      <c r="BH914" s="34"/>
      <c r="BI914" s="34"/>
      <c r="BJ914" s="34"/>
    </row>
    <row r="915" spans="2:65" x14ac:dyDescent="0.25">
      <c r="B915" s="27">
        <v>2037</v>
      </c>
      <c r="C915" s="28">
        <v>0</v>
      </c>
      <c r="D915" s="28">
        <v>1422</v>
      </c>
      <c r="E915" s="28">
        <v>18.20000076293945</v>
      </c>
      <c r="F915" s="28">
        <v>1300</v>
      </c>
      <c r="G915" s="28">
        <v>200</v>
      </c>
      <c r="H915" s="28">
        <v>200</v>
      </c>
      <c r="I915" s="28">
        <v>0</v>
      </c>
      <c r="J915" s="28">
        <v>400</v>
      </c>
      <c r="K915" s="28">
        <v>0</v>
      </c>
      <c r="L915" s="28">
        <v>0</v>
      </c>
      <c r="M915" s="28">
        <v>598.79999542236328</v>
      </c>
      <c r="N915" s="28">
        <v>0</v>
      </c>
      <c r="O915" s="28">
        <v>0</v>
      </c>
      <c r="P915" s="28">
        <v>0</v>
      </c>
      <c r="Q915" s="28">
        <v>0</v>
      </c>
      <c r="R915" s="28">
        <v>175</v>
      </c>
      <c r="S915" s="28">
        <v>0</v>
      </c>
      <c r="T915" s="28">
        <v>0</v>
      </c>
      <c r="U915" s="28">
        <v>0</v>
      </c>
      <c r="V915" s="28">
        <v>0</v>
      </c>
      <c r="W915" s="28">
        <v>58.759998321533203</v>
      </c>
      <c r="X915" s="28">
        <v>0</v>
      </c>
      <c r="Y915" s="28">
        <v>0</v>
      </c>
      <c r="Z915" s="28">
        <v>0</v>
      </c>
      <c r="AA915" s="28">
        <v>15</v>
      </c>
      <c r="AB915" s="28">
        <v>0</v>
      </c>
      <c r="AC915" s="28">
        <v>50</v>
      </c>
      <c r="AD915" s="28">
        <v>390</v>
      </c>
      <c r="AE915" s="28">
        <v>18.629999160766602</v>
      </c>
      <c r="AF915" s="28">
        <v>203.74000132083893</v>
      </c>
      <c r="AG915" s="28">
        <v>670.51311338795813</v>
      </c>
      <c r="AH915" s="28">
        <v>341.97115193805143</v>
      </c>
      <c r="AI915" s="30" t="str">
        <f t="shared" si="561"/>
        <v>X Balanced Portfolio with Reduced Market Reliance</v>
      </c>
      <c r="AJ915" s="27">
        <v>2037</v>
      </c>
      <c r="AK915" s="35">
        <f t="shared" si="562"/>
        <v>1012.4842653260096</v>
      </c>
      <c r="AL915" s="35">
        <f t="shared" si="557"/>
        <v>175</v>
      </c>
      <c r="AM915" s="35">
        <f t="shared" si="563"/>
        <v>440</v>
      </c>
      <c r="AN915" s="35">
        <f t="shared" si="564"/>
        <v>203.74000132083893</v>
      </c>
      <c r="AO915" s="35">
        <f t="shared" si="565"/>
        <v>77.389997482299805</v>
      </c>
      <c r="AP915" s="35">
        <f t="shared" si="566"/>
        <v>15</v>
      </c>
      <c r="AQ915" s="35">
        <f t="shared" si="567"/>
        <v>598.79999542236328</v>
      </c>
      <c r="AR915" s="35">
        <f t="shared" si="558"/>
        <v>2100</v>
      </c>
      <c r="AS915" s="35">
        <f t="shared" si="568"/>
        <v>0</v>
      </c>
      <c r="AT915" s="35">
        <f t="shared" si="569"/>
        <v>0</v>
      </c>
      <c r="AU915" s="35">
        <f t="shared" si="559"/>
        <v>1440.2000007629395</v>
      </c>
      <c r="AV915" s="35">
        <f t="shared" si="560"/>
        <v>6062.6142603144508</v>
      </c>
      <c r="AX915" s="27">
        <v>2037</v>
      </c>
      <c r="AY915" s="35"/>
      <c r="AZ915" s="35"/>
      <c r="BA915" s="35"/>
      <c r="BB915" s="35"/>
      <c r="BC915" s="35"/>
      <c r="BD915" s="35"/>
      <c r="BE915" s="35"/>
      <c r="BF915" s="35"/>
      <c r="BG915" s="35"/>
      <c r="BH915" s="35"/>
      <c r="BI915" s="35"/>
      <c r="BJ915" s="35"/>
    </row>
    <row r="916" spans="2:65" x14ac:dyDescent="0.25">
      <c r="B916" s="25">
        <v>2038</v>
      </c>
      <c r="C916" s="26">
        <v>0</v>
      </c>
      <c r="D916" s="26">
        <v>1422</v>
      </c>
      <c r="E916" s="26">
        <v>18.20000076293945</v>
      </c>
      <c r="F916" s="26">
        <v>1400</v>
      </c>
      <c r="G916" s="26">
        <v>200</v>
      </c>
      <c r="H916" s="26">
        <v>200</v>
      </c>
      <c r="I916" s="26">
        <v>0</v>
      </c>
      <c r="J916" s="26">
        <v>400</v>
      </c>
      <c r="K916" s="26">
        <v>0</v>
      </c>
      <c r="L916" s="26">
        <v>0</v>
      </c>
      <c r="M916" s="26">
        <v>598.5</v>
      </c>
      <c r="N916" s="26">
        <v>0</v>
      </c>
      <c r="O916" s="26">
        <v>0</v>
      </c>
      <c r="P916" s="26">
        <v>0</v>
      </c>
      <c r="Q916" s="26">
        <v>0</v>
      </c>
      <c r="R916" s="26">
        <v>175</v>
      </c>
      <c r="S916" s="26">
        <v>0</v>
      </c>
      <c r="T916" s="26">
        <v>0</v>
      </c>
      <c r="U916" s="26">
        <v>0</v>
      </c>
      <c r="V916" s="26">
        <v>0</v>
      </c>
      <c r="W916" s="26">
        <v>62.220001220703118</v>
      </c>
      <c r="X916" s="26">
        <v>0</v>
      </c>
      <c r="Y916" s="26">
        <v>0</v>
      </c>
      <c r="Z916" s="26">
        <v>0</v>
      </c>
      <c r="AA916" s="26">
        <v>15</v>
      </c>
      <c r="AB916" s="26">
        <v>0</v>
      </c>
      <c r="AC916" s="26">
        <v>50</v>
      </c>
      <c r="AD916" s="26">
        <v>420</v>
      </c>
      <c r="AE916" s="26">
        <v>19.729999542236332</v>
      </c>
      <c r="AF916" s="26">
        <v>202.2799990773201</v>
      </c>
      <c r="AG916" s="26">
        <v>699.77322725012084</v>
      </c>
      <c r="AH916" s="26">
        <v>372.95409578863388</v>
      </c>
      <c r="AI916" s="30" t="str">
        <f t="shared" si="561"/>
        <v>X Balanced Portfolio with Reduced Market Reliance</v>
      </c>
      <c r="AJ916" s="25">
        <v>2038</v>
      </c>
      <c r="AK916" s="34">
        <f t="shared" si="562"/>
        <v>1072.7273230387548</v>
      </c>
      <c r="AL916" s="34">
        <f t="shared" si="557"/>
        <v>175</v>
      </c>
      <c r="AM916" s="34">
        <f t="shared" si="563"/>
        <v>470</v>
      </c>
      <c r="AN916" s="34">
        <f t="shared" si="564"/>
        <v>202.2799990773201</v>
      </c>
      <c r="AO916" s="34">
        <f t="shared" si="565"/>
        <v>81.950000762939453</v>
      </c>
      <c r="AP916" s="34">
        <f t="shared" si="566"/>
        <v>15</v>
      </c>
      <c r="AQ916" s="34">
        <f t="shared" si="567"/>
        <v>598.5</v>
      </c>
      <c r="AR916" s="34">
        <f t="shared" si="558"/>
        <v>2200</v>
      </c>
      <c r="AS916" s="34">
        <f t="shared" si="568"/>
        <v>0</v>
      </c>
      <c r="AT916" s="34">
        <f t="shared" si="569"/>
        <v>0</v>
      </c>
      <c r="AU916" s="34">
        <f t="shared" si="559"/>
        <v>1440.2000007629395</v>
      </c>
      <c r="AV916" s="34">
        <f t="shared" si="560"/>
        <v>6255.6573236419536</v>
      </c>
      <c r="AX916" s="25">
        <v>2038</v>
      </c>
      <c r="AY916" s="34"/>
      <c r="AZ916" s="34"/>
      <c r="BA916" s="34"/>
      <c r="BB916" s="34"/>
      <c r="BC916" s="34"/>
      <c r="BD916" s="34"/>
      <c r="BE916" s="34"/>
      <c r="BF916" s="34"/>
      <c r="BG916" s="34"/>
      <c r="BH916" s="34"/>
      <c r="BI916" s="34"/>
      <c r="BJ916" s="34"/>
    </row>
    <row r="917" spans="2:65" x14ac:dyDescent="0.25">
      <c r="B917" s="27">
        <v>2039</v>
      </c>
      <c r="C917" s="28">
        <v>0</v>
      </c>
      <c r="D917" s="28">
        <v>1422</v>
      </c>
      <c r="E917" s="28">
        <v>18.20000076293945</v>
      </c>
      <c r="F917" s="28">
        <v>1500</v>
      </c>
      <c r="G917" s="28">
        <v>200</v>
      </c>
      <c r="H917" s="28">
        <v>200</v>
      </c>
      <c r="I917" s="28">
        <v>0</v>
      </c>
      <c r="J917" s="28">
        <v>400</v>
      </c>
      <c r="K917" s="28">
        <v>0</v>
      </c>
      <c r="L917" s="28">
        <v>0</v>
      </c>
      <c r="M917" s="28">
        <v>598.19999694824219</v>
      </c>
      <c r="N917" s="28">
        <v>0</v>
      </c>
      <c r="O917" s="28">
        <v>0</v>
      </c>
      <c r="P917" s="28">
        <v>0</v>
      </c>
      <c r="Q917" s="28">
        <v>0</v>
      </c>
      <c r="R917" s="28">
        <v>200</v>
      </c>
      <c r="S917" s="28">
        <v>0</v>
      </c>
      <c r="T917" s="28">
        <v>0</v>
      </c>
      <c r="U917" s="28">
        <v>0</v>
      </c>
      <c r="V917" s="28">
        <v>0</v>
      </c>
      <c r="W917" s="28">
        <v>65.650001525878906</v>
      </c>
      <c r="X917" s="28">
        <v>0</v>
      </c>
      <c r="Y917" s="28">
        <v>0</v>
      </c>
      <c r="Z917" s="28">
        <v>0</v>
      </c>
      <c r="AA917" s="28">
        <v>30</v>
      </c>
      <c r="AB917" s="28">
        <v>0</v>
      </c>
      <c r="AC917" s="28">
        <v>50</v>
      </c>
      <c r="AD917" s="28">
        <v>450</v>
      </c>
      <c r="AE917" s="28">
        <v>20.819999694824219</v>
      </c>
      <c r="AF917" s="28">
        <v>203.30000323057175</v>
      </c>
      <c r="AG917" s="28">
        <v>729.05334737670728</v>
      </c>
      <c r="AH917" s="28">
        <v>417.70254871129873</v>
      </c>
      <c r="AI917" s="30" t="str">
        <f t="shared" si="561"/>
        <v>X Balanced Portfolio with Reduced Market Reliance</v>
      </c>
      <c r="AJ917" s="27">
        <v>2039</v>
      </c>
      <c r="AK917" s="35">
        <f t="shared" si="562"/>
        <v>1146.755896088006</v>
      </c>
      <c r="AL917" s="35">
        <f t="shared" si="557"/>
        <v>200</v>
      </c>
      <c r="AM917" s="35">
        <f t="shared" si="563"/>
        <v>500</v>
      </c>
      <c r="AN917" s="35">
        <f t="shared" si="564"/>
        <v>203.30000323057175</v>
      </c>
      <c r="AO917" s="35">
        <f t="shared" si="565"/>
        <v>86.470001220703125</v>
      </c>
      <c r="AP917" s="35">
        <f t="shared" si="566"/>
        <v>30</v>
      </c>
      <c r="AQ917" s="35">
        <f t="shared" si="567"/>
        <v>598.19999694824219</v>
      </c>
      <c r="AR917" s="35">
        <f t="shared" si="558"/>
        <v>2300</v>
      </c>
      <c r="AS917" s="35">
        <f t="shared" si="568"/>
        <v>0</v>
      </c>
      <c r="AT917" s="35">
        <f t="shared" si="569"/>
        <v>0</v>
      </c>
      <c r="AU917" s="35">
        <f t="shared" si="559"/>
        <v>1440.2000007629395</v>
      </c>
      <c r="AV917" s="35">
        <f t="shared" si="560"/>
        <v>6504.9258982504625</v>
      </c>
      <c r="AX917" s="27">
        <v>2039</v>
      </c>
      <c r="AY917" s="35"/>
      <c r="AZ917" s="35"/>
      <c r="BA917" s="35"/>
      <c r="BB917" s="35"/>
      <c r="BC917" s="35"/>
      <c r="BD917" s="35"/>
      <c r="BE917" s="35"/>
      <c r="BF917" s="35"/>
      <c r="BG917" s="35"/>
      <c r="BH917" s="35"/>
      <c r="BI917" s="35"/>
      <c r="BJ917" s="35"/>
    </row>
    <row r="918" spans="2:65" x14ac:dyDescent="0.25">
      <c r="B918" s="25">
        <v>2040</v>
      </c>
      <c r="C918" s="26">
        <v>0</v>
      </c>
      <c r="D918" s="26">
        <v>1422</v>
      </c>
      <c r="E918" s="26">
        <v>18.20000076293945</v>
      </c>
      <c r="F918" s="26">
        <v>1600</v>
      </c>
      <c r="G918" s="26">
        <v>200</v>
      </c>
      <c r="H918" s="26">
        <v>200</v>
      </c>
      <c r="I918" s="26">
        <v>0</v>
      </c>
      <c r="J918" s="26">
        <v>400</v>
      </c>
      <c r="K918" s="26">
        <v>0</v>
      </c>
      <c r="L918" s="26">
        <v>0</v>
      </c>
      <c r="M918" s="26">
        <v>597.90000152587891</v>
      </c>
      <c r="N918" s="26">
        <v>0</v>
      </c>
      <c r="O918" s="26">
        <v>0</v>
      </c>
      <c r="P918" s="26">
        <v>0</v>
      </c>
      <c r="Q918" s="26">
        <v>0</v>
      </c>
      <c r="R918" s="26">
        <v>225</v>
      </c>
      <c r="S918" s="26">
        <v>175</v>
      </c>
      <c r="T918" s="26">
        <v>0</v>
      </c>
      <c r="U918" s="26">
        <v>0</v>
      </c>
      <c r="V918" s="26">
        <v>0</v>
      </c>
      <c r="W918" s="26">
        <v>69.120002746582031</v>
      </c>
      <c r="X918" s="26">
        <v>0</v>
      </c>
      <c r="Y918" s="26">
        <v>0</v>
      </c>
      <c r="Z918" s="26">
        <v>0</v>
      </c>
      <c r="AA918" s="26">
        <v>30</v>
      </c>
      <c r="AB918" s="26">
        <v>0</v>
      </c>
      <c r="AC918" s="26">
        <v>50</v>
      </c>
      <c r="AD918" s="26">
        <v>480</v>
      </c>
      <c r="AE918" s="26">
        <v>21.920000076293949</v>
      </c>
      <c r="AF918" s="26">
        <v>205.51999998092651</v>
      </c>
      <c r="AG918" s="26">
        <v>755.51243081152279</v>
      </c>
      <c r="AH918" s="26">
        <v>466.93941385101141</v>
      </c>
      <c r="AI918" s="30" t="str">
        <f t="shared" si="561"/>
        <v>X Balanced Portfolio with Reduced Market Reliance</v>
      </c>
      <c r="AJ918" s="25">
        <v>2040</v>
      </c>
      <c r="AK918" s="34">
        <f t="shared" si="562"/>
        <v>1222.4518446625343</v>
      </c>
      <c r="AL918" s="34">
        <f t="shared" si="557"/>
        <v>400</v>
      </c>
      <c r="AM918" s="34">
        <f t="shared" si="563"/>
        <v>530</v>
      </c>
      <c r="AN918" s="34">
        <f t="shared" si="564"/>
        <v>205.51999998092651</v>
      </c>
      <c r="AO918" s="34">
        <f t="shared" si="565"/>
        <v>91.040002822875977</v>
      </c>
      <c r="AP918" s="34">
        <f t="shared" si="566"/>
        <v>30</v>
      </c>
      <c r="AQ918" s="34">
        <f t="shared" si="567"/>
        <v>597.90000152587891</v>
      </c>
      <c r="AR918" s="34">
        <f t="shared" si="558"/>
        <v>2400</v>
      </c>
      <c r="AS918" s="34">
        <f t="shared" si="568"/>
        <v>0</v>
      </c>
      <c r="AT918" s="34">
        <f t="shared" si="569"/>
        <v>0</v>
      </c>
      <c r="AU918" s="34">
        <f t="shared" si="559"/>
        <v>1440.2000007629395</v>
      </c>
      <c r="AV918" s="34">
        <f t="shared" si="560"/>
        <v>6917.1118497551552</v>
      </c>
      <c r="AX918" s="25">
        <v>2040</v>
      </c>
      <c r="AY918" s="34"/>
      <c r="AZ918" s="34"/>
      <c r="BA918" s="34"/>
      <c r="BB918" s="34"/>
      <c r="BC918" s="34"/>
      <c r="BD918" s="34"/>
      <c r="BE918" s="34"/>
      <c r="BF918" s="34"/>
      <c r="BG918" s="34"/>
      <c r="BH918" s="34"/>
      <c r="BI918" s="34"/>
      <c r="BJ918" s="34"/>
    </row>
    <row r="919" spans="2:65" x14ac:dyDescent="0.25">
      <c r="B919" s="27">
        <v>2041</v>
      </c>
      <c r="C919" s="28">
        <v>0</v>
      </c>
      <c r="D919" s="28">
        <v>1422</v>
      </c>
      <c r="E919" s="28">
        <v>18.20000076293945</v>
      </c>
      <c r="F919" s="28">
        <v>1600</v>
      </c>
      <c r="G919" s="28">
        <v>200</v>
      </c>
      <c r="H919" s="28">
        <v>200</v>
      </c>
      <c r="I919" s="28">
        <v>0</v>
      </c>
      <c r="J919" s="28">
        <v>400</v>
      </c>
      <c r="K919" s="28">
        <v>0</v>
      </c>
      <c r="L919" s="28">
        <v>100</v>
      </c>
      <c r="M919" s="28">
        <v>597.60000610351563</v>
      </c>
      <c r="N919" s="28">
        <v>0</v>
      </c>
      <c r="O919" s="28">
        <v>0</v>
      </c>
      <c r="P919" s="28">
        <v>0</v>
      </c>
      <c r="Q919" s="28">
        <v>0</v>
      </c>
      <c r="R919" s="28">
        <v>275</v>
      </c>
      <c r="S919" s="28">
        <v>175</v>
      </c>
      <c r="T919" s="28">
        <v>0</v>
      </c>
      <c r="U919" s="28">
        <v>0</v>
      </c>
      <c r="V919" s="28">
        <v>0</v>
      </c>
      <c r="W919" s="28">
        <v>72.769996643066406</v>
      </c>
      <c r="X919" s="28">
        <v>125</v>
      </c>
      <c r="Y919" s="28">
        <v>0</v>
      </c>
      <c r="Z919" s="28">
        <v>0</v>
      </c>
      <c r="AA919" s="28">
        <v>45</v>
      </c>
      <c r="AB919" s="28">
        <v>0</v>
      </c>
      <c r="AC919" s="28">
        <v>50</v>
      </c>
      <c r="AD919" s="28">
        <v>510</v>
      </c>
      <c r="AE919" s="28">
        <v>23.079999923706051</v>
      </c>
      <c r="AF919" s="28">
        <v>207.86999678611755</v>
      </c>
      <c r="AG919" s="28">
        <v>778.42247755274707</v>
      </c>
      <c r="AH919" s="28">
        <v>490.49237784781337</v>
      </c>
      <c r="AI919" s="30" t="str">
        <f t="shared" si="561"/>
        <v>X Balanced Portfolio with Reduced Market Reliance</v>
      </c>
      <c r="AJ919" s="27">
        <v>2041</v>
      </c>
      <c r="AK919" s="35">
        <f t="shared" si="562"/>
        <v>1268.9148554005606</v>
      </c>
      <c r="AL919" s="35">
        <f t="shared" si="557"/>
        <v>450</v>
      </c>
      <c r="AM919" s="35">
        <f t="shared" si="563"/>
        <v>560</v>
      </c>
      <c r="AN919" s="35">
        <f t="shared" si="564"/>
        <v>207.86999678611755</v>
      </c>
      <c r="AO919" s="35">
        <f t="shared" si="565"/>
        <v>95.849996566772461</v>
      </c>
      <c r="AP919" s="35">
        <f t="shared" si="566"/>
        <v>45</v>
      </c>
      <c r="AQ919" s="35">
        <f t="shared" si="567"/>
        <v>597.60000610351563</v>
      </c>
      <c r="AR919" s="35">
        <f t="shared" si="558"/>
        <v>2500</v>
      </c>
      <c r="AS919" s="35">
        <f t="shared" si="568"/>
        <v>125</v>
      </c>
      <c r="AT919" s="35">
        <f t="shared" si="569"/>
        <v>0</v>
      </c>
      <c r="AU919" s="35">
        <f t="shared" si="559"/>
        <v>1440.2000007629395</v>
      </c>
      <c r="AV919" s="35">
        <f t="shared" si="560"/>
        <v>7290.4348556199056</v>
      </c>
      <c r="AX919" s="27">
        <v>2041</v>
      </c>
      <c r="AY919" s="35"/>
      <c r="AZ919" s="35"/>
      <c r="BA919" s="35"/>
      <c r="BB919" s="35"/>
      <c r="BC919" s="35"/>
      <c r="BD919" s="35"/>
      <c r="BE919" s="35"/>
      <c r="BF919" s="35"/>
      <c r="BG919" s="35"/>
      <c r="BH919" s="35"/>
      <c r="BI919" s="35"/>
      <c r="BJ919" s="35"/>
    </row>
    <row r="920" spans="2:65" x14ac:dyDescent="0.25">
      <c r="B920" s="25">
        <v>2042</v>
      </c>
      <c r="C920" s="26">
        <v>0</v>
      </c>
      <c r="D920" s="26">
        <v>1422</v>
      </c>
      <c r="E920" s="26">
        <v>18.20000076293945</v>
      </c>
      <c r="F920" s="26">
        <v>1600</v>
      </c>
      <c r="G920" s="26">
        <v>200</v>
      </c>
      <c r="H920" s="26">
        <v>200</v>
      </c>
      <c r="I920" s="26">
        <v>0</v>
      </c>
      <c r="J920" s="26">
        <v>400</v>
      </c>
      <c r="K920" s="26">
        <v>0</v>
      </c>
      <c r="L920" s="26">
        <v>200</v>
      </c>
      <c r="M920" s="26">
        <v>597.29999542236328</v>
      </c>
      <c r="N920" s="26">
        <v>0</v>
      </c>
      <c r="O920" s="26">
        <v>0</v>
      </c>
      <c r="P920" s="26">
        <v>0</v>
      </c>
      <c r="Q920" s="26">
        <v>0</v>
      </c>
      <c r="R920" s="26">
        <v>325</v>
      </c>
      <c r="S920" s="26">
        <v>175</v>
      </c>
      <c r="T920" s="26">
        <v>125</v>
      </c>
      <c r="U920" s="26">
        <v>0</v>
      </c>
      <c r="V920" s="26">
        <v>0</v>
      </c>
      <c r="W920" s="26">
        <v>76.620002746582031</v>
      </c>
      <c r="X920" s="26">
        <v>125</v>
      </c>
      <c r="Y920" s="26">
        <v>0</v>
      </c>
      <c r="Z920" s="26">
        <v>0</v>
      </c>
      <c r="AA920" s="26">
        <v>75</v>
      </c>
      <c r="AB920" s="26">
        <v>0</v>
      </c>
      <c r="AC920" s="26">
        <v>50</v>
      </c>
      <c r="AD920" s="26">
        <v>540</v>
      </c>
      <c r="AE920" s="26">
        <v>24.29999923706055</v>
      </c>
      <c r="AF920" s="26">
        <v>210.10999846458435</v>
      </c>
      <c r="AG920" s="26">
        <v>799.46679644314816</v>
      </c>
      <c r="AH920" s="26">
        <v>517.74793944462169</v>
      </c>
      <c r="AI920" s="30" t="str">
        <f t="shared" si="561"/>
        <v>X Balanced Portfolio with Reduced Market Reliance</v>
      </c>
      <c r="AJ920" s="25">
        <v>2042</v>
      </c>
      <c r="AK920" s="34">
        <f t="shared" si="562"/>
        <v>1317.2147358877698</v>
      </c>
      <c r="AL920" s="34">
        <f t="shared" si="557"/>
        <v>625</v>
      </c>
      <c r="AM920" s="34">
        <f t="shared" si="563"/>
        <v>590</v>
      </c>
      <c r="AN920" s="34">
        <f t="shared" si="564"/>
        <v>210.10999846458435</v>
      </c>
      <c r="AO920" s="34">
        <f t="shared" si="565"/>
        <v>100.92000198364258</v>
      </c>
      <c r="AP920" s="34">
        <f t="shared" si="566"/>
        <v>75</v>
      </c>
      <c r="AQ920" s="34">
        <f t="shared" si="567"/>
        <v>597.29999542236328</v>
      </c>
      <c r="AR920" s="34">
        <f t="shared" si="558"/>
        <v>2600</v>
      </c>
      <c r="AS920" s="34">
        <f t="shared" si="568"/>
        <v>125</v>
      </c>
      <c r="AT920" s="34">
        <f t="shared" si="569"/>
        <v>0</v>
      </c>
      <c r="AU920" s="34">
        <f t="shared" si="559"/>
        <v>1440.2000007629395</v>
      </c>
      <c r="AV920" s="34">
        <f t="shared" si="560"/>
        <v>7680.7447325212997</v>
      </c>
      <c r="AX920" s="25">
        <v>2042</v>
      </c>
      <c r="AY920" s="34"/>
      <c r="AZ920" s="34"/>
      <c r="BA920" s="34"/>
      <c r="BB920" s="34"/>
      <c r="BC920" s="34"/>
      <c r="BD920" s="34"/>
      <c r="BE920" s="34"/>
      <c r="BF920" s="34"/>
      <c r="BG920" s="34"/>
      <c r="BH920" s="34"/>
      <c r="BI920" s="34"/>
      <c r="BJ920" s="34"/>
    </row>
    <row r="921" spans="2:65" x14ac:dyDescent="0.25">
      <c r="B921" s="27">
        <v>2043</v>
      </c>
      <c r="C921" s="28">
        <v>0</v>
      </c>
      <c r="D921" s="28">
        <v>1659</v>
      </c>
      <c r="E921" s="28">
        <v>18.20000076293945</v>
      </c>
      <c r="F921" s="28">
        <v>1700</v>
      </c>
      <c r="G921" s="28">
        <v>200</v>
      </c>
      <c r="H921" s="28">
        <v>200</v>
      </c>
      <c r="I921" s="28">
        <v>0</v>
      </c>
      <c r="J921" s="28">
        <v>400</v>
      </c>
      <c r="K921" s="28">
        <v>0</v>
      </c>
      <c r="L921" s="28">
        <v>300</v>
      </c>
      <c r="M921" s="28">
        <v>597</v>
      </c>
      <c r="N921" s="28">
        <v>0</v>
      </c>
      <c r="O921" s="28">
        <v>0</v>
      </c>
      <c r="P921" s="28">
        <v>0</v>
      </c>
      <c r="Q921" s="28">
        <v>0</v>
      </c>
      <c r="R921" s="28">
        <v>325</v>
      </c>
      <c r="S921" s="28">
        <v>175</v>
      </c>
      <c r="T921" s="28">
        <v>125</v>
      </c>
      <c r="U921" s="28">
        <v>0</v>
      </c>
      <c r="V921" s="28">
        <v>0</v>
      </c>
      <c r="W921" s="28">
        <v>80.669998168945313</v>
      </c>
      <c r="X921" s="28">
        <v>125</v>
      </c>
      <c r="Y921" s="28">
        <v>0</v>
      </c>
      <c r="Z921" s="28">
        <v>0</v>
      </c>
      <c r="AA921" s="28">
        <v>105</v>
      </c>
      <c r="AB921" s="28">
        <v>0</v>
      </c>
      <c r="AC921" s="28">
        <v>50</v>
      </c>
      <c r="AD921" s="28">
        <v>570</v>
      </c>
      <c r="AE921" s="28">
        <v>25.579999923706051</v>
      </c>
      <c r="AF921" s="28">
        <v>212.35000276565552</v>
      </c>
      <c r="AG921" s="28">
        <v>815.05506987821332</v>
      </c>
      <c r="AH921" s="28">
        <v>562.34133320822002</v>
      </c>
      <c r="AI921" s="30" t="str">
        <f t="shared" si="561"/>
        <v>X Balanced Portfolio with Reduced Market Reliance</v>
      </c>
      <c r="AJ921" s="27">
        <v>2043</v>
      </c>
      <c r="AK921" s="35">
        <f t="shared" si="562"/>
        <v>1377.3964030864333</v>
      </c>
      <c r="AL921" s="35">
        <f t="shared" si="557"/>
        <v>625</v>
      </c>
      <c r="AM921" s="35">
        <f t="shared" si="563"/>
        <v>620</v>
      </c>
      <c r="AN921" s="35">
        <f t="shared" si="564"/>
        <v>212.35000276565552</v>
      </c>
      <c r="AO921" s="35">
        <f t="shared" si="565"/>
        <v>106.24999809265137</v>
      </c>
      <c r="AP921" s="35">
        <f t="shared" si="566"/>
        <v>105</v>
      </c>
      <c r="AQ921" s="35">
        <f t="shared" si="567"/>
        <v>597</v>
      </c>
      <c r="AR921" s="35">
        <f t="shared" si="558"/>
        <v>2800</v>
      </c>
      <c r="AS921" s="35">
        <f t="shared" si="568"/>
        <v>125</v>
      </c>
      <c r="AT921" s="35">
        <f t="shared" si="569"/>
        <v>0</v>
      </c>
      <c r="AU921" s="35">
        <f t="shared" si="559"/>
        <v>1677.2000007629395</v>
      </c>
      <c r="AV921" s="35">
        <f t="shared" si="560"/>
        <v>8245.1964047076799</v>
      </c>
      <c r="AX921" s="27">
        <v>2043</v>
      </c>
      <c r="AY921" s="35"/>
      <c r="AZ921" s="35"/>
      <c r="BA921" s="35"/>
      <c r="BB921" s="35"/>
      <c r="BC921" s="35"/>
      <c r="BD921" s="35"/>
      <c r="BE921" s="35"/>
      <c r="BF921" s="35"/>
      <c r="BG921" s="35"/>
      <c r="BH921" s="35"/>
      <c r="BI921" s="35"/>
      <c r="BJ921" s="35"/>
    </row>
    <row r="922" spans="2:65" x14ac:dyDescent="0.25">
      <c r="B922" s="25">
        <v>2044</v>
      </c>
      <c r="C922" s="26">
        <v>0</v>
      </c>
      <c r="D922" s="26">
        <v>1659</v>
      </c>
      <c r="E922" s="26">
        <v>18.20000076293945</v>
      </c>
      <c r="F922" s="26">
        <v>1800</v>
      </c>
      <c r="G922" s="26">
        <v>550</v>
      </c>
      <c r="H922" s="26">
        <v>200</v>
      </c>
      <c r="I922" s="26">
        <v>0</v>
      </c>
      <c r="J922" s="26">
        <v>400</v>
      </c>
      <c r="K922" s="26">
        <v>0</v>
      </c>
      <c r="L922" s="26">
        <v>300</v>
      </c>
      <c r="M922" s="26">
        <v>596.69999694824219</v>
      </c>
      <c r="N922" s="26">
        <v>0</v>
      </c>
      <c r="O922" s="26">
        <v>0</v>
      </c>
      <c r="P922" s="26">
        <v>0</v>
      </c>
      <c r="Q922" s="26">
        <v>0</v>
      </c>
      <c r="R922" s="26">
        <v>325</v>
      </c>
      <c r="S922" s="26">
        <v>175</v>
      </c>
      <c r="T922" s="26">
        <v>225</v>
      </c>
      <c r="U922" s="26">
        <v>0</v>
      </c>
      <c r="V922" s="26">
        <v>0</v>
      </c>
      <c r="W922" s="26">
        <v>84.930000305175781</v>
      </c>
      <c r="X922" s="26">
        <v>125</v>
      </c>
      <c r="Y922" s="26">
        <v>0</v>
      </c>
      <c r="Z922" s="26">
        <v>0</v>
      </c>
      <c r="AA922" s="26">
        <v>120</v>
      </c>
      <c r="AB922" s="26">
        <v>0</v>
      </c>
      <c r="AC922" s="26">
        <v>50</v>
      </c>
      <c r="AD922" s="26">
        <v>600</v>
      </c>
      <c r="AE922" s="26">
        <v>26.930000305175781</v>
      </c>
      <c r="AF922" s="26">
        <v>214.45999926328659</v>
      </c>
      <c r="AG922" s="26">
        <v>832.17698303956013</v>
      </c>
      <c r="AH922" s="26">
        <v>622.09565656516793</v>
      </c>
      <c r="AI922" s="30" t="str">
        <f t="shared" si="561"/>
        <v>X Balanced Portfolio with Reduced Market Reliance</v>
      </c>
      <c r="AJ922" s="25">
        <v>2044</v>
      </c>
      <c r="AK922" s="34">
        <f t="shared" si="562"/>
        <v>1454.2726396047281</v>
      </c>
      <c r="AL922" s="34">
        <f t="shared" si="557"/>
        <v>725</v>
      </c>
      <c r="AM922" s="34">
        <f t="shared" si="563"/>
        <v>650</v>
      </c>
      <c r="AN922" s="34">
        <f t="shared" si="564"/>
        <v>214.45999926328659</v>
      </c>
      <c r="AO922" s="34">
        <f t="shared" si="565"/>
        <v>111.86000061035156</v>
      </c>
      <c r="AP922" s="34">
        <f t="shared" si="566"/>
        <v>120</v>
      </c>
      <c r="AQ922" s="34">
        <f t="shared" si="567"/>
        <v>596.69999694824219</v>
      </c>
      <c r="AR922" s="34">
        <f t="shared" si="558"/>
        <v>3250</v>
      </c>
      <c r="AS922" s="34">
        <f t="shared" si="568"/>
        <v>125</v>
      </c>
      <c r="AT922" s="34">
        <f t="shared" si="569"/>
        <v>0</v>
      </c>
      <c r="AU922" s="34">
        <f t="shared" si="559"/>
        <v>1677.2000007629395</v>
      </c>
      <c r="AV922" s="34">
        <f t="shared" si="560"/>
        <v>8924.492637189549</v>
      </c>
      <c r="AX922" s="25">
        <v>2044</v>
      </c>
      <c r="AY922" s="34"/>
      <c r="AZ922" s="34"/>
      <c r="BA922" s="34"/>
      <c r="BB922" s="34"/>
      <c r="BC922" s="34"/>
      <c r="BD922" s="34"/>
      <c r="BE922" s="34"/>
      <c r="BF922" s="34"/>
      <c r="BG922" s="34"/>
      <c r="BH922" s="34"/>
      <c r="BI922" s="34"/>
      <c r="BJ922" s="34"/>
    </row>
    <row r="923" spans="2:65" x14ac:dyDescent="0.25">
      <c r="B923" s="27">
        <v>2045</v>
      </c>
      <c r="C923" s="28">
        <v>0</v>
      </c>
      <c r="D923" s="28">
        <v>1659</v>
      </c>
      <c r="E923" s="28">
        <v>18.20000076293945</v>
      </c>
      <c r="F923" s="28">
        <v>1900</v>
      </c>
      <c r="G923" s="28">
        <v>550</v>
      </c>
      <c r="H923" s="28">
        <v>200</v>
      </c>
      <c r="I923" s="28">
        <v>0</v>
      </c>
      <c r="J923" s="28">
        <v>400</v>
      </c>
      <c r="K923" s="28">
        <v>0</v>
      </c>
      <c r="L923" s="28">
        <v>300</v>
      </c>
      <c r="M923" s="28">
        <v>596.40000152587891</v>
      </c>
      <c r="N923" s="28">
        <v>0</v>
      </c>
      <c r="O923" s="28">
        <v>0</v>
      </c>
      <c r="P923" s="28">
        <v>0</v>
      </c>
      <c r="Q923" s="28">
        <v>0</v>
      </c>
      <c r="R923" s="28">
        <v>325</v>
      </c>
      <c r="S923" s="28">
        <v>175</v>
      </c>
      <c r="T923" s="28">
        <v>250</v>
      </c>
      <c r="U923" s="28">
        <v>25</v>
      </c>
      <c r="V923" s="28">
        <v>0</v>
      </c>
      <c r="W923" s="28">
        <v>89.410003662109375</v>
      </c>
      <c r="X923" s="28">
        <v>250</v>
      </c>
      <c r="Y923" s="28">
        <v>0</v>
      </c>
      <c r="Z923" s="28">
        <v>0</v>
      </c>
      <c r="AA923" s="28">
        <v>120</v>
      </c>
      <c r="AB923" s="28">
        <v>0</v>
      </c>
      <c r="AC923" s="28">
        <v>50</v>
      </c>
      <c r="AD923" s="28">
        <v>630</v>
      </c>
      <c r="AE923" s="28">
        <v>28.360000610351559</v>
      </c>
      <c r="AF923" s="28">
        <v>216.68000096082687</v>
      </c>
      <c r="AG923" s="28">
        <v>847.64353959809046</v>
      </c>
      <c r="AH923" s="28">
        <v>689.82409491570616</v>
      </c>
      <c r="AI923" s="30" t="str">
        <f t="shared" si="561"/>
        <v>X Balanced Portfolio with Reduced Market Reliance</v>
      </c>
      <c r="AJ923" s="27">
        <v>2045</v>
      </c>
      <c r="AK923" s="35">
        <f>SUM(AG923:AH923)</f>
        <v>1537.4676345137966</v>
      </c>
      <c r="AL923" s="35">
        <f t="shared" si="557"/>
        <v>775</v>
      </c>
      <c r="AM923" s="35">
        <f t="shared" si="563"/>
        <v>680</v>
      </c>
      <c r="AN923" s="35">
        <f t="shared" si="564"/>
        <v>216.68000096082687</v>
      </c>
      <c r="AO923" s="35">
        <f t="shared" si="565"/>
        <v>117.77000427246094</v>
      </c>
      <c r="AP923" s="35">
        <f t="shared" si="566"/>
        <v>120</v>
      </c>
      <c r="AQ923" s="35">
        <f t="shared" si="567"/>
        <v>596.40000152587891</v>
      </c>
      <c r="AR923" s="35">
        <f t="shared" si="558"/>
        <v>3350</v>
      </c>
      <c r="AS923" s="35">
        <f t="shared" si="568"/>
        <v>250</v>
      </c>
      <c r="AT923" s="35">
        <f t="shared" si="569"/>
        <v>0</v>
      </c>
      <c r="AU923" s="35">
        <f t="shared" si="559"/>
        <v>1677.2000007629395</v>
      </c>
      <c r="AV923" s="35">
        <f t="shared" si="560"/>
        <v>9320.5176420359021</v>
      </c>
      <c r="AX923" s="27">
        <v>2045</v>
      </c>
      <c r="AY923" s="35">
        <f t="shared" ref="AY923:BJ923" si="572">AK923-AK908</f>
        <v>931.34463509981344</v>
      </c>
      <c r="AZ923" s="35">
        <f t="shared" si="572"/>
        <v>625</v>
      </c>
      <c r="BA923" s="35">
        <f t="shared" si="572"/>
        <v>450</v>
      </c>
      <c r="BB923" s="35">
        <f t="shared" si="572"/>
        <v>34.23000368475914</v>
      </c>
      <c r="BC923" s="35">
        <f t="shared" si="572"/>
        <v>72.080005645751953</v>
      </c>
      <c r="BD923" s="35">
        <f t="shared" si="572"/>
        <v>105</v>
      </c>
      <c r="BE923" s="35">
        <f t="shared" si="572"/>
        <v>396.60000610351563</v>
      </c>
      <c r="BF923" s="35">
        <f t="shared" si="572"/>
        <v>1850</v>
      </c>
      <c r="BG923" s="35">
        <f t="shared" si="572"/>
        <v>250</v>
      </c>
      <c r="BH923" s="35">
        <f t="shared" si="572"/>
        <v>0</v>
      </c>
      <c r="BI923" s="35">
        <f t="shared" si="572"/>
        <v>492.20000076293945</v>
      </c>
      <c r="BJ923" s="35">
        <f t="shared" si="572"/>
        <v>5206.454651296779</v>
      </c>
    </row>
    <row r="924" spans="2:65" x14ac:dyDescent="0.25">
      <c r="AX924" s="27" t="s">
        <v>45</v>
      </c>
      <c r="AY924" s="35">
        <f>SUM(AY923,AY908,AY903)</f>
        <v>1537.4676345137968</v>
      </c>
      <c r="AZ924" s="35">
        <f t="shared" ref="AZ924:BJ924" si="573">SUM(AZ923,AZ908,AZ903)</f>
        <v>775</v>
      </c>
      <c r="BA924" s="35">
        <f t="shared" si="573"/>
        <v>680</v>
      </c>
      <c r="BB924" s="35">
        <f t="shared" si="573"/>
        <v>216.68000096082687</v>
      </c>
      <c r="BC924" s="35">
        <f t="shared" si="573"/>
        <v>117.77000427246094</v>
      </c>
      <c r="BD924" s="35">
        <f t="shared" si="573"/>
        <v>120</v>
      </c>
      <c r="BE924" s="35">
        <f t="shared" si="573"/>
        <v>596.40000152587891</v>
      </c>
      <c r="BF924" s="35">
        <f t="shared" si="573"/>
        <v>3350</v>
      </c>
      <c r="BG924" s="35">
        <f t="shared" si="573"/>
        <v>250</v>
      </c>
      <c r="BH924" s="35">
        <f t="shared" si="573"/>
        <v>0</v>
      </c>
      <c r="BI924" s="35">
        <f t="shared" si="573"/>
        <v>1677.2000007629395</v>
      </c>
      <c r="BJ924" s="35">
        <f t="shared" si="573"/>
        <v>9320.5176420359021</v>
      </c>
    </row>
    <row r="926" spans="2:65" x14ac:dyDescent="0.25">
      <c r="B926" s="1" t="str">
        <f>'RAW DATA INPUTS &gt;&gt;&gt;'!D36</f>
        <v>Y Maximum Customer Benefit</v>
      </c>
    </row>
    <row r="927" spans="2:65" ht="75" x14ac:dyDescent="0.25">
      <c r="B927" s="16" t="s">
        <v>13</v>
      </c>
      <c r="C927" s="17" t="s">
        <v>14</v>
      </c>
      <c r="D927" s="17" t="s">
        <v>15</v>
      </c>
      <c r="E927" s="17" t="s">
        <v>16</v>
      </c>
      <c r="F927" s="18" t="s">
        <v>17</v>
      </c>
      <c r="G927" s="18" t="s">
        <v>18</v>
      </c>
      <c r="H927" s="18" t="s">
        <v>19</v>
      </c>
      <c r="I927" s="18" t="s">
        <v>20</v>
      </c>
      <c r="J927" s="18" t="s">
        <v>21</v>
      </c>
      <c r="K927" s="18" t="s">
        <v>22</v>
      </c>
      <c r="L927" s="18" t="s">
        <v>23</v>
      </c>
      <c r="M927" s="19" t="s">
        <v>24</v>
      </c>
      <c r="N927" s="19" t="s">
        <v>25</v>
      </c>
      <c r="O927" s="19" t="s">
        <v>26</v>
      </c>
      <c r="P927" s="19" t="s">
        <v>27</v>
      </c>
      <c r="Q927" s="19" t="s">
        <v>28</v>
      </c>
      <c r="R927" s="20" t="s">
        <v>29</v>
      </c>
      <c r="S927" s="20" t="s">
        <v>30</v>
      </c>
      <c r="T927" s="20" t="s">
        <v>31</v>
      </c>
      <c r="U927" s="20" t="s">
        <v>32</v>
      </c>
      <c r="V927" s="20" t="s">
        <v>33</v>
      </c>
      <c r="W927" s="20" t="s">
        <v>34</v>
      </c>
      <c r="X927" s="21" t="s">
        <v>35</v>
      </c>
      <c r="Y927" s="21" t="s">
        <v>36</v>
      </c>
      <c r="Z927" s="21" t="s">
        <v>37</v>
      </c>
      <c r="AA927" s="16" t="s">
        <v>38</v>
      </c>
      <c r="AB927" s="16" t="s">
        <v>39</v>
      </c>
      <c r="AC927" s="16" t="s">
        <v>52</v>
      </c>
      <c r="AD927" s="16" t="s">
        <v>41</v>
      </c>
      <c r="AE927" s="16" t="s">
        <v>42</v>
      </c>
      <c r="AF927" s="22" t="s">
        <v>1</v>
      </c>
      <c r="AG927" s="22" t="s">
        <v>43</v>
      </c>
      <c r="AH927" s="22" t="s">
        <v>44</v>
      </c>
      <c r="AI927" s="36" t="str">
        <f>B926</f>
        <v>Y Maximum Customer Benefit</v>
      </c>
      <c r="AJ927" s="23" t="s">
        <v>13</v>
      </c>
      <c r="AK927" s="23" t="s">
        <v>58</v>
      </c>
      <c r="AL927" s="23" t="s">
        <v>59</v>
      </c>
      <c r="AM927" s="23" t="s">
        <v>60</v>
      </c>
      <c r="AN927" s="23" t="s">
        <v>61</v>
      </c>
      <c r="AO927" s="23" t="s">
        <v>62</v>
      </c>
      <c r="AP927" s="24" t="s">
        <v>38</v>
      </c>
      <c r="AQ927" s="24" t="s">
        <v>47</v>
      </c>
      <c r="AR927" s="24" t="s">
        <v>53</v>
      </c>
      <c r="AS927" s="24" t="s">
        <v>63</v>
      </c>
      <c r="AT927" s="24" t="s">
        <v>64</v>
      </c>
      <c r="AU927" s="24" t="s">
        <v>50</v>
      </c>
      <c r="AV927" s="24" t="s">
        <v>45</v>
      </c>
      <c r="AX927" s="23" t="s">
        <v>273</v>
      </c>
      <c r="AY927" s="23" t="s">
        <v>58</v>
      </c>
      <c r="AZ927" s="23" t="s">
        <v>59</v>
      </c>
      <c r="BA927" s="23" t="s">
        <v>60</v>
      </c>
      <c r="BB927" s="23" t="s">
        <v>61</v>
      </c>
      <c r="BC927" s="23" t="s">
        <v>62</v>
      </c>
      <c r="BD927" s="24" t="s">
        <v>38</v>
      </c>
      <c r="BE927" s="24" t="s">
        <v>47</v>
      </c>
      <c r="BF927" s="24" t="s">
        <v>53</v>
      </c>
      <c r="BG927" s="24" t="s">
        <v>63</v>
      </c>
      <c r="BH927" s="24" t="s">
        <v>64</v>
      </c>
      <c r="BI927" s="24" t="s">
        <v>50</v>
      </c>
      <c r="BJ927" s="24" t="s">
        <v>45</v>
      </c>
    </row>
    <row r="928" spans="2:65" x14ac:dyDescent="0.25">
      <c r="B928" s="25">
        <v>2022</v>
      </c>
      <c r="C928" s="116" t="s">
        <v>323</v>
      </c>
      <c r="D928" s="115"/>
      <c r="E928" s="115"/>
      <c r="F928" s="115"/>
      <c r="G928" s="115"/>
      <c r="H928" s="115"/>
      <c r="I928" s="115"/>
      <c r="J928" s="115"/>
      <c r="K928" s="115"/>
      <c r="L928" s="115"/>
      <c r="M928" s="115"/>
      <c r="N928" s="115"/>
      <c r="O928" s="115"/>
      <c r="P928" s="115"/>
      <c r="Q928" s="115"/>
      <c r="R928" s="115"/>
      <c r="S928" s="115"/>
      <c r="T928" s="115"/>
      <c r="U928" s="115"/>
      <c r="V928" s="115"/>
      <c r="W928" s="115"/>
      <c r="X928" s="115"/>
      <c r="Y928" s="115"/>
      <c r="Z928" s="115"/>
      <c r="AA928" s="115"/>
      <c r="AB928" s="115"/>
      <c r="AC928" s="115"/>
      <c r="AD928" s="115"/>
      <c r="AE928" s="115"/>
      <c r="AF928" s="115"/>
      <c r="AG928" s="115"/>
      <c r="AH928" s="115"/>
      <c r="AI928" s="30" t="str">
        <f>AI927</f>
        <v>Y Maximum Customer Benefit</v>
      </c>
      <c r="AJ928" s="25">
        <v>2022</v>
      </c>
      <c r="AK928" s="34">
        <f>SUM(AG928:AH928)</f>
        <v>0</v>
      </c>
      <c r="AL928" s="34">
        <f t="shared" ref="AL928:AL951" si="574">SUM(R928:U928)</f>
        <v>0</v>
      </c>
      <c r="AM928" s="34">
        <f>SUM(AC928:AD928)</f>
        <v>0</v>
      </c>
      <c r="AN928" s="34">
        <f>AF928</f>
        <v>0</v>
      </c>
      <c r="AO928" s="34">
        <f>W928+AE928</f>
        <v>0</v>
      </c>
      <c r="AP928" s="34">
        <f>AA928</f>
        <v>0</v>
      </c>
      <c r="AQ928" s="34">
        <f>SUM(M928:Q928)</f>
        <v>0</v>
      </c>
      <c r="AR928" s="34">
        <f t="shared" ref="AR928:AR951" si="575">SUM(F928:L928)</f>
        <v>0</v>
      </c>
      <c r="AS928" s="34">
        <f>SUM(X928:Z928)</f>
        <v>0</v>
      </c>
      <c r="AT928" s="34">
        <f>V928</f>
        <v>0</v>
      </c>
      <c r="AU928" s="34">
        <f t="shared" ref="AU928:AU951" si="576">SUM(C928:E928)</f>
        <v>0</v>
      </c>
      <c r="AV928" s="34">
        <f t="shared" ref="AV928:AV951" si="577">SUM(AK928:AU928)</f>
        <v>0</v>
      </c>
      <c r="AX928" s="25">
        <v>2022</v>
      </c>
      <c r="AY928" s="34"/>
      <c r="AZ928" s="34"/>
      <c r="BA928" s="34"/>
      <c r="BB928" s="34"/>
      <c r="BC928" s="34"/>
      <c r="BD928" s="34"/>
      <c r="BE928" s="34"/>
      <c r="BF928" s="34"/>
      <c r="BG928" s="34"/>
      <c r="BH928" s="34"/>
      <c r="BI928" s="34"/>
      <c r="BJ928" s="34"/>
      <c r="BL928" s="74" t="s">
        <v>58</v>
      </c>
      <c r="BM928" s="75">
        <f>AY952</f>
        <v>0</v>
      </c>
    </row>
    <row r="929" spans="2:65" x14ac:dyDescent="0.25">
      <c r="B929" s="27">
        <v>2023</v>
      </c>
      <c r="C929" s="115"/>
      <c r="D929" s="115"/>
      <c r="E929" s="115"/>
      <c r="F929" s="115"/>
      <c r="G929" s="115"/>
      <c r="H929" s="115"/>
      <c r="I929" s="115"/>
      <c r="J929" s="115"/>
      <c r="K929" s="115"/>
      <c r="L929" s="115"/>
      <c r="M929" s="115"/>
      <c r="N929" s="115"/>
      <c r="O929" s="115"/>
      <c r="P929" s="115"/>
      <c r="Q929" s="115"/>
      <c r="R929" s="115"/>
      <c r="S929" s="115"/>
      <c r="T929" s="115"/>
      <c r="U929" s="115"/>
      <c r="V929" s="115"/>
      <c r="W929" s="115"/>
      <c r="X929" s="115"/>
      <c r="Y929" s="115"/>
      <c r="Z929" s="115"/>
      <c r="AA929" s="115"/>
      <c r="AB929" s="115"/>
      <c r="AC929" s="115"/>
      <c r="AD929" s="115"/>
      <c r="AE929" s="115"/>
      <c r="AF929" s="115"/>
      <c r="AG929" s="115"/>
      <c r="AH929" s="115"/>
      <c r="AI929" s="30" t="str">
        <f t="shared" ref="AI929:AI951" si="578">AI928</f>
        <v>Y Maximum Customer Benefit</v>
      </c>
      <c r="AJ929" s="27">
        <v>2023</v>
      </c>
      <c r="AK929" s="35">
        <f t="shared" ref="AK929:AK950" si="579">SUM(AG929:AH929)</f>
        <v>0</v>
      </c>
      <c r="AL929" s="35">
        <f t="shared" si="574"/>
        <v>0</v>
      </c>
      <c r="AM929" s="35">
        <f t="shared" ref="AM929:AM951" si="580">SUM(AC929:AD929)</f>
        <v>0</v>
      </c>
      <c r="AN929" s="35">
        <f t="shared" ref="AN929:AN951" si="581">AF929</f>
        <v>0</v>
      </c>
      <c r="AO929" s="35">
        <f t="shared" ref="AO929:AO951" si="582">W929+AE929</f>
        <v>0</v>
      </c>
      <c r="AP929" s="35">
        <f t="shared" ref="AP929:AP951" si="583">AA929</f>
        <v>0</v>
      </c>
      <c r="AQ929" s="35">
        <f t="shared" ref="AQ929:AQ951" si="584">SUM(M929:Q929)</f>
        <v>0</v>
      </c>
      <c r="AR929" s="35">
        <f t="shared" si="575"/>
        <v>0</v>
      </c>
      <c r="AS929" s="35">
        <f t="shared" ref="AS929:AS951" si="585">SUM(X929:Z929)</f>
        <v>0</v>
      </c>
      <c r="AT929" s="35">
        <f t="shared" ref="AT929:AT951" si="586">V929</f>
        <v>0</v>
      </c>
      <c r="AU929" s="35">
        <f t="shared" si="576"/>
        <v>0</v>
      </c>
      <c r="AV929" s="35">
        <f t="shared" si="577"/>
        <v>0</v>
      </c>
      <c r="AX929" s="27">
        <v>2023</v>
      </c>
      <c r="AY929" s="35"/>
      <c r="AZ929" s="35"/>
      <c r="BA929" s="35"/>
      <c r="BB929" s="35"/>
      <c r="BC929" s="35"/>
      <c r="BD929" s="35"/>
      <c r="BE929" s="35"/>
      <c r="BF929" s="35"/>
      <c r="BG929" s="35"/>
      <c r="BH929" s="35"/>
      <c r="BI929" s="35"/>
      <c r="BJ929" s="35"/>
      <c r="BL929" s="74" t="s">
        <v>59</v>
      </c>
      <c r="BM929" s="75">
        <f>AZ952</f>
        <v>0</v>
      </c>
    </row>
    <row r="930" spans="2:65" x14ac:dyDescent="0.25">
      <c r="B930" s="25">
        <v>2024</v>
      </c>
      <c r="C930" s="115"/>
      <c r="D930" s="115"/>
      <c r="E930" s="115"/>
      <c r="F930" s="115"/>
      <c r="G930" s="115"/>
      <c r="H930" s="115"/>
      <c r="I930" s="115"/>
      <c r="J930" s="115"/>
      <c r="K930" s="115"/>
      <c r="L930" s="115"/>
      <c r="M930" s="115"/>
      <c r="N930" s="115"/>
      <c r="O930" s="115"/>
      <c r="P930" s="115"/>
      <c r="Q930" s="115"/>
      <c r="R930" s="115"/>
      <c r="S930" s="115"/>
      <c r="T930" s="115"/>
      <c r="U930" s="115"/>
      <c r="V930" s="115"/>
      <c r="W930" s="115"/>
      <c r="X930" s="115"/>
      <c r="Y930" s="115"/>
      <c r="Z930" s="115"/>
      <c r="AA930" s="115"/>
      <c r="AB930" s="115"/>
      <c r="AC930" s="115"/>
      <c r="AD930" s="115"/>
      <c r="AE930" s="115"/>
      <c r="AF930" s="115"/>
      <c r="AG930" s="115"/>
      <c r="AH930" s="115"/>
      <c r="AI930" s="30" t="str">
        <f t="shared" si="578"/>
        <v>Y Maximum Customer Benefit</v>
      </c>
      <c r="AJ930" s="25">
        <v>2024</v>
      </c>
      <c r="AK930" s="34">
        <f t="shared" si="579"/>
        <v>0</v>
      </c>
      <c r="AL930" s="34">
        <f t="shared" si="574"/>
        <v>0</v>
      </c>
      <c r="AM930" s="34">
        <f t="shared" si="580"/>
        <v>0</v>
      </c>
      <c r="AN930" s="34">
        <f t="shared" si="581"/>
        <v>0</v>
      </c>
      <c r="AO930" s="34">
        <f t="shared" si="582"/>
        <v>0</v>
      </c>
      <c r="AP930" s="34">
        <f t="shared" si="583"/>
        <v>0</v>
      </c>
      <c r="AQ930" s="34">
        <f t="shared" si="584"/>
        <v>0</v>
      </c>
      <c r="AR930" s="34">
        <f t="shared" si="575"/>
        <v>0</v>
      </c>
      <c r="AS930" s="34">
        <f t="shared" si="585"/>
        <v>0</v>
      </c>
      <c r="AT930" s="34">
        <f t="shared" si="586"/>
        <v>0</v>
      </c>
      <c r="AU930" s="34">
        <f t="shared" si="576"/>
        <v>0</v>
      </c>
      <c r="AV930" s="34">
        <f t="shared" si="577"/>
        <v>0</v>
      </c>
      <c r="AX930" s="25">
        <v>2024</v>
      </c>
      <c r="AY930" s="34"/>
      <c r="AZ930" s="34"/>
      <c r="BA930" s="34"/>
      <c r="BB930" s="34"/>
      <c r="BC930" s="34"/>
      <c r="BD930" s="34"/>
      <c r="BE930" s="34"/>
      <c r="BF930" s="34"/>
      <c r="BG930" s="34"/>
      <c r="BH930" s="34"/>
      <c r="BI930" s="34"/>
      <c r="BJ930" s="34"/>
      <c r="BL930" s="74" t="s">
        <v>60</v>
      </c>
      <c r="BM930" s="75">
        <f>BA952</f>
        <v>0</v>
      </c>
    </row>
    <row r="931" spans="2:65" x14ac:dyDescent="0.25">
      <c r="B931" s="27">
        <v>2025</v>
      </c>
      <c r="C931" s="115"/>
      <c r="D931" s="115"/>
      <c r="E931" s="115"/>
      <c r="F931" s="115"/>
      <c r="G931" s="115"/>
      <c r="H931" s="115"/>
      <c r="I931" s="115"/>
      <c r="J931" s="115"/>
      <c r="K931" s="115"/>
      <c r="L931" s="115"/>
      <c r="M931" s="115"/>
      <c r="N931" s="115"/>
      <c r="O931" s="115"/>
      <c r="P931" s="115"/>
      <c r="Q931" s="115"/>
      <c r="R931" s="115"/>
      <c r="S931" s="115"/>
      <c r="T931" s="115"/>
      <c r="U931" s="115"/>
      <c r="V931" s="115"/>
      <c r="W931" s="115"/>
      <c r="X931" s="115"/>
      <c r="Y931" s="115"/>
      <c r="Z931" s="115"/>
      <c r="AA931" s="115"/>
      <c r="AB931" s="115"/>
      <c r="AC931" s="115"/>
      <c r="AD931" s="115"/>
      <c r="AE931" s="115"/>
      <c r="AF931" s="115"/>
      <c r="AG931" s="115"/>
      <c r="AH931" s="115"/>
      <c r="AI931" s="30" t="str">
        <f t="shared" si="578"/>
        <v>Y Maximum Customer Benefit</v>
      </c>
      <c r="AJ931" s="27">
        <v>2025</v>
      </c>
      <c r="AK931" s="35">
        <f t="shared" si="579"/>
        <v>0</v>
      </c>
      <c r="AL931" s="35">
        <f t="shared" si="574"/>
        <v>0</v>
      </c>
      <c r="AM931" s="35">
        <f t="shared" si="580"/>
        <v>0</v>
      </c>
      <c r="AN931" s="35">
        <f t="shared" si="581"/>
        <v>0</v>
      </c>
      <c r="AO931" s="35">
        <f t="shared" si="582"/>
        <v>0</v>
      </c>
      <c r="AP931" s="35">
        <f t="shared" si="583"/>
        <v>0</v>
      </c>
      <c r="AQ931" s="35">
        <f t="shared" si="584"/>
        <v>0</v>
      </c>
      <c r="AR931" s="35">
        <f t="shared" si="575"/>
        <v>0</v>
      </c>
      <c r="AS931" s="35">
        <f t="shared" si="585"/>
        <v>0</v>
      </c>
      <c r="AT931" s="35">
        <f t="shared" si="586"/>
        <v>0</v>
      </c>
      <c r="AU931" s="35">
        <f t="shared" si="576"/>
        <v>0</v>
      </c>
      <c r="AV931" s="35">
        <f t="shared" si="577"/>
        <v>0</v>
      </c>
      <c r="AX931" s="27">
        <v>2025</v>
      </c>
      <c r="AY931" s="35">
        <f t="shared" ref="AY931:BJ931" si="587">AK931</f>
        <v>0</v>
      </c>
      <c r="AZ931" s="35">
        <f t="shared" si="587"/>
        <v>0</v>
      </c>
      <c r="BA931" s="35">
        <f t="shared" si="587"/>
        <v>0</v>
      </c>
      <c r="BB931" s="35">
        <f t="shared" si="587"/>
        <v>0</v>
      </c>
      <c r="BC931" s="35">
        <f t="shared" si="587"/>
        <v>0</v>
      </c>
      <c r="BD931" s="35">
        <f t="shared" si="587"/>
        <v>0</v>
      </c>
      <c r="BE931" s="35">
        <f t="shared" si="587"/>
        <v>0</v>
      </c>
      <c r="BF931" s="35">
        <f t="shared" si="587"/>
        <v>0</v>
      </c>
      <c r="BG931" s="35">
        <f t="shared" si="587"/>
        <v>0</v>
      </c>
      <c r="BH931" s="35">
        <f t="shared" si="587"/>
        <v>0</v>
      </c>
      <c r="BI931" s="35">
        <f t="shared" si="587"/>
        <v>0</v>
      </c>
      <c r="BJ931" s="35">
        <f t="shared" si="587"/>
        <v>0</v>
      </c>
      <c r="BL931" s="74" t="s">
        <v>61</v>
      </c>
      <c r="BM931" s="75">
        <f>BB952</f>
        <v>0</v>
      </c>
    </row>
    <row r="932" spans="2:65" x14ac:dyDescent="0.25">
      <c r="B932" s="25">
        <v>2026</v>
      </c>
      <c r="C932" s="115"/>
      <c r="D932" s="115"/>
      <c r="E932" s="115"/>
      <c r="F932" s="115"/>
      <c r="G932" s="115"/>
      <c r="H932" s="115"/>
      <c r="I932" s="115"/>
      <c r="J932" s="115"/>
      <c r="K932" s="115"/>
      <c r="L932" s="115"/>
      <c r="M932" s="115"/>
      <c r="N932" s="115"/>
      <c r="O932" s="115"/>
      <c r="P932" s="115"/>
      <c r="Q932" s="115"/>
      <c r="R932" s="115"/>
      <c r="S932" s="115"/>
      <c r="T932" s="115"/>
      <c r="U932" s="115"/>
      <c r="V932" s="115"/>
      <c r="W932" s="115"/>
      <c r="X932" s="115"/>
      <c r="Y932" s="115"/>
      <c r="Z932" s="115"/>
      <c r="AA932" s="115"/>
      <c r="AB932" s="115"/>
      <c r="AC932" s="115"/>
      <c r="AD932" s="115"/>
      <c r="AE932" s="115"/>
      <c r="AF932" s="115"/>
      <c r="AG932" s="115"/>
      <c r="AH932" s="115"/>
      <c r="AI932" s="30" t="str">
        <f t="shared" si="578"/>
        <v>Y Maximum Customer Benefit</v>
      </c>
      <c r="AJ932" s="25">
        <v>2026</v>
      </c>
      <c r="AK932" s="34">
        <f t="shared" si="579"/>
        <v>0</v>
      </c>
      <c r="AL932" s="34">
        <f t="shared" si="574"/>
        <v>0</v>
      </c>
      <c r="AM932" s="34">
        <f t="shared" si="580"/>
        <v>0</v>
      </c>
      <c r="AN932" s="34">
        <f t="shared" si="581"/>
        <v>0</v>
      </c>
      <c r="AO932" s="34">
        <f t="shared" si="582"/>
        <v>0</v>
      </c>
      <c r="AP932" s="34">
        <f t="shared" si="583"/>
        <v>0</v>
      </c>
      <c r="AQ932" s="34">
        <f t="shared" si="584"/>
        <v>0</v>
      </c>
      <c r="AR932" s="34">
        <f t="shared" si="575"/>
        <v>0</v>
      </c>
      <c r="AS932" s="34">
        <f t="shared" si="585"/>
        <v>0</v>
      </c>
      <c r="AT932" s="34">
        <f t="shared" si="586"/>
        <v>0</v>
      </c>
      <c r="AU932" s="34">
        <f t="shared" si="576"/>
        <v>0</v>
      </c>
      <c r="AV932" s="34">
        <f t="shared" si="577"/>
        <v>0</v>
      </c>
      <c r="AX932" s="25">
        <v>2026</v>
      </c>
      <c r="AY932" s="34"/>
      <c r="AZ932" s="34"/>
      <c r="BA932" s="34"/>
      <c r="BB932" s="34"/>
      <c r="BC932" s="34"/>
      <c r="BD932" s="34"/>
      <c r="BE932" s="34"/>
      <c r="BF932" s="34"/>
      <c r="BG932" s="34"/>
      <c r="BH932" s="34"/>
      <c r="BI932" s="34"/>
      <c r="BJ932" s="34"/>
      <c r="BL932" s="74" t="s">
        <v>62</v>
      </c>
      <c r="BM932" s="75">
        <f>BC952</f>
        <v>0</v>
      </c>
    </row>
    <row r="933" spans="2:65" x14ac:dyDescent="0.25">
      <c r="B933" s="27">
        <v>2027</v>
      </c>
      <c r="C933" s="115"/>
      <c r="D933" s="115"/>
      <c r="E933" s="115"/>
      <c r="F933" s="115"/>
      <c r="G933" s="115"/>
      <c r="H933" s="115"/>
      <c r="I933" s="115"/>
      <c r="J933" s="115"/>
      <c r="K933" s="115"/>
      <c r="L933" s="115"/>
      <c r="M933" s="115"/>
      <c r="N933" s="115"/>
      <c r="O933" s="115"/>
      <c r="P933" s="115"/>
      <c r="Q933" s="115"/>
      <c r="R933" s="115"/>
      <c r="S933" s="115"/>
      <c r="T933" s="115"/>
      <c r="U933" s="115"/>
      <c r="V933" s="115"/>
      <c r="W933" s="115"/>
      <c r="X933" s="115"/>
      <c r="Y933" s="115"/>
      <c r="Z933" s="115"/>
      <c r="AA933" s="115"/>
      <c r="AB933" s="115"/>
      <c r="AC933" s="115"/>
      <c r="AD933" s="115"/>
      <c r="AE933" s="115"/>
      <c r="AF933" s="115"/>
      <c r="AG933" s="115"/>
      <c r="AH933" s="115"/>
      <c r="AI933" s="30" t="str">
        <f t="shared" si="578"/>
        <v>Y Maximum Customer Benefit</v>
      </c>
      <c r="AJ933" s="27">
        <v>2027</v>
      </c>
      <c r="AK933" s="35">
        <f t="shared" si="579"/>
        <v>0</v>
      </c>
      <c r="AL933" s="35">
        <f t="shared" si="574"/>
        <v>0</v>
      </c>
      <c r="AM933" s="35">
        <f t="shared" si="580"/>
        <v>0</v>
      </c>
      <c r="AN933" s="35">
        <f t="shared" si="581"/>
        <v>0</v>
      </c>
      <c r="AO933" s="35">
        <f t="shared" si="582"/>
        <v>0</v>
      </c>
      <c r="AP933" s="35">
        <f t="shared" si="583"/>
        <v>0</v>
      </c>
      <c r="AQ933" s="35">
        <f t="shared" si="584"/>
        <v>0</v>
      </c>
      <c r="AR933" s="35">
        <f t="shared" si="575"/>
        <v>0</v>
      </c>
      <c r="AS933" s="35">
        <f t="shared" si="585"/>
        <v>0</v>
      </c>
      <c r="AT933" s="35">
        <f t="shared" si="586"/>
        <v>0</v>
      </c>
      <c r="AU933" s="35">
        <f t="shared" si="576"/>
        <v>0</v>
      </c>
      <c r="AV933" s="35">
        <f t="shared" si="577"/>
        <v>0</v>
      </c>
      <c r="AX933" s="27">
        <v>2027</v>
      </c>
      <c r="AY933" s="35"/>
      <c r="AZ933" s="35"/>
      <c r="BA933" s="35"/>
      <c r="BB933" s="35"/>
      <c r="BC933" s="35"/>
      <c r="BD933" s="35"/>
      <c r="BE933" s="35"/>
      <c r="BF933" s="35"/>
      <c r="BG933" s="35"/>
      <c r="BH933" s="35"/>
      <c r="BI933" s="35"/>
      <c r="BJ933" s="35"/>
      <c r="BL933" s="74" t="s">
        <v>38</v>
      </c>
      <c r="BM933" s="75">
        <f>BD952</f>
        <v>0</v>
      </c>
    </row>
    <row r="934" spans="2:65" x14ac:dyDescent="0.25">
      <c r="B934" s="25">
        <v>2028</v>
      </c>
      <c r="C934" s="115"/>
      <c r="D934" s="115"/>
      <c r="E934" s="115"/>
      <c r="F934" s="115"/>
      <c r="G934" s="115"/>
      <c r="H934" s="115"/>
      <c r="I934" s="115"/>
      <c r="J934" s="115"/>
      <c r="K934" s="115"/>
      <c r="L934" s="115"/>
      <c r="M934" s="115"/>
      <c r="N934" s="115"/>
      <c r="O934" s="115"/>
      <c r="P934" s="115"/>
      <c r="Q934" s="115"/>
      <c r="R934" s="115"/>
      <c r="S934" s="115"/>
      <c r="T934" s="115"/>
      <c r="U934" s="115"/>
      <c r="V934" s="115"/>
      <c r="W934" s="115"/>
      <c r="X934" s="115"/>
      <c r="Y934" s="115"/>
      <c r="Z934" s="115"/>
      <c r="AA934" s="115"/>
      <c r="AB934" s="115"/>
      <c r="AC934" s="115"/>
      <c r="AD934" s="115"/>
      <c r="AE934" s="115"/>
      <c r="AF934" s="115"/>
      <c r="AG934" s="115"/>
      <c r="AH934" s="115"/>
      <c r="AI934" s="30" t="str">
        <f t="shared" si="578"/>
        <v>Y Maximum Customer Benefit</v>
      </c>
      <c r="AJ934" s="25">
        <v>2028</v>
      </c>
      <c r="AK934" s="34">
        <f t="shared" si="579"/>
        <v>0</v>
      </c>
      <c r="AL934" s="34">
        <f t="shared" si="574"/>
        <v>0</v>
      </c>
      <c r="AM934" s="34">
        <f t="shared" si="580"/>
        <v>0</v>
      </c>
      <c r="AN934" s="34">
        <f t="shared" si="581"/>
        <v>0</v>
      </c>
      <c r="AO934" s="34">
        <f t="shared" si="582"/>
        <v>0</v>
      </c>
      <c r="AP934" s="34">
        <f t="shared" si="583"/>
        <v>0</v>
      </c>
      <c r="AQ934" s="34">
        <f t="shared" si="584"/>
        <v>0</v>
      </c>
      <c r="AR934" s="34">
        <f t="shared" si="575"/>
        <v>0</v>
      </c>
      <c r="AS934" s="34">
        <f t="shared" si="585"/>
        <v>0</v>
      </c>
      <c r="AT934" s="34">
        <f t="shared" si="586"/>
        <v>0</v>
      </c>
      <c r="AU934" s="34">
        <f t="shared" si="576"/>
        <v>0</v>
      </c>
      <c r="AV934" s="34">
        <f t="shared" si="577"/>
        <v>0</v>
      </c>
      <c r="AX934" s="25">
        <v>2028</v>
      </c>
      <c r="AY934" s="34"/>
      <c r="AZ934" s="34"/>
      <c r="BA934" s="34"/>
      <c r="BB934" s="34"/>
      <c r="BC934" s="34"/>
      <c r="BD934" s="34"/>
      <c r="BE934" s="34"/>
      <c r="BF934" s="34"/>
      <c r="BG934" s="34"/>
      <c r="BH934" s="34"/>
      <c r="BI934" s="34"/>
      <c r="BJ934" s="34"/>
      <c r="BL934" s="74" t="s">
        <v>47</v>
      </c>
      <c r="BM934" s="75">
        <f>BE952</f>
        <v>0</v>
      </c>
    </row>
    <row r="935" spans="2:65" x14ac:dyDescent="0.25">
      <c r="B935" s="27">
        <v>2029</v>
      </c>
      <c r="C935" s="115"/>
      <c r="D935" s="115"/>
      <c r="E935" s="115"/>
      <c r="F935" s="115"/>
      <c r="G935" s="115"/>
      <c r="H935" s="115"/>
      <c r="I935" s="115"/>
      <c r="J935" s="115"/>
      <c r="K935" s="115"/>
      <c r="L935" s="115"/>
      <c r="M935" s="115"/>
      <c r="N935" s="115"/>
      <c r="O935" s="115"/>
      <c r="P935" s="115"/>
      <c r="Q935" s="115"/>
      <c r="R935" s="115"/>
      <c r="S935" s="115"/>
      <c r="T935" s="115"/>
      <c r="U935" s="115"/>
      <c r="V935" s="115"/>
      <c r="W935" s="115"/>
      <c r="X935" s="115"/>
      <c r="Y935" s="115"/>
      <c r="Z935" s="115"/>
      <c r="AA935" s="115"/>
      <c r="AB935" s="115"/>
      <c r="AC935" s="115"/>
      <c r="AD935" s="115"/>
      <c r="AE935" s="115"/>
      <c r="AF935" s="115"/>
      <c r="AG935" s="115"/>
      <c r="AH935" s="115"/>
      <c r="AI935" s="30" t="str">
        <f t="shared" si="578"/>
        <v>Y Maximum Customer Benefit</v>
      </c>
      <c r="AJ935" s="27">
        <v>2029</v>
      </c>
      <c r="AK935" s="35">
        <f t="shared" si="579"/>
        <v>0</v>
      </c>
      <c r="AL935" s="35">
        <f t="shared" si="574"/>
        <v>0</v>
      </c>
      <c r="AM935" s="35">
        <f t="shared" si="580"/>
        <v>0</v>
      </c>
      <c r="AN935" s="35">
        <f t="shared" si="581"/>
        <v>0</v>
      </c>
      <c r="AO935" s="35">
        <f t="shared" si="582"/>
        <v>0</v>
      </c>
      <c r="AP935" s="35">
        <f t="shared" si="583"/>
        <v>0</v>
      </c>
      <c r="AQ935" s="35">
        <f t="shared" si="584"/>
        <v>0</v>
      </c>
      <c r="AR935" s="35">
        <f t="shared" si="575"/>
        <v>0</v>
      </c>
      <c r="AS935" s="35">
        <f t="shared" si="585"/>
        <v>0</v>
      </c>
      <c r="AT935" s="35">
        <f t="shared" si="586"/>
        <v>0</v>
      </c>
      <c r="AU935" s="35">
        <f t="shared" si="576"/>
        <v>0</v>
      </c>
      <c r="AV935" s="35">
        <f t="shared" si="577"/>
        <v>0</v>
      </c>
      <c r="AX935" s="27">
        <v>2029</v>
      </c>
      <c r="AY935" s="35"/>
      <c r="AZ935" s="35"/>
      <c r="BA935" s="35"/>
      <c r="BB935" s="35"/>
      <c r="BC935" s="35"/>
      <c r="BD935" s="35"/>
      <c r="BE935" s="35"/>
      <c r="BF935" s="35"/>
      <c r="BG935" s="35"/>
      <c r="BH935" s="35"/>
      <c r="BI935" s="35"/>
      <c r="BJ935" s="35"/>
      <c r="BL935" s="74" t="s">
        <v>53</v>
      </c>
      <c r="BM935" s="75">
        <f>BF952</f>
        <v>0</v>
      </c>
    </row>
    <row r="936" spans="2:65" x14ac:dyDescent="0.25">
      <c r="B936" s="25">
        <v>2030</v>
      </c>
      <c r="C936" s="115"/>
      <c r="D936" s="115"/>
      <c r="E936" s="115"/>
      <c r="F936" s="115"/>
      <c r="G936" s="115"/>
      <c r="H936" s="115"/>
      <c r="I936" s="115"/>
      <c r="J936" s="115"/>
      <c r="K936" s="115"/>
      <c r="L936" s="115"/>
      <c r="M936" s="115"/>
      <c r="N936" s="115"/>
      <c r="O936" s="115"/>
      <c r="P936" s="115"/>
      <c r="Q936" s="115"/>
      <c r="R936" s="115"/>
      <c r="S936" s="115"/>
      <c r="T936" s="115"/>
      <c r="U936" s="115"/>
      <c r="V936" s="115"/>
      <c r="W936" s="115"/>
      <c r="X936" s="115"/>
      <c r="Y936" s="115"/>
      <c r="Z936" s="115"/>
      <c r="AA936" s="115"/>
      <c r="AB936" s="115"/>
      <c r="AC936" s="115"/>
      <c r="AD936" s="115"/>
      <c r="AE936" s="115"/>
      <c r="AF936" s="115"/>
      <c r="AG936" s="115"/>
      <c r="AH936" s="115"/>
      <c r="AI936" s="30" t="str">
        <f t="shared" si="578"/>
        <v>Y Maximum Customer Benefit</v>
      </c>
      <c r="AJ936" s="25">
        <v>2030</v>
      </c>
      <c r="AK936" s="34">
        <f t="shared" si="579"/>
        <v>0</v>
      </c>
      <c r="AL936" s="34">
        <f t="shared" si="574"/>
        <v>0</v>
      </c>
      <c r="AM936" s="34">
        <f t="shared" si="580"/>
        <v>0</v>
      </c>
      <c r="AN936" s="34">
        <f t="shared" si="581"/>
        <v>0</v>
      </c>
      <c r="AO936" s="34">
        <f t="shared" si="582"/>
        <v>0</v>
      </c>
      <c r="AP936" s="34">
        <f t="shared" si="583"/>
        <v>0</v>
      </c>
      <c r="AQ936" s="34">
        <f t="shared" si="584"/>
        <v>0</v>
      </c>
      <c r="AR936" s="34">
        <f t="shared" si="575"/>
        <v>0</v>
      </c>
      <c r="AS936" s="34">
        <f t="shared" si="585"/>
        <v>0</v>
      </c>
      <c r="AT936" s="34">
        <f t="shared" si="586"/>
        <v>0</v>
      </c>
      <c r="AU936" s="34">
        <f t="shared" si="576"/>
        <v>0</v>
      </c>
      <c r="AV936" s="34">
        <f t="shared" si="577"/>
        <v>0</v>
      </c>
      <c r="AX936" s="25">
        <v>2030</v>
      </c>
      <c r="AY936" s="34">
        <f t="shared" ref="AY936:BJ936" si="588">AK936-AY931</f>
        <v>0</v>
      </c>
      <c r="AZ936" s="34">
        <f t="shared" si="588"/>
        <v>0</v>
      </c>
      <c r="BA936" s="34">
        <f t="shared" si="588"/>
        <v>0</v>
      </c>
      <c r="BB936" s="34">
        <f t="shared" si="588"/>
        <v>0</v>
      </c>
      <c r="BC936" s="34">
        <f t="shared" si="588"/>
        <v>0</v>
      </c>
      <c r="BD936" s="34">
        <f t="shared" si="588"/>
        <v>0</v>
      </c>
      <c r="BE936" s="34">
        <f t="shared" si="588"/>
        <v>0</v>
      </c>
      <c r="BF936" s="34">
        <f t="shared" si="588"/>
        <v>0</v>
      </c>
      <c r="BG936" s="34">
        <f t="shared" si="588"/>
        <v>0</v>
      </c>
      <c r="BH936" s="34">
        <f t="shared" si="588"/>
        <v>0</v>
      </c>
      <c r="BI936" s="34">
        <f t="shared" si="588"/>
        <v>0</v>
      </c>
      <c r="BJ936" s="34">
        <f t="shared" si="588"/>
        <v>0</v>
      </c>
      <c r="BL936" s="74" t="s">
        <v>63</v>
      </c>
      <c r="BM936" s="75">
        <f>BG952</f>
        <v>0</v>
      </c>
    </row>
    <row r="937" spans="2:65" x14ac:dyDescent="0.25">
      <c r="B937" s="27">
        <v>2031</v>
      </c>
      <c r="C937" s="115"/>
      <c r="D937" s="115"/>
      <c r="E937" s="115"/>
      <c r="F937" s="115"/>
      <c r="G937" s="115"/>
      <c r="H937" s="115"/>
      <c r="I937" s="115"/>
      <c r="J937" s="115"/>
      <c r="K937" s="115"/>
      <c r="L937" s="115"/>
      <c r="M937" s="115"/>
      <c r="N937" s="115"/>
      <c r="O937" s="115"/>
      <c r="P937" s="115"/>
      <c r="Q937" s="115"/>
      <c r="R937" s="115"/>
      <c r="S937" s="115"/>
      <c r="T937" s="115"/>
      <c r="U937" s="115"/>
      <c r="V937" s="115"/>
      <c r="W937" s="115"/>
      <c r="X937" s="115"/>
      <c r="Y937" s="115"/>
      <c r="Z937" s="115"/>
      <c r="AA937" s="115"/>
      <c r="AB937" s="115"/>
      <c r="AC937" s="115"/>
      <c r="AD937" s="115"/>
      <c r="AE937" s="115"/>
      <c r="AF937" s="115"/>
      <c r="AG937" s="115"/>
      <c r="AH937" s="115"/>
      <c r="AI937" s="30" t="str">
        <f t="shared" si="578"/>
        <v>Y Maximum Customer Benefit</v>
      </c>
      <c r="AJ937" s="27">
        <v>2031</v>
      </c>
      <c r="AK937" s="35">
        <f t="shared" si="579"/>
        <v>0</v>
      </c>
      <c r="AL937" s="35">
        <f t="shared" si="574"/>
        <v>0</v>
      </c>
      <c r="AM937" s="35">
        <f t="shared" si="580"/>
        <v>0</v>
      </c>
      <c r="AN937" s="35">
        <f t="shared" si="581"/>
        <v>0</v>
      </c>
      <c r="AO937" s="35">
        <f t="shared" si="582"/>
        <v>0</v>
      </c>
      <c r="AP937" s="35">
        <f t="shared" si="583"/>
        <v>0</v>
      </c>
      <c r="AQ937" s="35">
        <f t="shared" si="584"/>
        <v>0</v>
      </c>
      <c r="AR937" s="35">
        <f t="shared" si="575"/>
        <v>0</v>
      </c>
      <c r="AS937" s="35">
        <f t="shared" si="585"/>
        <v>0</v>
      </c>
      <c r="AT937" s="35">
        <f t="shared" si="586"/>
        <v>0</v>
      </c>
      <c r="AU937" s="35">
        <f t="shared" si="576"/>
        <v>0</v>
      </c>
      <c r="AV937" s="35">
        <f t="shared" si="577"/>
        <v>0</v>
      </c>
      <c r="AX937" s="27">
        <v>2031</v>
      </c>
      <c r="AY937" s="35"/>
      <c r="AZ937" s="35"/>
      <c r="BA937" s="35"/>
      <c r="BB937" s="35"/>
      <c r="BC937" s="35"/>
      <c r="BD937" s="35"/>
      <c r="BE937" s="35"/>
      <c r="BF937" s="35"/>
      <c r="BG937" s="35"/>
      <c r="BH937" s="35"/>
      <c r="BI937" s="35"/>
      <c r="BJ937" s="35"/>
      <c r="BL937" s="74" t="s">
        <v>64</v>
      </c>
      <c r="BM937" s="75">
        <f>BH952</f>
        <v>0</v>
      </c>
    </row>
    <row r="938" spans="2:65" x14ac:dyDescent="0.25">
      <c r="B938" s="25">
        <v>2032</v>
      </c>
      <c r="C938" s="115"/>
      <c r="D938" s="115"/>
      <c r="E938" s="115"/>
      <c r="F938" s="115"/>
      <c r="G938" s="115"/>
      <c r="H938" s="115"/>
      <c r="I938" s="115"/>
      <c r="J938" s="115"/>
      <c r="K938" s="115"/>
      <c r="L938" s="115"/>
      <c r="M938" s="115"/>
      <c r="N938" s="115"/>
      <c r="O938" s="115"/>
      <c r="P938" s="115"/>
      <c r="Q938" s="115"/>
      <c r="R938" s="115"/>
      <c r="S938" s="115"/>
      <c r="T938" s="115"/>
      <c r="U938" s="115"/>
      <c r="V938" s="115"/>
      <c r="W938" s="115"/>
      <c r="X938" s="115"/>
      <c r="Y938" s="115"/>
      <c r="Z938" s="115"/>
      <c r="AA938" s="115"/>
      <c r="AB938" s="115"/>
      <c r="AC938" s="115"/>
      <c r="AD938" s="115"/>
      <c r="AE938" s="115"/>
      <c r="AF938" s="115"/>
      <c r="AG938" s="115"/>
      <c r="AH938" s="115"/>
      <c r="AI938" s="30" t="str">
        <f t="shared" si="578"/>
        <v>Y Maximum Customer Benefit</v>
      </c>
      <c r="AJ938" s="25">
        <v>2032</v>
      </c>
      <c r="AK938" s="34">
        <f t="shared" si="579"/>
        <v>0</v>
      </c>
      <c r="AL938" s="34">
        <f t="shared" si="574"/>
        <v>0</v>
      </c>
      <c r="AM938" s="34">
        <f t="shared" si="580"/>
        <v>0</v>
      </c>
      <c r="AN938" s="34">
        <f t="shared" si="581"/>
        <v>0</v>
      </c>
      <c r="AO938" s="34">
        <f t="shared" si="582"/>
        <v>0</v>
      </c>
      <c r="AP938" s="34">
        <f t="shared" si="583"/>
        <v>0</v>
      </c>
      <c r="AQ938" s="34">
        <f t="shared" si="584"/>
        <v>0</v>
      </c>
      <c r="AR938" s="34">
        <f t="shared" si="575"/>
        <v>0</v>
      </c>
      <c r="AS938" s="34">
        <f t="shared" si="585"/>
        <v>0</v>
      </c>
      <c r="AT938" s="34">
        <f t="shared" si="586"/>
        <v>0</v>
      </c>
      <c r="AU938" s="34">
        <f t="shared" si="576"/>
        <v>0</v>
      </c>
      <c r="AV938" s="34">
        <f t="shared" si="577"/>
        <v>0</v>
      </c>
      <c r="AX938" s="25">
        <v>2032</v>
      </c>
      <c r="AY938" s="34"/>
      <c r="AZ938" s="34"/>
      <c r="BA938" s="34"/>
      <c r="BB938" s="34"/>
      <c r="BC938" s="34"/>
      <c r="BD938" s="34"/>
      <c r="BE938" s="34"/>
      <c r="BF938" s="34"/>
      <c r="BG938" s="34"/>
      <c r="BH938" s="34"/>
      <c r="BI938" s="34"/>
      <c r="BJ938" s="34"/>
      <c r="BL938" s="74" t="s">
        <v>50</v>
      </c>
      <c r="BM938" s="75">
        <f>BI952</f>
        <v>0</v>
      </c>
    </row>
    <row r="939" spans="2:65" x14ac:dyDescent="0.25">
      <c r="B939" s="27">
        <v>2033</v>
      </c>
      <c r="C939" s="115"/>
      <c r="D939" s="115"/>
      <c r="E939" s="115"/>
      <c r="F939" s="115"/>
      <c r="G939" s="115"/>
      <c r="H939" s="115"/>
      <c r="I939" s="115"/>
      <c r="J939" s="115"/>
      <c r="K939" s="115"/>
      <c r="L939" s="115"/>
      <c r="M939" s="115"/>
      <c r="N939" s="115"/>
      <c r="O939" s="115"/>
      <c r="P939" s="115"/>
      <c r="Q939" s="115"/>
      <c r="R939" s="115"/>
      <c r="S939" s="115"/>
      <c r="T939" s="115"/>
      <c r="U939" s="115"/>
      <c r="V939" s="115"/>
      <c r="W939" s="115"/>
      <c r="X939" s="115"/>
      <c r="Y939" s="115"/>
      <c r="Z939" s="115"/>
      <c r="AA939" s="115"/>
      <c r="AB939" s="115"/>
      <c r="AC939" s="115"/>
      <c r="AD939" s="115"/>
      <c r="AE939" s="115"/>
      <c r="AF939" s="115"/>
      <c r="AG939" s="115"/>
      <c r="AH939" s="115"/>
      <c r="AI939" s="30" t="str">
        <f t="shared" si="578"/>
        <v>Y Maximum Customer Benefit</v>
      </c>
      <c r="AJ939" s="27">
        <v>2033</v>
      </c>
      <c r="AK939" s="35">
        <f t="shared" si="579"/>
        <v>0</v>
      </c>
      <c r="AL939" s="35">
        <f t="shared" si="574"/>
        <v>0</v>
      </c>
      <c r="AM939" s="35">
        <f t="shared" si="580"/>
        <v>0</v>
      </c>
      <c r="AN939" s="35">
        <f t="shared" si="581"/>
        <v>0</v>
      </c>
      <c r="AO939" s="35">
        <f t="shared" si="582"/>
        <v>0</v>
      </c>
      <c r="AP939" s="35">
        <f t="shared" si="583"/>
        <v>0</v>
      </c>
      <c r="AQ939" s="35">
        <f t="shared" si="584"/>
        <v>0</v>
      </c>
      <c r="AR939" s="35">
        <f t="shared" si="575"/>
        <v>0</v>
      </c>
      <c r="AS939" s="35">
        <f t="shared" si="585"/>
        <v>0</v>
      </c>
      <c r="AT939" s="35">
        <f t="shared" si="586"/>
        <v>0</v>
      </c>
      <c r="AU939" s="35">
        <f t="shared" si="576"/>
        <v>0</v>
      </c>
      <c r="AV939" s="35">
        <f t="shared" si="577"/>
        <v>0</v>
      </c>
      <c r="AX939" s="27">
        <v>2033</v>
      </c>
      <c r="AY939" s="35"/>
      <c r="AZ939" s="35"/>
      <c r="BA939" s="35"/>
      <c r="BB939" s="35"/>
      <c r="BC939" s="35"/>
      <c r="BD939" s="35"/>
      <c r="BE939" s="35"/>
      <c r="BF939" s="35"/>
      <c r="BG939" s="35"/>
      <c r="BH939" s="35"/>
      <c r="BI939" s="35"/>
      <c r="BJ939" s="35"/>
    </row>
    <row r="940" spans="2:65" x14ac:dyDescent="0.25">
      <c r="B940" s="25">
        <v>2034</v>
      </c>
      <c r="C940" s="115"/>
      <c r="D940" s="115"/>
      <c r="E940" s="115"/>
      <c r="F940" s="115"/>
      <c r="G940" s="115"/>
      <c r="H940" s="115"/>
      <c r="I940" s="115"/>
      <c r="J940" s="115"/>
      <c r="K940" s="115"/>
      <c r="L940" s="115"/>
      <c r="M940" s="115"/>
      <c r="N940" s="115"/>
      <c r="O940" s="115"/>
      <c r="P940" s="115"/>
      <c r="Q940" s="115"/>
      <c r="R940" s="115"/>
      <c r="S940" s="115"/>
      <c r="T940" s="115"/>
      <c r="U940" s="115"/>
      <c r="V940" s="115"/>
      <c r="W940" s="115"/>
      <c r="X940" s="115"/>
      <c r="Y940" s="115"/>
      <c r="Z940" s="115"/>
      <c r="AA940" s="115"/>
      <c r="AB940" s="115"/>
      <c r="AC940" s="115"/>
      <c r="AD940" s="115"/>
      <c r="AE940" s="115"/>
      <c r="AF940" s="115"/>
      <c r="AG940" s="115"/>
      <c r="AH940" s="115"/>
      <c r="AI940" s="30" t="str">
        <f t="shared" si="578"/>
        <v>Y Maximum Customer Benefit</v>
      </c>
      <c r="AJ940" s="25">
        <v>2034</v>
      </c>
      <c r="AK940" s="34">
        <f t="shared" si="579"/>
        <v>0</v>
      </c>
      <c r="AL940" s="34">
        <f t="shared" si="574"/>
        <v>0</v>
      </c>
      <c r="AM940" s="34">
        <f t="shared" si="580"/>
        <v>0</v>
      </c>
      <c r="AN940" s="34">
        <f t="shared" si="581"/>
        <v>0</v>
      </c>
      <c r="AO940" s="34">
        <f t="shared" si="582"/>
        <v>0</v>
      </c>
      <c r="AP940" s="34">
        <f t="shared" si="583"/>
        <v>0</v>
      </c>
      <c r="AQ940" s="34">
        <f t="shared" si="584"/>
        <v>0</v>
      </c>
      <c r="AR940" s="34">
        <f t="shared" si="575"/>
        <v>0</v>
      </c>
      <c r="AS940" s="34">
        <f t="shared" si="585"/>
        <v>0</v>
      </c>
      <c r="AT940" s="34">
        <f t="shared" si="586"/>
        <v>0</v>
      </c>
      <c r="AU940" s="34">
        <f t="shared" si="576"/>
        <v>0</v>
      </c>
      <c r="AV940" s="34">
        <f t="shared" si="577"/>
        <v>0</v>
      </c>
      <c r="AX940" s="25">
        <v>2034</v>
      </c>
      <c r="AY940" s="34"/>
      <c r="AZ940" s="34"/>
      <c r="BA940" s="34"/>
      <c r="BB940" s="34"/>
      <c r="BC940" s="34"/>
      <c r="BD940" s="34"/>
      <c r="BE940" s="34"/>
      <c r="BF940" s="34"/>
      <c r="BG940" s="34"/>
      <c r="BH940" s="34"/>
      <c r="BI940" s="34"/>
      <c r="BJ940" s="34"/>
    </row>
    <row r="941" spans="2:65" x14ac:dyDescent="0.25">
      <c r="B941" s="27">
        <v>2035</v>
      </c>
      <c r="C941" s="115"/>
      <c r="D941" s="115"/>
      <c r="E941" s="115"/>
      <c r="F941" s="115"/>
      <c r="G941" s="115"/>
      <c r="H941" s="115"/>
      <c r="I941" s="115"/>
      <c r="J941" s="115"/>
      <c r="K941" s="115"/>
      <c r="L941" s="115"/>
      <c r="M941" s="115"/>
      <c r="N941" s="115"/>
      <c r="O941" s="115"/>
      <c r="P941" s="115"/>
      <c r="Q941" s="115"/>
      <c r="R941" s="115"/>
      <c r="S941" s="115"/>
      <c r="T941" s="115"/>
      <c r="U941" s="115"/>
      <c r="V941" s="115"/>
      <c r="W941" s="115"/>
      <c r="X941" s="115"/>
      <c r="Y941" s="115"/>
      <c r="Z941" s="115"/>
      <c r="AA941" s="115"/>
      <c r="AB941" s="115"/>
      <c r="AC941" s="115"/>
      <c r="AD941" s="115"/>
      <c r="AE941" s="115"/>
      <c r="AF941" s="115"/>
      <c r="AG941" s="115"/>
      <c r="AH941" s="115"/>
      <c r="AI941" s="30" t="str">
        <f t="shared" si="578"/>
        <v>Y Maximum Customer Benefit</v>
      </c>
      <c r="AJ941" s="27">
        <v>2035</v>
      </c>
      <c r="AK941" s="35">
        <f t="shared" si="579"/>
        <v>0</v>
      </c>
      <c r="AL941" s="35">
        <f t="shared" si="574"/>
        <v>0</v>
      </c>
      <c r="AM941" s="35">
        <f t="shared" si="580"/>
        <v>0</v>
      </c>
      <c r="AN941" s="35">
        <f t="shared" si="581"/>
        <v>0</v>
      </c>
      <c r="AO941" s="35">
        <f t="shared" si="582"/>
        <v>0</v>
      </c>
      <c r="AP941" s="35">
        <f t="shared" si="583"/>
        <v>0</v>
      </c>
      <c r="AQ941" s="35">
        <f t="shared" si="584"/>
        <v>0</v>
      </c>
      <c r="AR941" s="35">
        <f t="shared" si="575"/>
        <v>0</v>
      </c>
      <c r="AS941" s="35">
        <f t="shared" si="585"/>
        <v>0</v>
      </c>
      <c r="AT941" s="35">
        <f t="shared" si="586"/>
        <v>0</v>
      </c>
      <c r="AU941" s="35">
        <f t="shared" si="576"/>
        <v>0</v>
      </c>
      <c r="AV941" s="35">
        <f t="shared" si="577"/>
        <v>0</v>
      </c>
      <c r="AX941" s="27">
        <v>2035</v>
      </c>
      <c r="AY941" s="35"/>
      <c r="AZ941" s="35"/>
      <c r="BA941" s="35"/>
      <c r="BB941" s="35"/>
      <c r="BC941" s="35"/>
      <c r="BD941" s="35"/>
      <c r="BE941" s="35"/>
      <c r="BF941" s="35"/>
      <c r="BG941" s="35"/>
      <c r="BH941" s="35"/>
      <c r="BI941" s="35"/>
      <c r="BJ941" s="35"/>
    </row>
    <row r="942" spans="2:65" x14ac:dyDescent="0.25">
      <c r="B942" s="25">
        <v>2036</v>
      </c>
      <c r="C942" s="115"/>
      <c r="D942" s="115"/>
      <c r="E942" s="115"/>
      <c r="F942" s="115"/>
      <c r="G942" s="115"/>
      <c r="H942" s="115"/>
      <c r="I942" s="115"/>
      <c r="J942" s="115"/>
      <c r="K942" s="115"/>
      <c r="L942" s="115"/>
      <c r="M942" s="115"/>
      <c r="N942" s="115"/>
      <c r="O942" s="115"/>
      <c r="P942" s="115"/>
      <c r="Q942" s="115"/>
      <c r="R942" s="115"/>
      <c r="S942" s="115"/>
      <c r="T942" s="115"/>
      <c r="U942" s="115"/>
      <c r="V942" s="115"/>
      <c r="W942" s="115"/>
      <c r="X942" s="115"/>
      <c r="Y942" s="115"/>
      <c r="Z942" s="115"/>
      <c r="AA942" s="115"/>
      <c r="AB942" s="115"/>
      <c r="AC942" s="115"/>
      <c r="AD942" s="115"/>
      <c r="AE942" s="115"/>
      <c r="AF942" s="115"/>
      <c r="AG942" s="115"/>
      <c r="AH942" s="115"/>
      <c r="AI942" s="30" t="str">
        <f t="shared" si="578"/>
        <v>Y Maximum Customer Benefit</v>
      </c>
      <c r="AJ942" s="25">
        <v>2036</v>
      </c>
      <c r="AK942" s="34">
        <f t="shared" si="579"/>
        <v>0</v>
      </c>
      <c r="AL942" s="34">
        <f t="shared" si="574"/>
        <v>0</v>
      </c>
      <c r="AM942" s="34">
        <f t="shared" si="580"/>
        <v>0</v>
      </c>
      <c r="AN942" s="34">
        <f t="shared" si="581"/>
        <v>0</v>
      </c>
      <c r="AO942" s="34">
        <f t="shared" si="582"/>
        <v>0</v>
      </c>
      <c r="AP942" s="34">
        <f t="shared" si="583"/>
        <v>0</v>
      </c>
      <c r="AQ942" s="34">
        <f t="shared" si="584"/>
        <v>0</v>
      </c>
      <c r="AR942" s="34">
        <f t="shared" si="575"/>
        <v>0</v>
      </c>
      <c r="AS942" s="34">
        <f t="shared" si="585"/>
        <v>0</v>
      </c>
      <c r="AT942" s="34">
        <f t="shared" si="586"/>
        <v>0</v>
      </c>
      <c r="AU942" s="34">
        <f t="shared" si="576"/>
        <v>0</v>
      </c>
      <c r="AV942" s="34">
        <f t="shared" si="577"/>
        <v>0</v>
      </c>
      <c r="AX942" s="25">
        <v>2036</v>
      </c>
      <c r="AY942" s="34"/>
      <c r="AZ942" s="34"/>
      <c r="BA942" s="34"/>
      <c r="BB942" s="34"/>
      <c r="BC942" s="34"/>
      <c r="BD942" s="34"/>
      <c r="BE942" s="34"/>
      <c r="BF942" s="34"/>
      <c r="BG942" s="34"/>
      <c r="BH942" s="34"/>
      <c r="BI942" s="34"/>
      <c r="BJ942" s="34"/>
    </row>
    <row r="943" spans="2:65" x14ac:dyDescent="0.25">
      <c r="B943" s="27">
        <v>2037</v>
      </c>
      <c r="C943" s="115"/>
      <c r="D943" s="115"/>
      <c r="E943" s="115"/>
      <c r="F943" s="115"/>
      <c r="G943" s="115"/>
      <c r="H943" s="115"/>
      <c r="I943" s="115"/>
      <c r="J943" s="115"/>
      <c r="K943" s="115"/>
      <c r="L943" s="115"/>
      <c r="M943" s="115"/>
      <c r="N943" s="115"/>
      <c r="O943" s="115"/>
      <c r="P943" s="115"/>
      <c r="Q943" s="115"/>
      <c r="R943" s="115"/>
      <c r="S943" s="115"/>
      <c r="T943" s="115"/>
      <c r="U943" s="115"/>
      <c r="V943" s="115"/>
      <c r="W943" s="115"/>
      <c r="X943" s="115"/>
      <c r="Y943" s="115"/>
      <c r="Z943" s="115"/>
      <c r="AA943" s="115"/>
      <c r="AB943" s="115"/>
      <c r="AC943" s="115"/>
      <c r="AD943" s="115"/>
      <c r="AE943" s="115"/>
      <c r="AF943" s="115"/>
      <c r="AG943" s="115"/>
      <c r="AH943" s="115"/>
      <c r="AI943" s="30" t="str">
        <f t="shared" si="578"/>
        <v>Y Maximum Customer Benefit</v>
      </c>
      <c r="AJ943" s="27">
        <v>2037</v>
      </c>
      <c r="AK943" s="35">
        <f t="shared" si="579"/>
        <v>0</v>
      </c>
      <c r="AL943" s="35">
        <f t="shared" si="574"/>
        <v>0</v>
      </c>
      <c r="AM943" s="35">
        <f t="shared" si="580"/>
        <v>0</v>
      </c>
      <c r="AN943" s="35">
        <f t="shared" si="581"/>
        <v>0</v>
      </c>
      <c r="AO943" s="35">
        <f t="shared" si="582"/>
        <v>0</v>
      </c>
      <c r="AP943" s="35">
        <f t="shared" si="583"/>
        <v>0</v>
      </c>
      <c r="AQ943" s="35">
        <f t="shared" si="584"/>
        <v>0</v>
      </c>
      <c r="AR943" s="35">
        <f t="shared" si="575"/>
        <v>0</v>
      </c>
      <c r="AS943" s="35">
        <f t="shared" si="585"/>
        <v>0</v>
      </c>
      <c r="AT943" s="35">
        <f t="shared" si="586"/>
        <v>0</v>
      </c>
      <c r="AU943" s="35">
        <f t="shared" si="576"/>
        <v>0</v>
      </c>
      <c r="AV943" s="35">
        <f t="shared" si="577"/>
        <v>0</v>
      </c>
      <c r="AX943" s="27">
        <v>2037</v>
      </c>
      <c r="AY943" s="35"/>
      <c r="AZ943" s="35"/>
      <c r="BA943" s="35"/>
      <c r="BB943" s="35"/>
      <c r="BC943" s="35"/>
      <c r="BD943" s="35"/>
      <c r="BE943" s="35"/>
      <c r="BF943" s="35"/>
      <c r="BG943" s="35"/>
      <c r="BH943" s="35"/>
      <c r="BI943" s="35"/>
      <c r="BJ943" s="35"/>
    </row>
    <row r="944" spans="2:65" x14ac:dyDescent="0.25">
      <c r="B944" s="25">
        <v>2038</v>
      </c>
      <c r="C944" s="115"/>
      <c r="D944" s="115"/>
      <c r="E944" s="115"/>
      <c r="F944" s="115"/>
      <c r="G944" s="115"/>
      <c r="H944" s="115"/>
      <c r="I944" s="115"/>
      <c r="J944" s="115"/>
      <c r="K944" s="115"/>
      <c r="L944" s="115"/>
      <c r="M944" s="115"/>
      <c r="N944" s="115"/>
      <c r="O944" s="115"/>
      <c r="P944" s="115"/>
      <c r="Q944" s="115"/>
      <c r="R944" s="115"/>
      <c r="S944" s="115"/>
      <c r="T944" s="115"/>
      <c r="U944" s="115"/>
      <c r="V944" s="115"/>
      <c r="W944" s="115"/>
      <c r="X944" s="115"/>
      <c r="Y944" s="115"/>
      <c r="Z944" s="115"/>
      <c r="AA944" s="115"/>
      <c r="AB944" s="115"/>
      <c r="AC944" s="115"/>
      <c r="AD944" s="115"/>
      <c r="AE944" s="115"/>
      <c r="AF944" s="115"/>
      <c r="AG944" s="115"/>
      <c r="AH944" s="115"/>
      <c r="AI944" s="30" t="str">
        <f t="shared" si="578"/>
        <v>Y Maximum Customer Benefit</v>
      </c>
      <c r="AJ944" s="25">
        <v>2038</v>
      </c>
      <c r="AK944" s="34">
        <f t="shared" si="579"/>
        <v>0</v>
      </c>
      <c r="AL944" s="34">
        <f t="shared" si="574"/>
        <v>0</v>
      </c>
      <c r="AM944" s="34">
        <f t="shared" si="580"/>
        <v>0</v>
      </c>
      <c r="AN944" s="34">
        <f t="shared" si="581"/>
        <v>0</v>
      </c>
      <c r="AO944" s="34">
        <f t="shared" si="582"/>
        <v>0</v>
      </c>
      <c r="AP944" s="34">
        <f t="shared" si="583"/>
        <v>0</v>
      </c>
      <c r="AQ944" s="34">
        <f t="shared" si="584"/>
        <v>0</v>
      </c>
      <c r="AR944" s="34">
        <f t="shared" si="575"/>
        <v>0</v>
      </c>
      <c r="AS944" s="34">
        <f t="shared" si="585"/>
        <v>0</v>
      </c>
      <c r="AT944" s="34">
        <f t="shared" si="586"/>
        <v>0</v>
      </c>
      <c r="AU944" s="34">
        <f t="shared" si="576"/>
        <v>0</v>
      </c>
      <c r="AV944" s="34">
        <f t="shared" si="577"/>
        <v>0</v>
      </c>
      <c r="AX944" s="25">
        <v>2038</v>
      </c>
      <c r="AY944" s="34"/>
      <c r="AZ944" s="34"/>
      <c r="BA944" s="34"/>
      <c r="BB944" s="34"/>
      <c r="BC944" s="34"/>
      <c r="BD944" s="34"/>
      <c r="BE944" s="34"/>
      <c r="BF944" s="34"/>
      <c r="BG944" s="34"/>
      <c r="BH944" s="34"/>
      <c r="BI944" s="34"/>
      <c r="BJ944" s="34"/>
    </row>
    <row r="945" spans="2:65" x14ac:dyDescent="0.25">
      <c r="B945" s="27">
        <v>2039</v>
      </c>
      <c r="C945" s="115"/>
      <c r="D945" s="115"/>
      <c r="E945" s="115"/>
      <c r="F945" s="115"/>
      <c r="G945" s="115"/>
      <c r="H945" s="115"/>
      <c r="I945" s="115"/>
      <c r="J945" s="115"/>
      <c r="K945" s="115"/>
      <c r="L945" s="115"/>
      <c r="M945" s="115"/>
      <c r="N945" s="115"/>
      <c r="O945" s="115"/>
      <c r="P945" s="115"/>
      <c r="Q945" s="115"/>
      <c r="R945" s="115"/>
      <c r="S945" s="115"/>
      <c r="T945" s="115"/>
      <c r="U945" s="115"/>
      <c r="V945" s="115"/>
      <c r="W945" s="115"/>
      <c r="X945" s="115"/>
      <c r="Y945" s="115"/>
      <c r="Z945" s="115"/>
      <c r="AA945" s="115"/>
      <c r="AB945" s="115"/>
      <c r="AC945" s="115"/>
      <c r="AD945" s="115"/>
      <c r="AE945" s="115"/>
      <c r="AF945" s="115"/>
      <c r="AG945" s="115"/>
      <c r="AH945" s="115"/>
      <c r="AI945" s="30" t="str">
        <f t="shared" si="578"/>
        <v>Y Maximum Customer Benefit</v>
      </c>
      <c r="AJ945" s="27">
        <v>2039</v>
      </c>
      <c r="AK945" s="35">
        <f t="shared" si="579"/>
        <v>0</v>
      </c>
      <c r="AL945" s="35">
        <f t="shared" si="574"/>
        <v>0</v>
      </c>
      <c r="AM945" s="35">
        <f t="shared" si="580"/>
        <v>0</v>
      </c>
      <c r="AN945" s="35">
        <f t="shared" si="581"/>
        <v>0</v>
      </c>
      <c r="AO945" s="35">
        <f t="shared" si="582"/>
        <v>0</v>
      </c>
      <c r="AP945" s="35">
        <f t="shared" si="583"/>
        <v>0</v>
      </c>
      <c r="AQ945" s="35">
        <f t="shared" si="584"/>
        <v>0</v>
      </c>
      <c r="AR945" s="35">
        <f t="shared" si="575"/>
        <v>0</v>
      </c>
      <c r="AS945" s="35">
        <f t="shared" si="585"/>
        <v>0</v>
      </c>
      <c r="AT945" s="35">
        <f t="shared" si="586"/>
        <v>0</v>
      </c>
      <c r="AU945" s="35">
        <f t="shared" si="576"/>
        <v>0</v>
      </c>
      <c r="AV945" s="35">
        <f t="shared" si="577"/>
        <v>0</v>
      </c>
      <c r="AX945" s="27">
        <v>2039</v>
      </c>
      <c r="AY945" s="35"/>
      <c r="AZ945" s="35"/>
      <c r="BA945" s="35"/>
      <c r="BB945" s="35"/>
      <c r="BC945" s="35"/>
      <c r="BD945" s="35"/>
      <c r="BE945" s="35"/>
      <c r="BF945" s="35"/>
      <c r="BG945" s="35"/>
      <c r="BH945" s="35"/>
      <c r="BI945" s="35"/>
      <c r="BJ945" s="35"/>
    </row>
    <row r="946" spans="2:65" x14ac:dyDescent="0.25">
      <c r="B946" s="25">
        <v>2040</v>
      </c>
      <c r="C946" s="115"/>
      <c r="D946" s="115"/>
      <c r="E946" s="115"/>
      <c r="F946" s="115"/>
      <c r="G946" s="115"/>
      <c r="H946" s="115"/>
      <c r="I946" s="115"/>
      <c r="J946" s="115"/>
      <c r="K946" s="115"/>
      <c r="L946" s="115"/>
      <c r="M946" s="115"/>
      <c r="N946" s="115"/>
      <c r="O946" s="115"/>
      <c r="P946" s="115"/>
      <c r="Q946" s="115"/>
      <c r="R946" s="115"/>
      <c r="S946" s="115"/>
      <c r="T946" s="115"/>
      <c r="U946" s="115"/>
      <c r="V946" s="115"/>
      <c r="W946" s="115"/>
      <c r="X946" s="115"/>
      <c r="Y946" s="115"/>
      <c r="Z946" s="115"/>
      <c r="AA946" s="115"/>
      <c r="AB946" s="115"/>
      <c r="AC946" s="115"/>
      <c r="AD946" s="115"/>
      <c r="AE946" s="115"/>
      <c r="AF946" s="115"/>
      <c r="AG946" s="115"/>
      <c r="AH946" s="115"/>
      <c r="AI946" s="30" t="str">
        <f t="shared" si="578"/>
        <v>Y Maximum Customer Benefit</v>
      </c>
      <c r="AJ946" s="25">
        <v>2040</v>
      </c>
      <c r="AK946" s="34">
        <f t="shared" si="579"/>
        <v>0</v>
      </c>
      <c r="AL946" s="34">
        <f t="shared" si="574"/>
        <v>0</v>
      </c>
      <c r="AM946" s="34">
        <f t="shared" si="580"/>
        <v>0</v>
      </c>
      <c r="AN946" s="34">
        <f t="shared" si="581"/>
        <v>0</v>
      </c>
      <c r="AO946" s="34">
        <f t="shared" si="582"/>
        <v>0</v>
      </c>
      <c r="AP946" s="34">
        <f t="shared" si="583"/>
        <v>0</v>
      </c>
      <c r="AQ946" s="34">
        <f t="shared" si="584"/>
        <v>0</v>
      </c>
      <c r="AR946" s="34">
        <f t="shared" si="575"/>
        <v>0</v>
      </c>
      <c r="AS946" s="34">
        <f t="shared" si="585"/>
        <v>0</v>
      </c>
      <c r="AT946" s="34">
        <f t="shared" si="586"/>
        <v>0</v>
      </c>
      <c r="AU946" s="34">
        <f t="shared" si="576"/>
        <v>0</v>
      </c>
      <c r="AV946" s="34">
        <f t="shared" si="577"/>
        <v>0</v>
      </c>
      <c r="AX946" s="25">
        <v>2040</v>
      </c>
      <c r="AY946" s="34"/>
      <c r="AZ946" s="34"/>
      <c r="BA946" s="34"/>
      <c r="BB946" s="34"/>
      <c r="BC946" s="34"/>
      <c r="BD946" s="34"/>
      <c r="BE946" s="34"/>
      <c r="BF946" s="34"/>
      <c r="BG946" s="34"/>
      <c r="BH946" s="34"/>
      <c r="BI946" s="34"/>
      <c r="BJ946" s="34"/>
    </row>
    <row r="947" spans="2:65" x14ac:dyDescent="0.25">
      <c r="B947" s="27">
        <v>2041</v>
      </c>
      <c r="C947" s="115"/>
      <c r="D947" s="115"/>
      <c r="E947" s="115"/>
      <c r="F947" s="115"/>
      <c r="G947" s="115"/>
      <c r="H947" s="115"/>
      <c r="I947" s="115"/>
      <c r="J947" s="115"/>
      <c r="K947" s="115"/>
      <c r="L947" s="115"/>
      <c r="M947" s="115"/>
      <c r="N947" s="115"/>
      <c r="O947" s="115"/>
      <c r="P947" s="115"/>
      <c r="Q947" s="115"/>
      <c r="R947" s="115"/>
      <c r="S947" s="115"/>
      <c r="T947" s="115"/>
      <c r="U947" s="115"/>
      <c r="V947" s="115"/>
      <c r="W947" s="115"/>
      <c r="X947" s="115"/>
      <c r="Y947" s="115"/>
      <c r="Z947" s="115"/>
      <c r="AA947" s="115"/>
      <c r="AB947" s="115"/>
      <c r="AC947" s="115"/>
      <c r="AD947" s="115"/>
      <c r="AE947" s="115"/>
      <c r="AF947" s="115"/>
      <c r="AG947" s="115"/>
      <c r="AH947" s="115"/>
      <c r="AI947" s="30" t="str">
        <f t="shared" si="578"/>
        <v>Y Maximum Customer Benefit</v>
      </c>
      <c r="AJ947" s="27">
        <v>2041</v>
      </c>
      <c r="AK947" s="35">
        <f t="shared" si="579"/>
        <v>0</v>
      </c>
      <c r="AL947" s="35">
        <f t="shared" si="574"/>
        <v>0</v>
      </c>
      <c r="AM947" s="35">
        <f t="shared" si="580"/>
        <v>0</v>
      </c>
      <c r="AN947" s="35">
        <f t="shared" si="581"/>
        <v>0</v>
      </c>
      <c r="AO947" s="35">
        <f t="shared" si="582"/>
        <v>0</v>
      </c>
      <c r="AP947" s="35">
        <f t="shared" si="583"/>
        <v>0</v>
      </c>
      <c r="AQ947" s="35">
        <f t="shared" si="584"/>
        <v>0</v>
      </c>
      <c r="AR947" s="35">
        <f t="shared" si="575"/>
        <v>0</v>
      </c>
      <c r="AS947" s="35">
        <f t="shared" si="585"/>
        <v>0</v>
      </c>
      <c r="AT947" s="35">
        <f t="shared" si="586"/>
        <v>0</v>
      </c>
      <c r="AU947" s="35">
        <f t="shared" si="576"/>
        <v>0</v>
      </c>
      <c r="AV947" s="35">
        <f t="shared" si="577"/>
        <v>0</v>
      </c>
      <c r="AX947" s="27">
        <v>2041</v>
      </c>
      <c r="AY947" s="35"/>
      <c r="AZ947" s="35"/>
      <c r="BA947" s="35"/>
      <c r="BB947" s="35"/>
      <c r="BC947" s="35"/>
      <c r="BD947" s="35"/>
      <c r="BE947" s="35"/>
      <c r="BF947" s="35"/>
      <c r="BG947" s="35"/>
      <c r="BH947" s="35"/>
      <c r="BI947" s="35"/>
      <c r="BJ947" s="35"/>
    </row>
    <row r="948" spans="2:65" x14ac:dyDescent="0.25">
      <c r="B948" s="25">
        <v>2042</v>
      </c>
      <c r="C948" s="115"/>
      <c r="D948" s="115"/>
      <c r="E948" s="115"/>
      <c r="F948" s="115"/>
      <c r="G948" s="115"/>
      <c r="H948" s="115"/>
      <c r="I948" s="115"/>
      <c r="J948" s="115"/>
      <c r="K948" s="115"/>
      <c r="L948" s="115"/>
      <c r="M948" s="115"/>
      <c r="N948" s="115"/>
      <c r="O948" s="115"/>
      <c r="P948" s="115"/>
      <c r="Q948" s="115"/>
      <c r="R948" s="115"/>
      <c r="S948" s="115"/>
      <c r="T948" s="115"/>
      <c r="U948" s="115"/>
      <c r="V948" s="115"/>
      <c r="W948" s="115"/>
      <c r="X948" s="115"/>
      <c r="Y948" s="115"/>
      <c r="Z948" s="115"/>
      <c r="AA948" s="115"/>
      <c r="AB948" s="115"/>
      <c r="AC948" s="115"/>
      <c r="AD948" s="115"/>
      <c r="AE948" s="115"/>
      <c r="AF948" s="115"/>
      <c r="AG948" s="115"/>
      <c r="AH948" s="115"/>
      <c r="AI948" s="30" t="str">
        <f t="shared" si="578"/>
        <v>Y Maximum Customer Benefit</v>
      </c>
      <c r="AJ948" s="25">
        <v>2042</v>
      </c>
      <c r="AK948" s="34">
        <f t="shared" si="579"/>
        <v>0</v>
      </c>
      <c r="AL948" s="34">
        <f t="shared" si="574"/>
        <v>0</v>
      </c>
      <c r="AM948" s="34">
        <f t="shared" si="580"/>
        <v>0</v>
      </c>
      <c r="AN948" s="34">
        <f t="shared" si="581"/>
        <v>0</v>
      </c>
      <c r="AO948" s="34">
        <f t="shared" si="582"/>
        <v>0</v>
      </c>
      <c r="AP948" s="34">
        <f t="shared" si="583"/>
        <v>0</v>
      </c>
      <c r="AQ948" s="34">
        <f t="shared" si="584"/>
        <v>0</v>
      </c>
      <c r="AR948" s="34">
        <f t="shared" si="575"/>
        <v>0</v>
      </c>
      <c r="AS948" s="34">
        <f t="shared" si="585"/>
        <v>0</v>
      </c>
      <c r="AT948" s="34">
        <f t="shared" si="586"/>
        <v>0</v>
      </c>
      <c r="AU948" s="34">
        <f t="shared" si="576"/>
        <v>0</v>
      </c>
      <c r="AV948" s="34">
        <f t="shared" si="577"/>
        <v>0</v>
      </c>
      <c r="AX948" s="25">
        <v>2042</v>
      </c>
      <c r="AY948" s="34"/>
      <c r="AZ948" s="34"/>
      <c r="BA948" s="34"/>
      <c r="BB948" s="34"/>
      <c r="BC948" s="34"/>
      <c r="BD948" s="34"/>
      <c r="BE948" s="34"/>
      <c r="BF948" s="34"/>
      <c r="BG948" s="34"/>
      <c r="BH948" s="34"/>
      <c r="BI948" s="34"/>
      <c r="BJ948" s="34"/>
    </row>
    <row r="949" spans="2:65" x14ac:dyDescent="0.25">
      <c r="B949" s="27">
        <v>2043</v>
      </c>
      <c r="C949" s="115"/>
      <c r="D949" s="115"/>
      <c r="E949" s="115"/>
      <c r="F949" s="115"/>
      <c r="G949" s="115"/>
      <c r="H949" s="115"/>
      <c r="I949" s="115"/>
      <c r="J949" s="115"/>
      <c r="K949" s="115"/>
      <c r="L949" s="115"/>
      <c r="M949" s="115"/>
      <c r="N949" s="115"/>
      <c r="O949" s="115"/>
      <c r="P949" s="115"/>
      <c r="Q949" s="115"/>
      <c r="R949" s="115"/>
      <c r="S949" s="115"/>
      <c r="T949" s="115"/>
      <c r="U949" s="115"/>
      <c r="V949" s="115"/>
      <c r="W949" s="115"/>
      <c r="X949" s="115"/>
      <c r="Y949" s="115"/>
      <c r="Z949" s="115"/>
      <c r="AA949" s="115"/>
      <c r="AB949" s="115"/>
      <c r="AC949" s="115"/>
      <c r="AD949" s="115"/>
      <c r="AE949" s="115"/>
      <c r="AF949" s="115"/>
      <c r="AG949" s="115"/>
      <c r="AH949" s="115"/>
      <c r="AI949" s="30" t="str">
        <f t="shared" si="578"/>
        <v>Y Maximum Customer Benefit</v>
      </c>
      <c r="AJ949" s="27">
        <v>2043</v>
      </c>
      <c r="AK949" s="35">
        <f t="shared" si="579"/>
        <v>0</v>
      </c>
      <c r="AL949" s="35">
        <f t="shared" si="574"/>
        <v>0</v>
      </c>
      <c r="AM949" s="35">
        <f t="shared" si="580"/>
        <v>0</v>
      </c>
      <c r="AN949" s="35">
        <f t="shared" si="581"/>
        <v>0</v>
      </c>
      <c r="AO949" s="35">
        <f t="shared" si="582"/>
        <v>0</v>
      </c>
      <c r="AP949" s="35">
        <f t="shared" si="583"/>
        <v>0</v>
      </c>
      <c r="AQ949" s="35">
        <f t="shared" si="584"/>
        <v>0</v>
      </c>
      <c r="AR949" s="35">
        <f t="shared" si="575"/>
        <v>0</v>
      </c>
      <c r="AS949" s="35">
        <f t="shared" si="585"/>
        <v>0</v>
      </c>
      <c r="AT949" s="35">
        <f t="shared" si="586"/>
        <v>0</v>
      </c>
      <c r="AU949" s="35">
        <f t="shared" si="576"/>
        <v>0</v>
      </c>
      <c r="AV949" s="35">
        <f t="shared" si="577"/>
        <v>0</v>
      </c>
      <c r="AX949" s="27">
        <v>2043</v>
      </c>
      <c r="AY949" s="35"/>
      <c r="AZ949" s="35"/>
      <c r="BA949" s="35"/>
      <c r="BB949" s="35"/>
      <c r="BC949" s="35"/>
      <c r="BD949" s="35"/>
      <c r="BE949" s="35"/>
      <c r="BF949" s="35"/>
      <c r="BG949" s="35"/>
      <c r="BH949" s="35"/>
      <c r="BI949" s="35"/>
      <c r="BJ949" s="35"/>
    </row>
    <row r="950" spans="2:65" x14ac:dyDescent="0.25">
      <c r="B950" s="25">
        <v>2044</v>
      </c>
      <c r="C950" s="115"/>
      <c r="D950" s="115"/>
      <c r="E950" s="115"/>
      <c r="F950" s="115"/>
      <c r="G950" s="115"/>
      <c r="H950" s="115"/>
      <c r="I950" s="115"/>
      <c r="J950" s="115"/>
      <c r="K950" s="115"/>
      <c r="L950" s="115"/>
      <c r="M950" s="115"/>
      <c r="N950" s="115"/>
      <c r="O950" s="115"/>
      <c r="P950" s="115"/>
      <c r="Q950" s="115"/>
      <c r="R950" s="115"/>
      <c r="S950" s="115"/>
      <c r="T950" s="115"/>
      <c r="U950" s="115"/>
      <c r="V950" s="115"/>
      <c r="W950" s="115"/>
      <c r="X950" s="115"/>
      <c r="Y950" s="115"/>
      <c r="Z950" s="115"/>
      <c r="AA950" s="115"/>
      <c r="AB950" s="115"/>
      <c r="AC950" s="115"/>
      <c r="AD950" s="115"/>
      <c r="AE950" s="115"/>
      <c r="AF950" s="115"/>
      <c r="AG950" s="115"/>
      <c r="AH950" s="115"/>
      <c r="AI950" s="30" t="str">
        <f t="shared" si="578"/>
        <v>Y Maximum Customer Benefit</v>
      </c>
      <c r="AJ950" s="25">
        <v>2044</v>
      </c>
      <c r="AK950" s="34">
        <f t="shared" si="579"/>
        <v>0</v>
      </c>
      <c r="AL950" s="34">
        <f t="shared" si="574"/>
        <v>0</v>
      </c>
      <c r="AM950" s="34">
        <f t="shared" si="580"/>
        <v>0</v>
      </c>
      <c r="AN950" s="34">
        <f t="shared" si="581"/>
        <v>0</v>
      </c>
      <c r="AO950" s="34">
        <f t="shared" si="582"/>
        <v>0</v>
      </c>
      <c r="AP950" s="34">
        <f t="shared" si="583"/>
        <v>0</v>
      </c>
      <c r="AQ950" s="34">
        <f t="shared" si="584"/>
        <v>0</v>
      </c>
      <c r="AR950" s="34">
        <f t="shared" si="575"/>
        <v>0</v>
      </c>
      <c r="AS950" s="34">
        <f t="shared" si="585"/>
        <v>0</v>
      </c>
      <c r="AT950" s="34">
        <f t="shared" si="586"/>
        <v>0</v>
      </c>
      <c r="AU950" s="34">
        <f t="shared" si="576"/>
        <v>0</v>
      </c>
      <c r="AV950" s="34">
        <f t="shared" si="577"/>
        <v>0</v>
      </c>
      <c r="AX950" s="25">
        <v>2044</v>
      </c>
      <c r="AY950" s="34"/>
      <c r="AZ950" s="34"/>
      <c r="BA950" s="34"/>
      <c r="BB950" s="34"/>
      <c r="BC950" s="34"/>
      <c r="BD950" s="34"/>
      <c r="BE950" s="34"/>
      <c r="BF950" s="34"/>
      <c r="BG950" s="34"/>
      <c r="BH950" s="34"/>
      <c r="BI950" s="34"/>
      <c r="BJ950" s="34"/>
    </row>
    <row r="951" spans="2:65" x14ac:dyDescent="0.25">
      <c r="B951" s="27">
        <v>2045</v>
      </c>
      <c r="C951" s="115"/>
      <c r="D951" s="115"/>
      <c r="E951" s="115"/>
      <c r="F951" s="115"/>
      <c r="G951" s="115"/>
      <c r="H951" s="115"/>
      <c r="I951" s="115"/>
      <c r="J951" s="115"/>
      <c r="K951" s="115"/>
      <c r="L951" s="115"/>
      <c r="M951" s="115"/>
      <c r="N951" s="115"/>
      <c r="O951" s="115"/>
      <c r="P951" s="115"/>
      <c r="Q951" s="115"/>
      <c r="R951" s="115"/>
      <c r="S951" s="115"/>
      <c r="T951" s="115"/>
      <c r="U951" s="115"/>
      <c r="V951" s="115"/>
      <c r="W951" s="115"/>
      <c r="X951" s="115"/>
      <c r="Y951" s="115"/>
      <c r="Z951" s="115"/>
      <c r="AA951" s="115"/>
      <c r="AB951" s="115"/>
      <c r="AC951" s="115"/>
      <c r="AD951" s="115"/>
      <c r="AE951" s="115"/>
      <c r="AF951" s="115"/>
      <c r="AG951" s="115"/>
      <c r="AH951" s="115"/>
      <c r="AI951" s="30" t="str">
        <f t="shared" si="578"/>
        <v>Y Maximum Customer Benefit</v>
      </c>
      <c r="AJ951" s="27">
        <v>2045</v>
      </c>
      <c r="AK951" s="35">
        <f>SUM(AG951:AH951)</f>
        <v>0</v>
      </c>
      <c r="AL951" s="35">
        <f t="shared" si="574"/>
        <v>0</v>
      </c>
      <c r="AM951" s="35">
        <f t="shared" si="580"/>
        <v>0</v>
      </c>
      <c r="AN951" s="35">
        <f t="shared" si="581"/>
        <v>0</v>
      </c>
      <c r="AO951" s="35">
        <f t="shared" si="582"/>
        <v>0</v>
      </c>
      <c r="AP951" s="35">
        <f t="shared" si="583"/>
        <v>0</v>
      </c>
      <c r="AQ951" s="35">
        <f t="shared" si="584"/>
        <v>0</v>
      </c>
      <c r="AR951" s="35">
        <f t="shared" si="575"/>
        <v>0</v>
      </c>
      <c r="AS951" s="35">
        <f t="shared" si="585"/>
        <v>0</v>
      </c>
      <c r="AT951" s="35">
        <f t="shared" si="586"/>
        <v>0</v>
      </c>
      <c r="AU951" s="35">
        <f t="shared" si="576"/>
        <v>0</v>
      </c>
      <c r="AV951" s="35">
        <f t="shared" si="577"/>
        <v>0</v>
      </c>
      <c r="AX951" s="27">
        <v>2045</v>
      </c>
      <c r="AY951" s="35">
        <f t="shared" ref="AY951:BJ951" si="589">AK951-AK936</f>
        <v>0</v>
      </c>
      <c r="AZ951" s="35">
        <f t="shared" si="589"/>
        <v>0</v>
      </c>
      <c r="BA951" s="35">
        <f t="shared" si="589"/>
        <v>0</v>
      </c>
      <c r="BB951" s="35">
        <f t="shared" si="589"/>
        <v>0</v>
      </c>
      <c r="BC951" s="35">
        <f t="shared" si="589"/>
        <v>0</v>
      </c>
      <c r="BD951" s="35">
        <f t="shared" si="589"/>
        <v>0</v>
      </c>
      <c r="BE951" s="35">
        <f t="shared" si="589"/>
        <v>0</v>
      </c>
      <c r="BF951" s="35">
        <f t="shared" si="589"/>
        <v>0</v>
      </c>
      <c r="BG951" s="35">
        <f t="shared" si="589"/>
        <v>0</v>
      </c>
      <c r="BH951" s="35">
        <f t="shared" si="589"/>
        <v>0</v>
      </c>
      <c r="BI951" s="35">
        <f t="shared" si="589"/>
        <v>0</v>
      </c>
      <c r="BJ951" s="35">
        <f t="shared" si="589"/>
        <v>0</v>
      </c>
    </row>
    <row r="952" spans="2:65" x14ac:dyDescent="0.25">
      <c r="AX952" s="27" t="s">
        <v>45</v>
      </c>
      <c r="AY952" s="35">
        <f>SUM(AY951,AY936,AY931)</f>
        <v>0</v>
      </c>
      <c r="AZ952" s="35">
        <f t="shared" ref="AZ952:BJ952" si="590">SUM(AZ951,AZ936,AZ931)</f>
        <v>0</v>
      </c>
      <c r="BA952" s="35">
        <f t="shared" si="590"/>
        <v>0</v>
      </c>
      <c r="BB952" s="35">
        <f t="shared" si="590"/>
        <v>0</v>
      </c>
      <c r="BC952" s="35">
        <f t="shared" si="590"/>
        <v>0</v>
      </c>
      <c r="BD952" s="35">
        <f t="shared" si="590"/>
        <v>0</v>
      </c>
      <c r="BE952" s="35">
        <f t="shared" si="590"/>
        <v>0</v>
      </c>
      <c r="BF952" s="35">
        <f t="shared" si="590"/>
        <v>0</v>
      </c>
      <c r="BG952" s="35">
        <f t="shared" si="590"/>
        <v>0</v>
      </c>
      <c r="BH952" s="35">
        <f t="shared" si="590"/>
        <v>0</v>
      </c>
      <c r="BI952" s="35">
        <f t="shared" si="590"/>
        <v>0</v>
      </c>
      <c r="BJ952" s="35">
        <f t="shared" si="590"/>
        <v>0</v>
      </c>
    </row>
    <row r="954" spans="2:65" x14ac:dyDescent="0.25">
      <c r="B954" s="1" t="str">
        <f>'RAW DATA INPUTS &gt;&gt;&gt;'!D37</f>
        <v>Z No DSR</v>
      </c>
    </row>
    <row r="955" spans="2:65" ht="75" x14ac:dyDescent="0.25">
      <c r="B955" s="16" t="s">
        <v>13</v>
      </c>
      <c r="C955" s="17" t="s">
        <v>14</v>
      </c>
      <c r="D955" s="17" t="s">
        <v>15</v>
      </c>
      <c r="E955" s="17" t="s">
        <v>16</v>
      </c>
      <c r="F955" s="18" t="s">
        <v>17</v>
      </c>
      <c r="G955" s="18" t="s">
        <v>18</v>
      </c>
      <c r="H955" s="18" t="s">
        <v>19</v>
      </c>
      <c r="I955" s="18" t="s">
        <v>20</v>
      </c>
      <c r="J955" s="18" t="s">
        <v>21</v>
      </c>
      <c r="K955" s="18" t="s">
        <v>22</v>
      </c>
      <c r="L955" s="18" t="s">
        <v>23</v>
      </c>
      <c r="M955" s="19" t="s">
        <v>24</v>
      </c>
      <c r="N955" s="19" t="s">
        <v>25</v>
      </c>
      <c r="O955" s="19" t="s">
        <v>26</v>
      </c>
      <c r="P955" s="19" t="s">
        <v>27</v>
      </c>
      <c r="Q955" s="19" t="s">
        <v>28</v>
      </c>
      <c r="R955" s="20" t="s">
        <v>29</v>
      </c>
      <c r="S955" s="20" t="s">
        <v>30</v>
      </c>
      <c r="T955" s="20" t="s">
        <v>31</v>
      </c>
      <c r="U955" s="20" t="s">
        <v>32</v>
      </c>
      <c r="V955" s="20" t="s">
        <v>33</v>
      </c>
      <c r="W955" s="20" t="s">
        <v>34</v>
      </c>
      <c r="X955" s="21" t="s">
        <v>35</v>
      </c>
      <c r="Y955" s="21" t="s">
        <v>36</v>
      </c>
      <c r="Z955" s="21" t="s">
        <v>37</v>
      </c>
      <c r="AA955" s="16" t="s">
        <v>38</v>
      </c>
      <c r="AB955" s="16" t="s">
        <v>39</v>
      </c>
      <c r="AC955" s="16" t="s">
        <v>52</v>
      </c>
      <c r="AD955" s="16" t="s">
        <v>41</v>
      </c>
      <c r="AE955" s="16" t="s">
        <v>42</v>
      </c>
      <c r="AF955" s="22" t="s">
        <v>1</v>
      </c>
      <c r="AG955" s="22" t="s">
        <v>43</v>
      </c>
      <c r="AH955" s="22" t="s">
        <v>44</v>
      </c>
      <c r="AI955" s="36" t="str">
        <f>B954</f>
        <v>Z No DSR</v>
      </c>
      <c r="AJ955" s="23" t="s">
        <v>13</v>
      </c>
      <c r="AK955" s="23" t="s">
        <v>58</v>
      </c>
      <c r="AL955" s="23" t="s">
        <v>59</v>
      </c>
      <c r="AM955" s="23" t="s">
        <v>60</v>
      </c>
      <c r="AN955" s="23" t="s">
        <v>61</v>
      </c>
      <c r="AO955" s="23" t="s">
        <v>62</v>
      </c>
      <c r="AP955" s="24" t="s">
        <v>38</v>
      </c>
      <c r="AQ955" s="24" t="s">
        <v>47</v>
      </c>
      <c r="AR955" s="24" t="s">
        <v>53</v>
      </c>
      <c r="AS955" s="24" t="s">
        <v>63</v>
      </c>
      <c r="AT955" s="24" t="s">
        <v>64</v>
      </c>
      <c r="AU955" s="24" t="s">
        <v>50</v>
      </c>
      <c r="AV955" s="24" t="s">
        <v>45</v>
      </c>
      <c r="AX955" s="23" t="s">
        <v>273</v>
      </c>
      <c r="AY955" s="23" t="s">
        <v>58</v>
      </c>
      <c r="AZ955" s="23" t="s">
        <v>59</v>
      </c>
      <c r="BA955" s="23" t="s">
        <v>60</v>
      </c>
      <c r="BB955" s="23" t="s">
        <v>61</v>
      </c>
      <c r="BC955" s="23" t="s">
        <v>62</v>
      </c>
      <c r="BD955" s="24" t="s">
        <v>38</v>
      </c>
      <c r="BE955" s="24" t="s">
        <v>47</v>
      </c>
      <c r="BF955" s="24" t="s">
        <v>53</v>
      </c>
      <c r="BG955" s="24" t="s">
        <v>63</v>
      </c>
      <c r="BH955" s="24" t="s">
        <v>64</v>
      </c>
      <c r="BI955" s="24" t="s">
        <v>50</v>
      </c>
      <c r="BJ955" s="24" t="s">
        <v>45</v>
      </c>
    </row>
    <row r="956" spans="2:65" x14ac:dyDescent="0.25">
      <c r="B956" s="25">
        <v>2022</v>
      </c>
      <c r="C956" s="26">
        <v>0</v>
      </c>
      <c r="D956" s="26">
        <v>0</v>
      </c>
      <c r="E956" s="26">
        <v>0</v>
      </c>
      <c r="F956" s="26">
        <v>0</v>
      </c>
      <c r="G956" s="26">
        <v>0</v>
      </c>
      <c r="H956" s="26">
        <v>0</v>
      </c>
      <c r="I956" s="26">
        <v>0</v>
      </c>
      <c r="J956" s="26">
        <v>0</v>
      </c>
      <c r="K956" s="26">
        <v>0</v>
      </c>
      <c r="L956" s="26">
        <v>0</v>
      </c>
      <c r="M956" s="26">
        <v>0</v>
      </c>
      <c r="N956" s="26">
        <v>0</v>
      </c>
      <c r="O956" s="26">
        <v>0</v>
      </c>
      <c r="P956" s="26">
        <v>0</v>
      </c>
      <c r="Q956" s="26">
        <v>0</v>
      </c>
      <c r="R956" s="26">
        <v>0</v>
      </c>
      <c r="S956" s="26">
        <v>0</v>
      </c>
      <c r="T956" s="26">
        <v>0</v>
      </c>
      <c r="U956" s="26">
        <v>0</v>
      </c>
      <c r="V956" s="26">
        <v>0</v>
      </c>
      <c r="W956" s="26">
        <v>3.2999999523162842</v>
      </c>
      <c r="X956" s="26">
        <v>0</v>
      </c>
      <c r="Y956" s="26">
        <v>0</v>
      </c>
      <c r="Z956" s="26">
        <v>0</v>
      </c>
      <c r="AA956" s="26">
        <v>0</v>
      </c>
      <c r="AB956" s="26">
        <v>0</v>
      </c>
      <c r="AC956" s="26">
        <v>0</v>
      </c>
      <c r="AD956" s="26">
        <v>0</v>
      </c>
      <c r="AE956" s="26">
        <v>0</v>
      </c>
      <c r="AF956" s="26">
        <v>0</v>
      </c>
      <c r="AG956" s="26">
        <v>0</v>
      </c>
      <c r="AH956" s="26">
        <v>37.1379291002768</v>
      </c>
      <c r="AI956" s="30" t="str">
        <f>AI955</f>
        <v>Z No DSR</v>
      </c>
      <c r="AJ956" s="25">
        <v>2022</v>
      </c>
      <c r="AK956" s="34">
        <f>SUM(AG956:AH956)</f>
        <v>37.1379291002768</v>
      </c>
      <c r="AL956" s="34">
        <f t="shared" ref="AL956:AL979" si="591">SUM(R956:U956)</f>
        <v>0</v>
      </c>
      <c r="AM956" s="34">
        <f>SUM(AC956:AD956)</f>
        <v>0</v>
      </c>
      <c r="AN956" s="34">
        <f>AF956</f>
        <v>0</v>
      </c>
      <c r="AO956" s="34">
        <f>W956+AE956</f>
        <v>3.2999999523162842</v>
      </c>
      <c r="AP956" s="34">
        <f>AA956</f>
        <v>0</v>
      </c>
      <c r="AQ956" s="34">
        <f>SUM(M956:Q956)</f>
        <v>0</v>
      </c>
      <c r="AR956" s="34">
        <f t="shared" ref="AR956:AR979" si="592">SUM(F956:L956)</f>
        <v>0</v>
      </c>
      <c r="AS956" s="34">
        <f>SUM(X956:Z956)</f>
        <v>0</v>
      </c>
      <c r="AT956" s="34">
        <f>V956</f>
        <v>0</v>
      </c>
      <c r="AU956" s="34">
        <f t="shared" ref="AU956:AU979" si="593">SUM(C956:E956)</f>
        <v>0</v>
      </c>
      <c r="AV956" s="34">
        <f t="shared" ref="AV956:AV979" si="594">SUM(AK956:AU956)</f>
        <v>40.437929052593084</v>
      </c>
      <c r="AX956" s="25">
        <v>2022</v>
      </c>
      <c r="AY956" s="34"/>
      <c r="AZ956" s="34"/>
      <c r="BA956" s="34"/>
      <c r="BB956" s="34"/>
      <c r="BC956" s="34"/>
      <c r="BD956" s="34"/>
      <c r="BE956" s="34"/>
      <c r="BF956" s="34"/>
      <c r="BG956" s="34"/>
      <c r="BH956" s="34"/>
      <c r="BI956" s="34"/>
      <c r="BJ956" s="34"/>
      <c r="BL956" s="74" t="s">
        <v>58</v>
      </c>
      <c r="BM956" s="75">
        <f>AY980</f>
        <v>689.82409491570616</v>
      </c>
    </row>
    <row r="957" spans="2:65" x14ac:dyDescent="0.25">
      <c r="B957" s="27">
        <v>2023</v>
      </c>
      <c r="C957" s="28">
        <v>0</v>
      </c>
      <c r="D957" s="28">
        <v>0</v>
      </c>
      <c r="E957" s="28">
        <v>0</v>
      </c>
      <c r="F957" s="28">
        <v>0</v>
      </c>
      <c r="G957" s="28">
        <v>0</v>
      </c>
      <c r="H957" s="28">
        <v>0</v>
      </c>
      <c r="I957" s="28">
        <v>0</v>
      </c>
      <c r="J957" s="28">
        <v>0</v>
      </c>
      <c r="K957" s="28">
        <v>0</v>
      </c>
      <c r="L957" s="28">
        <v>0</v>
      </c>
      <c r="M957" s="28">
        <v>0</v>
      </c>
      <c r="N957" s="28">
        <v>0</v>
      </c>
      <c r="O957" s="28">
        <v>0</v>
      </c>
      <c r="P957" s="28">
        <v>0</v>
      </c>
      <c r="Q957" s="28">
        <v>0</v>
      </c>
      <c r="R957" s="28">
        <v>0</v>
      </c>
      <c r="S957" s="28">
        <v>0</v>
      </c>
      <c r="T957" s="28">
        <v>0</v>
      </c>
      <c r="U957" s="28">
        <v>0</v>
      </c>
      <c r="V957" s="28">
        <v>0</v>
      </c>
      <c r="W957" s="28">
        <v>6.25</v>
      </c>
      <c r="X957" s="28">
        <v>0</v>
      </c>
      <c r="Y957" s="28">
        <v>0</v>
      </c>
      <c r="Z957" s="28">
        <v>0</v>
      </c>
      <c r="AA957" s="28">
        <v>0</v>
      </c>
      <c r="AB957" s="28">
        <v>0</v>
      </c>
      <c r="AC957" s="28">
        <v>0</v>
      </c>
      <c r="AD957" s="28">
        <v>0</v>
      </c>
      <c r="AE957" s="28">
        <v>3</v>
      </c>
      <c r="AF957" s="28">
        <v>0</v>
      </c>
      <c r="AG957" s="28">
        <v>0</v>
      </c>
      <c r="AH957" s="28">
        <v>61.868254649550458</v>
      </c>
      <c r="AI957" s="30" t="str">
        <f t="shared" ref="AI957:AI979" si="595">AI956</f>
        <v>Z No DSR</v>
      </c>
      <c r="AJ957" s="27">
        <v>2023</v>
      </c>
      <c r="AK957" s="35">
        <f t="shared" ref="AK957:AK978" si="596">SUM(AG957:AH957)</f>
        <v>61.868254649550458</v>
      </c>
      <c r="AL957" s="35">
        <f t="shared" si="591"/>
        <v>0</v>
      </c>
      <c r="AM957" s="35">
        <f t="shared" ref="AM957:AM979" si="597">SUM(AC957:AD957)</f>
        <v>0</v>
      </c>
      <c r="AN957" s="35">
        <f t="shared" ref="AN957:AN979" si="598">AF957</f>
        <v>0</v>
      </c>
      <c r="AO957" s="35">
        <f t="shared" ref="AO957:AO979" si="599">W957+AE957</f>
        <v>9.25</v>
      </c>
      <c r="AP957" s="35">
        <f t="shared" ref="AP957:AP979" si="600">AA957</f>
        <v>0</v>
      </c>
      <c r="AQ957" s="35">
        <f t="shared" ref="AQ957:AQ979" si="601">SUM(M957:Q957)</f>
        <v>0</v>
      </c>
      <c r="AR957" s="35">
        <f t="shared" si="592"/>
        <v>0</v>
      </c>
      <c r="AS957" s="35">
        <f t="shared" ref="AS957:AS979" si="602">SUM(X957:Z957)</f>
        <v>0</v>
      </c>
      <c r="AT957" s="35">
        <f t="shared" ref="AT957:AT979" si="603">V957</f>
        <v>0</v>
      </c>
      <c r="AU957" s="35">
        <f t="shared" si="593"/>
        <v>0</v>
      </c>
      <c r="AV957" s="35">
        <f t="shared" si="594"/>
        <v>71.118254649550465</v>
      </c>
      <c r="AX957" s="27">
        <v>2023</v>
      </c>
      <c r="AY957" s="35"/>
      <c r="AZ957" s="35"/>
      <c r="BA957" s="35"/>
      <c r="BB957" s="35"/>
      <c r="BC957" s="35"/>
      <c r="BD957" s="35"/>
      <c r="BE957" s="35"/>
      <c r="BF957" s="35"/>
      <c r="BG957" s="35"/>
      <c r="BH957" s="35"/>
      <c r="BI957" s="35"/>
      <c r="BJ957" s="35"/>
      <c r="BL957" s="74" t="s">
        <v>59</v>
      </c>
      <c r="BM957" s="75">
        <f>AZ980</f>
        <v>1250</v>
      </c>
    </row>
    <row r="958" spans="2:65" x14ac:dyDescent="0.25">
      <c r="B958" s="25">
        <v>2024</v>
      </c>
      <c r="C958" s="26">
        <v>0</v>
      </c>
      <c r="D958" s="26">
        <v>0</v>
      </c>
      <c r="E958" s="26">
        <v>0</v>
      </c>
      <c r="F958" s="26">
        <v>0</v>
      </c>
      <c r="G958" s="26">
        <v>0</v>
      </c>
      <c r="H958" s="26">
        <v>0</v>
      </c>
      <c r="I958" s="26">
        <v>0</v>
      </c>
      <c r="J958" s="26">
        <v>0</v>
      </c>
      <c r="K958" s="26">
        <v>0</v>
      </c>
      <c r="L958" s="26">
        <v>0</v>
      </c>
      <c r="M958" s="26">
        <v>200</v>
      </c>
      <c r="N958" s="26">
        <v>0</v>
      </c>
      <c r="O958" s="26">
        <v>0</v>
      </c>
      <c r="P958" s="26">
        <v>0</v>
      </c>
      <c r="Q958" s="26">
        <v>0</v>
      </c>
      <c r="R958" s="26">
        <v>0</v>
      </c>
      <c r="S958" s="26">
        <v>0</v>
      </c>
      <c r="T958" s="26">
        <v>0</v>
      </c>
      <c r="U958" s="26">
        <v>0</v>
      </c>
      <c r="V958" s="26">
        <v>0</v>
      </c>
      <c r="W958" s="26">
        <v>11.89000034332275</v>
      </c>
      <c r="X958" s="26">
        <v>0</v>
      </c>
      <c r="Y958" s="26">
        <v>0</v>
      </c>
      <c r="Z958" s="26">
        <v>0</v>
      </c>
      <c r="AA958" s="26">
        <v>0</v>
      </c>
      <c r="AB958" s="26">
        <v>0</v>
      </c>
      <c r="AC958" s="26">
        <v>0</v>
      </c>
      <c r="AD958" s="26">
        <v>0</v>
      </c>
      <c r="AE958" s="26">
        <v>6</v>
      </c>
      <c r="AF958" s="26">
        <v>0</v>
      </c>
      <c r="AG958" s="26">
        <v>0</v>
      </c>
      <c r="AH958" s="26">
        <v>81.077305541015448</v>
      </c>
      <c r="AI958" s="30" t="str">
        <f t="shared" si="595"/>
        <v>Z No DSR</v>
      </c>
      <c r="AJ958" s="25">
        <v>2024</v>
      </c>
      <c r="AK958" s="34">
        <f t="shared" si="596"/>
        <v>81.077305541015448</v>
      </c>
      <c r="AL958" s="34">
        <f t="shared" si="591"/>
        <v>0</v>
      </c>
      <c r="AM958" s="34">
        <f t="shared" si="597"/>
        <v>0</v>
      </c>
      <c r="AN958" s="34">
        <f t="shared" si="598"/>
        <v>0</v>
      </c>
      <c r="AO958" s="34">
        <f t="shared" si="599"/>
        <v>17.89000034332275</v>
      </c>
      <c r="AP958" s="34">
        <f t="shared" si="600"/>
        <v>0</v>
      </c>
      <c r="AQ958" s="34">
        <f t="shared" si="601"/>
        <v>200</v>
      </c>
      <c r="AR958" s="34">
        <f t="shared" si="592"/>
        <v>0</v>
      </c>
      <c r="AS958" s="34">
        <f t="shared" si="602"/>
        <v>0</v>
      </c>
      <c r="AT958" s="34">
        <f t="shared" si="603"/>
        <v>0</v>
      </c>
      <c r="AU958" s="34">
        <f t="shared" si="593"/>
        <v>0</v>
      </c>
      <c r="AV958" s="34">
        <f t="shared" si="594"/>
        <v>298.9673058843382</v>
      </c>
      <c r="AX958" s="25">
        <v>2024</v>
      </c>
      <c r="AY958" s="34"/>
      <c r="AZ958" s="34"/>
      <c r="BA958" s="34"/>
      <c r="BB958" s="34"/>
      <c r="BC958" s="34"/>
      <c r="BD958" s="34"/>
      <c r="BE958" s="34"/>
      <c r="BF958" s="34"/>
      <c r="BG958" s="34"/>
      <c r="BH958" s="34"/>
      <c r="BI958" s="34"/>
      <c r="BJ958" s="34"/>
      <c r="BL958" s="74" t="s">
        <v>60</v>
      </c>
      <c r="BM958" s="75">
        <f>BA980</f>
        <v>0</v>
      </c>
    </row>
    <row r="959" spans="2:65" x14ac:dyDescent="0.25">
      <c r="B959" s="27">
        <v>2025</v>
      </c>
      <c r="C959" s="28">
        <v>0</v>
      </c>
      <c r="D959" s="28">
        <v>237</v>
      </c>
      <c r="E959" s="28">
        <v>0</v>
      </c>
      <c r="F959" s="28">
        <v>400</v>
      </c>
      <c r="G959" s="28">
        <v>0</v>
      </c>
      <c r="H959" s="28">
        <v>0</v>
      </c>
      <c r="I959" s="28">
        <v>0</v>
      </c>
      <c r="J959" s="28">
        <v>0</v>
      </c>
      <c r="K959" s="28">
        <v>0</v>
      </c>
      <c r="L959" s="28">
        <v>0</v>
      </c>
      <c r="M959" s="28">
        <v>299.89999389648438</v>
      </c>
      <c r="N959" s="28">
        <v>0</v>
      </c>
      <c r="O959" s="28">
        <v>0</v>
      </c>
      <c r="P959" s="28">
        <v>0</v>
      </c>
      <c r="Q959" s="28">
        <v>0</v>
      </c>
      <c r="R959" s="28">
        <v>0</v>
      </c>
      <c r="S959" s="28">
        <v>0</v>
      </c>
      <c r="T959" s="28">
        <v>0</v>
      </c>
      <c r="U959" s="28">
        <v>0</v>
      </c>
      <c r="V959" s="28">
        <v>0</v>
      </c>
      <c r="W959" s="28">
        <v>16.090000152587891</v>
      </c>
      <c r="X959" s="28">
        <v>0</v>
      </c>
      <c r="Y959" s="28">
        <v>0</v>
      </c>
      <c r="Z959" s="28">
        <v>0</v>
      </c>
      <c r="AA959" s="28">
        <v>0</v>
      </c>
      <c r="AB959" s="28">
        <v>0</v>
      </c>
      <c r="AC959" s="28">
        <v>0</v>
      </c>
      <c r="AD959" s="28">
        <v>0</v>
      </c>
      <c r="AE959" s="28">
        <v>6</v>
      </c>
      <c r="AF959" s="28">
        <v>0</v>
      </c>
      <c r="AG959" s="28">
        <v>0</v>
      </c>
      <c r="AH959" s="28">
        <v>93.732976330442341</v>
      </c>
      <c r="AI959" s="30" t="str">
        <f t="shared" si="595"/>
        <v>Z No DSR</v>
      </c>
      <c r="AJ959" s="27">
        <v>2025</v>
      </c>
      <c r="AK959" s="35">
        <f t="shared" si="596"/>
        <v>93.732976330442341</v>
      </c>
      <c r="AL959" s="35">
        <f t="shared" si="591"/>
        <v>0</v>
      </c>
      <c r="AM959" s="35">
        <f t="shared" si="597"/>
        <v>0</v>
      </c>
      <c r="AN959" s="35">
        <f t="shared" si="598"/>
        <v>0</v>
      </c>
      <c r="AO959" s="35">
        <f t="shared" si="599"/>
        <v>22.090000152587891</v>
      </c>
      <c r="AP959" s="35">
        <f t="shared" si="600"/>
        <v>0</v>
      </c>
      <c r="AQ959" s="35">
        <f t="shared" si="601"/>
        <v>299.89999389648438</v>
      </c>
      <c r="AR959" s="35">
        <f t="shared" si="592"/>
        <v>400</v>
      </c>
      <c r="AS959" s="35">
        <f t="shared" si="602"/>
        <v>0</v>
      </c>
      <c r="AT959" s="35">
        <f t="shared" si="603"/>
        <v>0</v>
      </c>
      <c r="AU959" s="35">
        <f t="shared" si="593"/>
        <v>237</v>
      </c>
      <c r="AV959" s="35">
        <f t="shared" si="594"/>
        <v>1052.7229703795147</v>
      </c>
      <c r="AX959" s="27">
        <v>2025</v>
      </c>
      <c r="AY959" s="35">
        <f t="shared" ref="AY959:BJ959" si="604">AK959</f>
        <v>93.732976330442341</v>
      </c>
      <c r="AZ959" s="35">
        <f t="shared" si="604"/>
        <v>0</v>
      </c>
      <c r="BA959" s="35">
        <f t="shared" si="604"/>
        <v>0</v>
      </c>
      <c r="BB959" s="35">
        <f t="shared" si="604"/>
        <v>0</v>
      </c>
      <c r="BC959" s="35">
        <f t="shared" si="604"/>
        <v>22.090000152587891</v>
      </c>
      <c r="BD959" s="35">
        <f t="shared" si="604"/>
        <v>0</v>
      </c>
      <c r="BE959" s="35">
        <f t="shared" si="604"/>
        <v>299.89999389648438</v>
      </c>
      <c r="BF959" s="35">
        <f t="shared" si="604"/>
        <v>400</v>
      </c>
      <c r="BG959" s="35">
        <f t="shared" si="604"/>
        <v>0</v>
      </c>
      <c r="BH959" s="35">
        <f t="shared" si="604"/>
        <v>0</v>
      </c>
      <c r="BI959" s="35">
        <f t="shared" si="604"/>
        <v>237</v>
      </c>
      <c r="BJ959" s="35">
        <f t="shared" si="604"/>
        <v>1052.7229703795147</v>
      </c>
      <c r="BL959" s="74" t="s">
        <v>61</v>
      </c>
      <c r="BM959" s="75">
        <f>BB980</f>
        <v>0</v>
      </c>
    </row>
    <row r="960" spans="2:65" x14ac:dyDescent="0.25">
      <c r="B960" s="25">
        <v>2026</v>
      </c>
      <c r="C960" s="26">
        <v>0</v>
      </c>
      <c r="D960" s="26">
        <v>474</v>
      </c>
      <c r="E960" s="26">
        <v>0</v>
      </c>
      <c r="F960" s="26">
        <v>500</v>
      </c>
      <c r="G960" s="26">
        <v>0</v>
      </c>
      <c r="H960" s="26">
        <v>200</v>
      </c>
      <c r="I960" s="26">
        <v>0</v>
      </c>
      <c r="J960" s="26">
        <v>0</v>
      </c>
      <c r="K960" s="26">
        <v>0</v>
      </c>
      <c r="L960" s="26">
        <v>0</v>
      </c>
      <c r="M960" s="26">
        <v>299.75</v>
      </c>
      <c r="N960" s="26">
        <v>0</v>
      </c>
      <c r="O960" s="26">
        <v>0</v>
      </c>
      <c r="P960" s="26">
        <v>0</v>
      </c>
      <c r="Q960" s="26">
        <v>0</v>
      </c>
      <c r="R960" s="26">
        <v>0</v>
      </c>
      <c r="S960" s="26">
        <v>0</v>
      </c>
      <c r="T960" s="26">
        <v>0</v>
      </c>
      <c r="U960" s="26">
        <v>0</v>
      </c>
      <c r="V960" s="26">
        <v>0</v>
      </c>
      <c r="W960" s="26">
        <v>19.389999389648441</v>
      </c>
      <c r="X960" s="26">
        <v>0</v>
      </c>
      <c r="Y960" s="26">
        <v>0</v>
      </c>
      <c r="Z960" s="26">
        <v>0</v>
      </c>
      <c r="AA960" s="26">
        <v>0</v>
      </c>
      <c r="AB960" s="26">
        <v>0</v>
      </c>
      <c r="AC960" s="26">
        <v>0</v>
      </c>
      <c r="AD960" s="26">
        <v>0</v>
      </c>
      <c r="AE960" s="26">
        <v>6</v>
      </c>
      <c r="AF960" s="26">
        <v>0</v>
      </c>
      <c r="AG960" s="26">
        <v>0</v>
      </c>
      <c r="AH960" s="26">
        <v>109.79813701644319</v>
      </c>
      <c r="AI960" s="30" t="str">
        <f t="shared" si="595"/>
        <v>Z No DSR</v>
      </c>
      <c r="AJ960" s="25">
        <v>2026</v>
      </c>
      <c r="AK960" s="34">
        <f t="shared" si="596"/>
        <v>109.79813701644319</v>
      </c>
      <c r="AL960" s="34">
        <f t="shared" si="591"/>
        <v>0</v>
      </c>
      <c r="AM960" s="34">
        <f t="shared" si="597"/>
        <v>0</v>
      </c>
      <c r="AN960" s="34">
        <f t="shared" si="598"/>
        <v>0</v>
      </c>
      <c r="AO960" s="34">
        <f t="shared" si="599"/>
        <v>25.389999389648441</v>
      </c>
      <c r="AP960" s="34">
        <f t="shared" si="600"/>
        <v>0</v>
      </c>
      <c r="AQ960" s="34">
        <f t="shared" si="601"/>
        <v>299.75</v>
      </c>
      <c r="AR960" s="34">
        <f t="shared" si="592"/>
        <v>700</v>
      </c>
      <c r="AS960" s="34">
        <f t="shared" si="602"/>
        <v>0</v>
      </c>
      <c r="AT960" s="34">
        <f t="shared" si="603"/>
        <v>0</v>
      </c>
      <c r="AU960" s="34">
        <f t="shared" si="593"/>
        <v>474</v>
      </c>
      <c r="AV960" s="34">
        <f t="shared" si="594"/>
        <v>1608.9381364060916</v>
      </c>
      <c r="AX960" s="25">
        <v>2026</v>
      </c>
      <c r="AY960" s="34"/>
      <c r="AZ960" s="34"/>
      <c r="BA960" s="34"/>
      <c r="BB960" s="34"/>
      <c r="BC960" s="34"/>
      <c r="BD960" s="34"/>
      <c r="BE960" s="34"/>
      <c r="BF960" s="34"/>
      <c r="BG960" s="34"/>
      <c r="BH960" s="34"/>
      <c r="BI960" s="34"/>
      <c r="BJ960" s="34"/>
      <c r="BL960" s="74" t="s">
        <v>62</v>
      </c>
      <c r="BM960" s="75">
        <f>BC980</f>
        <v>117.77000427246094</v>
      </c>
    </row>
    <row r="961" spans="2:65" x14ac:dyDescent="0.25">
      <c r="B961" s="27">
        <v>2027</v>
      </c>
      <c r="C961" s="28">
        <v>0</v>
      </c>
      <c r="D961" s="28">
        <v>711</v>
      </c>
      <c r="E961" s="28">
        <v>0</v>
      </c>
      <c r="F961" s="28">
        <v>500</v>
      </c>
      <c r="G961" s="28">
        <v>0</v>
      </c>
      <c r="H961" s="28">
        <v>200</v>
      </c>
      <c r="I961" s="28">
        <v>0</v>
      </c>
      <c r="J961" s="28">
        <v>400</v>
      </c>
      <c r="K961" s="28">
        <v>0</v>
      </c>
      <c r="L961" s="28">
        <v>0</v>
      </c>
      <c r="M961" s="28">
        <v>299.59999847412109</v>
      </c>
      <c r="N961" s="28">
        <v>0</v>
      </c>
      <c r="O961" s="28">
        <v>0</v>
      </c>
      <c r="P961" s="28">
        <v>0</v>
      </c>
      <c r="Q961" s="28">
        <v>0</v>
      </c>
      <c r="R961" s="28">
        <v>0</v>
      </c>
      <c r="S961" s="28">
        <v>0</v>
      </c>
      <c r="T961" s="28">
        <v>0</v>
      </c>
      <c r="U961" s="28">
        <v>0</v>
      </c>
      <c r="V961" s="28">
        <v>0</v>
      </c>
      <c r="W961" s="28">
        <v>24.79000091552734</v>
      </c>
      <c r="X961" s="28">
        <v>0</v>
      </c>
      <c r="Y961" s="28">
        <v>0</v>
      </c>
      <c r="Z961" s="28">
        <v>0</v>
      </c>
      <c r="AA961" s="28">
        <v>0</v>
      </c>
      <c r="AB961" s="28">
        <v>0</v>
      </c>
      <c r="AC961" s="28">
        <v>0</v>
      </c>
      <c r="AD961" s="28">
        <v>0</v>
      </c>
      <c r="AE961" s="28">
        <v>6</v>
      </c>
      <c r="AF961" s="28">
        <v>0</v>
      </c>
      <c r="AG961" s="28">
        <v>0</v>
      </c>
      <c r="AH961" s="28">
        <v>125.52563835366325</v>
      </c>
      <c r="AI961" s="30" t="str">
        <f t="shared" si="595"/>
        <v>Z No DSR</v>
      </c>
      <c r="AJ961" s="27">
        <v>2027</v>
      </c>
      <c r="AK961" s="35">
        <f t="shared" si="596"/>
        <v>125.52563835366325</v>
      </c>
      <c r="AL961" s="35">
        <f t="shared" si="591"/>
        <v>0</v>
      </c>
      <c r="AM961" s="35">
        <f t="shared" si="597"/>
        <v>0</v>
      </c>
      <c r="AN961" s="35">
        <f t="shared" si="598"/>
        <v>0</v>
      </c>
      <c r="AO961" s="35">
        <f t="shared" si="599"/>
        <v>30.79000091552734</v>
      </c>
      <c r="AP961" s="35">
        <f t="shared" si="600"/>
        <v>0</v>
      </c>
      <c r="AQ961" s="35">
        <f t="shared" si="601"/>
        <v>299.59999847412109</v>
      </c>
      <c r="AR961" s="35">
        <f t="shared" si="592"/>
        <v>1100</v>
      </c>
      <c r="AS961" s="35">
        <f t="shared" si="602"/>
        <v>0</v>
      </c>
      <c r="AT961" s="35">
        <f t="shared" si="603"/>
        <v>0</v>
      </c>
      <c r="AU961" s="35">
        <f t="shared" si="593"/>
        <v>711</v>
      </c>
      <c r="AV961" s="35">
        <f t="shared" si="594"/>
        <v>2266.9156377433119</v>
      </c>
      <c r="AX961" s="27">
        <v>2027</v>
      </c>
      <c r="AY961" s="35"/>
      <c r="AZ961" s="35"/>
      <c r="BA961" s="35"/>
      <c r="BB961" s="35"/>
      <c r="BC961" s="35"/>
      <c r="BD961" s="35"/>
      <c r="BE961" s="35"/>
      <c r="BF961" s="35"/>
      <c r="BG961" s="35"/>
      <c r="BH961" s="35"/>
      <c r="BI961" s="35"/>
      <c r="BJ961" s="35"/>
      <c r="BL961" s="74" t="s">
        <v>38</v>
      </c>
      <c r="BM961" s="75">
        <f>BD980</f>
        <v>150</v>
      </c>
    </row>
    <row r="962" spans="2:65" x14ac:dyDescent="0.25">
      <c r="B962" s="25">
        <v>2028</v>
      </c>
      <c r="C962" s="26">
        <v>0</v>
      </c>
      <c r="D962" s="26">
        <v>711</v>
      </c>
      <c r="E962" s="26">
        <v>0</v>
      </c>
      <c r="F962" s="26">
        <v>500</v>
      </c>
      <c r="G962" s="26">
        <v>200</v>
      </c>
      <c r="H962" s="26">
        <v>200</v>
      </c>
      <c r="I962" s="26">
        <v>0</v>
      </c>
      <c r="J962" s="26">
        <v>400</v>
      </c>
      <c r="K962" s="26">
        <v>0</v>
      </c>
      <c r="L962" s="26">
        <v>0</v>
      </c>
      <c r="M962" s="26">
        <v>399.45000457763672</v>
      </c>
      <c r="N962" s="26">
        <v>0</v>
      </c>
      <c r="O962" s="26">
        <v>0</v>
      </c>
      <c r="P962" s="26">
        <v>0</v>
      </c>
      <c r="Q962" s="26">
        <v>0</v>
      </c>
      <c r="R962" s="26">
        <v>0</v>
      </c>
      <c r="S962" s="26">
        <v>0</v>
      </c>
      <c r="T962" s="26">
        <v>0</v>
      </c>
      <c r="U962" s="26">
        <v>0</v>
      </c>
      <c r="V962" s="26">
        <v>0</v>
      </c>
      <c r="W962" s="26">
        <v>27.79000091552734</v>
      </c>
      <c r="X962" s="26">
        <v>0</v>
      </c>
      <c r="Y962" s="26">
        <v>0</v>
      </c>
      <c r="Z962" s="26">
        <v>0</v>
      </c>
      <c r="AA962" s="26">
        <v>0</v>
      </c>
      <c r="AB962" s="26">
        <v>0</v>
      </c>
      <c r="AC962" s="26">
        <v>0</v>
      </c>
      <c r="AD962" s="26">
        <v>0</v>
      </c>
      <c r="AE962" s="26">
        <v>9</v>
      </c>
      <c r="AF962" s="26">
        <v>0</v>
      </c>
      <c r="AG962" s="26">
        <v>0</v>
      </c>
      <c r="AH962" s="26">
        <v>153.20263471007479</v>
      </c>
      <c r="AI962" s="30" t="str">
        <f t="shared" si="595"/>
        <v>Z No DSR</v>
      </c>
      <c r="AJ962" s="25">
        <v>2028</v>
      </c>
      <c r="AK962" s="34">
        <f t="shared" si="596"/>
        <v>153.20263471007479</v>
      </c>
      <c r="AL962" s="34">
        <f t="shared" si="591"/>
        <v>0</v>
      </c>
      <c r="AM962" s="34">
        <f t="shared" si="597"/>
        <v>0</v>
      </c>
      <c r="AN962" s="34">
        <f t="shared" si="598"/>
        <v>0</v>
      </c>
      <c r="AO962" s="34">
        <f t="shared" si="599"/>
        <v>36.790000915527344</v>
      </c>
      <c r="AP962" s="34">
        <f t="shared" si="600"/>
        <v>0</v>
      </c>
      <c r="AQ962" s="34">
        <f t="shared" si="601"/>
        <v>399.45000457763672</v>
      </c>
      <c r="AR962" s="34">
        <f t="shared" si="592"/>
        <v>1300</v>
      </c>
      <c r="AS962" s="34">
        <f t="shared" si="602"/>
        <v>0</v>
      </c>
      <c r="AT962" s="34">
        <f t="shared" si="603"/>
        <v>0</v>
      </c>
      <c r="AU962" s="34">
        <f t="shared" si="593"/>
        <v>711</v>
      </c>
      <c r="AV962" s="34">
        <f t="shared" si="594"/>
        <v>2600.4426402032386</v>
      </c>
      <c r="AX962" s="25">
        <v>2028</v>
      </c>
      <c r="AY962" s="34"/>
      <c r="AZ962" s="34"/>
      <c r="BA962" s="34"/>
      <c r="BB962" s="34"/>
      <c r="BC962" s="34"/>
      <c r="BD962" s="34"/>
      <c r="BE962" s="34"/>
      <c r="BF962" s="34"/>
      <c r="BG962" s="34"/>
      <c r="BH962" s="34"/>
      <c r="BI962" s="34"/>
      <c r="BJ962" s="34"/>
      <c r="BL962" s="74" t="s">
        <v>47</v>
      </c>
      <c r="BM962" s="75">
        <f>BE980</f>
        <v>2688.1699829101563</v>
      </c>
    </row>
    <row r="963" spans="2:65" x14ac:dyDescent="0.25">
      <c r="B963" s="27">
        <v>2029</v>
      </c>
      <c r="C963" s="28">
        <v>0</v>
      </c>
      <c r="D963" s="28">
        <v>711</v>
      </c>
      <c r="E963" s="28">
        <v>0</v>
      </c>
      <c r="F963" s="28">
        <v>500</v>
      </c>
      <c r="G963" s="28">
        <v>200</v>
      </c>
      <c r="H963" s="28">
        <v>200</v>
      </c>
      <c r="I963" s="28">
        <v>0</v>
      </c>
      <c r="J963" s="28">
        <v>400</v>
      </c>
      <c r="K963" s="28">
        <v>0</v>
      </c>
      <c r="L963" s="28">
        <v>0</v>
      </c>
      <c r="M963" s="28">
        <v>899.25</v>
      </c>
      <c r="N963" s="28">
        <v>0</v>
      </c>
      <c r="O963" s="28">
        <v>0</v>
      </c>
      <c r="P963" s="28">
        <v>0</v>
      </c>
      <c r="Q963" s="28">
        <v>0</v>
      </c>
      <c r="R963" s="28">
        <v>0</v>
      </c>
      <c r="S963" s="28">
        <v>0</v>
      </c>
      <c r="T963" s="28">
        <v>0</v>
      </c>
      <c r="U963" s="28">
        <v>0</v>
      </c>
      <c r="V963" s="28">
        <v>0</v>
      </c>
      <c r="W963" s="28">
        <v>30.489999771118161</v>
      </c>
      <c r="X963" s="28">
        <v>0</v>
      </c>
      <c r="Y963" s="28">
        <v>0</v>
      </c>
      <c r="Z963" s="28">
        <v>0</v>
      </c>
      <c r="AA963" s="28">
        <v>0</v>
      </c>
      <c r="AB963" s="28">
        <v>0</v>
      </c>
      <c r="AC963" s="28">
        <v>0</v>
      </c>
      <c r="AD963" s="28">
        <v>0</v>
      </c>
      <c r="AE963" s="28">
        <v>11</v>
      </c>
      <c r="AF963" s="28">
        <v>0</v>
      </c>
      <c r="AG963" s="28">
        <v>0</v>
      </c>
      <c r="AH963" s="28">
        <v>171.01173674933818</v>
      </c>
      <c r="AI963" s="30" t="str">
        <f t="shared" si="595"/>
        <v>Z No DSR</v>
      </c>
      <c r="AJ963" s="27">
        <v>2029</v>
      </c>
      <c r="AK963" s="35">
        <f t="shared" si="596"/>
        <v>171.01173674933818</v>
      </c>
      <c r="AL963" s="35">
        <f t="shared" si="591"/>
        <v>0</v>
      </c>
      <c r="AM963" s="35">
        <f t="shared" si="597"/>
        <v>0</v>
      </c>
      <c r="AN963" s="35">
        <f t="shared" si="598"/>
        <v>0</v>
      </c>
      <c r="AO963" s="35">
        <f t="shared" si="599"/>
        <v>41.489999771118164</v>
      </c>
      <c r="AP963" s="35">
        <f t="shared" si="600"/>
        <v>0</v>
      </c>
      <c r="AQ963" s="35">
        <f t="shared" si="601"/>
        <v>899.25</v>
      </c>
      <c r="AR963" s="35">
        <f t="shared" si="592"/>
        <v>1300</v>
      </c>
      <c r="AS963" s="35">
        <f t="shared" si="602"/>
        <v>0</v>
      </c>
      <c r="AT963" s="35">
        <f t="shared" si="603"/>
        <v>0</v>
      </c>
      <c r="AU963" s="35">
        <f t="shared" si="593"/>
        <v>711</v>
      </c>
      <c r="AV963" s="35">
        <f t="shared" si="594"/>
        <v>3122.7517365204562</v>
      </c>
      <c r="AX963" s="27">
        <v>2029</v>
      </c>
      <c r="AY963" s="35"/>
      <c r="AZ963" s="35"/>
      <c r="BA963" s="35"/>
      <c r="BB963" s="35"/>
      <c r="BC963" s="35"/>
      <c r="BD963" s="35"/>
      <c r="BE963" s="35"/>
      <c r="BF963" s="35"/>
      <c r="BG963" s="35"/>
      <c r="BH963" s="35"/>
      <c r="BI963" s="35"/>
      <c r="BJ963" s="35"/>
      <c r="BL963" s="74" t="s">
        <v>53</v>
      </c>
      <c r="BM963" s="75">
        <f>BF980</f>
        <v>3450</v>
      </c>
    </row>
    <row r="964" spans="2:65" x14ac:dyDescent="0.25">
      <c r="B964" s="25">
        <v>2030</v>
      </c>
      <c r="C964" s="26">
        <v>0</v>
      </c>
      <c r="D964" s="26">
        <v>711</v>
      </c>
      <c r="E964" s="26">
        <v>0</v>
      </c>
      <c r="F964" s="26">
        <v>900</v>
      </c>
      <c r="G964" s="26">
        <v>200</v>
      </c>
      <c r="H964" s="26">
        <v>200</v>
      </c>
      <c r="I964" s="26">
        <v>0</v>
      </c>
      <c r="J964" s="26">
        <v>400</v>
      </c>
      <c r="K964" s="26">
        <v>0</v>
      </c>
      <c r="L964" s="26">
        <v>0</v>
      </c>
      <c r="M964" s="26">
        <v>898.79998016357422</v>
      </c>
      <c r="N964" s="26"/>
      <c r="O964" s="26">
        <v>0</v>
      </c>
      <c r="P964" s="26">
        <v>0</v>
      </c>
      <c r="Q964" s="26">
        <v>0</v>
      </c>
      <c r="R964" s="26">
        <v>0</v>
      </c>
      <c r="S964" s="26">
        <v>0</v>
      </c>
      <c r="T964" s="26">
        <v>0</v>
      </c>
      <c r="U964" s="26">
        <v>0</v>
      </c>
      <c r="V964" s="26">
        <v>0</v>
      </c>
      <c r="W964" s="26">
        <v>34.689998626708977</v>
      </c>
      <c r="X964" s="26">
        <v>0</v>
      </c>
      <c r="Y964" s="26">
        <v>0</v>
      </c>
      <c r="Z964" s="26">
        <v>0</v>
      </c>
      <c r="AA964" s="26">
        <v>0</v>
      </c>
      <c r="AB964" s="26">
        <v>0</v>
      </c>
      <c r="AC964" s="26">
        <v>0</v>
      </c>
      <c r="AD964" s="26">
        <v>0</v>
      </c>
      <c r="AE964" s="26">
        <v>11</v>
      </c>
      <c r="AF964" s="26">
        <v>0</v>
      </c>
      <c r="AG964" s="26">
        <v>0</v>
      </c>
      <c r="AH964" s="26">
        <v>181.88492737120654</v>
      </c>
      <c r="AI964" s="30" t="str">
        <f t="shared" si="595"/>
        <v>Z No DSR</v>
      </c>
      <c r="AJ964" s="25">
        <v>2030</v>
      </c>
      <c r="AK964" s="34">
        <f t="shared" si="596"/>
        <v>181.88492737120654</v>
      </c>
      <c r="AL964" s="34">
        <f t="shared" si="591"/>
        <v>0</v>
      </c>
      <c r="AM964" s="34">
        <f t="shared" si="597"/>
        <v>0</v>
      </c>
      <c r="AN964" s="34">
        <f t="shared" si="598"/>
        <v>0</v>
      </c>
      <c r="AO964" s="34">
        <f t="shared" si="599"/>
        <v>45.689998626708977</v>
      </c>
      <c r="AP964" s="34">
        <f t="shared" si="600"/>
        <v>0</v>
      </c>
      <c r="AQ964" s="34">
        <f t="shared" si="601"/>
        <v>898.79998016357422</v>
      </c>
      <c r="AR964" s="34">
        <f t="shared" si="592"/>
        <v>1700</v>
      </c>
      <c r="AS964" s="34">
        <f t="shared" si="602"/>
        <v>0</v>
      </c>
      <c r="AT964" s="34">
        <f t="shared" si="603"/>
        <v>0</v>
      </c>
      <c r="AU964" s="34">
        <f t="shared" si="593"/>
        <v>711</v>
      </c>
      <c r="AV964" s="34">
        <f t="shared" si="594"/>
        <v>3537.3749061614899</v>
      </c>
      <c r="AX964" s="25">
        <v>2030</v>
      </c>
      <c r="AY964" s="34">
        <f t="shared" ref="AY964:BJ964" si="605">AK964-AY959</f>
        <v>88.151951040764203</v>
      </c>
      <c r="AZ964" s="34">
        <f t="shared" si="605"/>
        <v>0</v>
      </c>
      <c r="BA964" s="34">
        <f t="shared" si="605"/>
        <v>0</v>
      </c>
      <c r="BB964" s="34">
        <f t="shared" si="605"/>
        <v>0</v>
      </c>
      <c r="BC964" s="34">
        <f t="shared" si="605"/>
        <v>23.599998474121087</v>
      </c>
      <c r="BD964" s="34">
        <f t="shared" si="605"/>
        <v>0</v>
      </c>
      <c r="BE964" s="34">
        <f t="shared" si="605"/>
        <v>598.89998626708984</v>
      </c>
      <c r="BF964" s="34">
        <f t="shared" si="605"/>
        <v>1300</v>
      </c>
      <c r="BG964" s="34">
        <f t="shared" si="605"/>
        <v>0</v>
      </c>
      <c r="BH964" s="34">
        <f t="shared" si="605"/>
        <v>0</v>
      </c>
      <c r="BI964" s="34">
        <f t="shared" si="605"/>
        <v>474</v>
      </c>
      <c r="BJ964" s="34">
        <f t="shared" si="605"/>
        <v>2484.6519357819752</v>
      </c>
      <c r="BL964" s="74" t="s">
        <v>63</v>
      </c>
      <c r="BM964" s="75">
        <f>BG980</f>
        <v>500</v>
      </c>
    </row>
    <row r="965" spans="2:65" x14ac:dyDescent="0.25">
      <c r="B965" s="27">
        <v>2031</v>
      </c>
      <c r="C965" s="28">
        <v>0</v>
      </c>
      <c r="D965" s="28">
        <v>948</v>
      </c>
      <c r="E965" s="28">
        <v>0</v>
      </c>
      <c r="F965" s="28">
        <v>1100</v>
      </c>
      <c r="G965" s="28">
        <v>200</v>
      </c>
      <c r="H965" s="28">
        <v>200</v>
      </c>
      <c r="I965" s="28">
        <v>0</v>
      </c>
      <c r="J965" s="28">
        <v>400</v>
      </c>
      <c r="K965" s="28">
        <v>0</v>
      </c>
      <c r="L965" s="28">
        <v>0</v>
      </c>
      <c r="M965" s="28">
        <v>898.35000610351563</v>
      </c>
      <c r="N965" s="28">
        <v>0</v>
      </c>
      <c r="O965" s="28">
        <v>0</v>
      </c>
      <c r="P965" s="28">
        <v>0</v>
      </c>
      <c r="Q965" s="28">
        <v>0</v>
      </c>
      <c r="R965" s="28">
        <v>0</v>
      </c>
      <c r="S965" s="28">
        <v>0</v>
      </c>
      <c r="T965" s="28">
        <v>0</v>
      </c>
      <c r="U965" s="28">
        <v>0</v>
      </c>
      <c r="V965" s="28">
        <v>0</v>
      </c>
      <c r="W965" s="28">
        <v>38.060001373291023</v>
      </c>
      <c r="X965" s="28">
        <v>0</v>
      </c>
      <c r="Y965" s="28">
        <v>0</v>
      </c>
      <c r="Z965" s="28">
        <v>0</v>
      </c>
      <c r="AA965" s="28">
        <v>0</v>
      </c>
      <c r="AB965" s="28">
        <v>0</v>
      </c>
      <c r="AC965" s="28">
        <v>0</v>
      </c>
      <c r="AD965" s="28">
        <v>0</v>
      </c>
      <c r="AE965" s="28">
        <v>12.069999694824221</v>
      </c>
      <c r="AF965" s="28">
        <v>0</v>
      </c>
      <c r="AG965" s="28">
        <v>0</v>
      </c>
      <c r="AH965" s="28">
        <v>195.61529208824882</v>
      </c>
      <c r="AI965" s="30" t="str">
        <f t="shared" si="595"/>
        <v>Z No DSR</v>
      </c>
      <c r="AJ965" s="27">
        <v>2031</v>
      </c>
      <c r="AK965" s="35">
        <f t="shared" si="596"/>
        <v>195.61529208824882</v>
      </c>
      <c r="AL965" s="35">
        <f t="shared" si="591"/>
        <v>0</v>
      </c>
      <c r="AM965" s="35">
        <f t="shared" si="597"/>
        <v>0</v>
      </c>
      <c r="AN965" s="35">
        <f t="shared" si="598"/>
        <v>0</v>
      </c>
      <c r="AO965" s="35">
        <f t="shared" si="599"/>
        <v>50.130001068115241</v>
      </c>
      <c r="AP965" s="35">
        <f t="shared" si="600"/>
        <v>0</v>
      </c>
      <c r="AQ965" s="35">
        <f t="shared" si="601"/>
        <v>898.35000610351563</v>
      </c>
      <c r="AR965" s="35">
        <f t="shared" si="592"/>
        <v>1900</v>
      </c>
      <c r="AS965" s="35">
        <f t="shared" si="602"/>
        <v>0</v>
      </c>
      <c r="AT965" s="35">
        <f t="shared" si="603"/>
        <v>0</v>
      </c>
      <c r="AU965" s="35">
        <f t="shared" si="593"/>
        <v>948</v>
      </c>
      <c r="AV965" s="35">
        <f t="shared" si="594"/>
        <v>3992.0952992598795</v>
      </c>
      <c r="AX965" s="27">
        <v>2031</v>
      </c>
      <c r="AY965" s="35"/>
      <c r="AZ965" s="35"/>
      <c r="BA965" s="35"/>
      <c r="BB965" s="35"/>
      <c r="BC965" s="35"/>
      <c r="BD965" s="35"/>
      <c r="BE965" s="35"/>
      <c r="BF965" s="35"/>
      <c r="BG965" s="35"/>
      <c r="BH965" s="35"/>
      <c r="BI965" s="35"/>
      <c r="BJ965" s="35"/>
      <c r="BL965" s="74" t="s">
        <v>64</v>
      </c>
      <c r="BM965" s="75">
        <f>BH980</f>
        <v>0</v>
      </c>
    </row>
    <row r="966" spans="2:65" x14ac:dyDescent="0.25">
      <c r="B966" s="25">
        <v>2032</v>
      </c>
      <c r="C966" s="26">
        <v>0</v>
      </c>
      <c r="D966" s="26">
        <v>948</v>
      </c>
      <c r="E966" s="26">
        <v>0</v>
      </c>
      <c r="F966" s="26">
        <v>1400</v>
      </c>
      <c r="G966" s="26">
        <v>200</v>
      </c>
      <c r="H966" s="26">
        <v>200</v>
      </c>
      <c r="I966" s="26">
        <v>0</v>
      </c>
      <c r="J966" s="26">
        <v>400</v>
      </c>
      <c r="K966" s="26">
        <v>0</v>
      </c>
      <c r="L966" s="26">
        <v>0</v>
      </c>
      <c r="M966" s="26">
        <v>897.89999389648438</v>
      </c>
      <c r="N966" s="26">
        <v>0</v>
      </c>
      <c r="O966" s="26">
        <v>0</v>
      </c>
      <c r="P966" s="26">
        <v>0</v>
      </c>
      <c r="Q966" s="26">
        <v>0</v>
      </c>
      <c r="R966" s="26">
        <v>0</v>
      </c>
      <c r="S966" s="26">
        <v>0</v>
      </c>
      <c r="T966" s="26">
        <v>0</v>
      </c>
      <c r="U966" s="26">
        <v>0</v>
      </c>
      <c r="V966" s="26">
        <v>0</v>
      </c>
      <c r="W966" s="26">
        <v>41.630001068115227</v>
      </c>
      <c r="X966" s="26">
        <v>0</v>
      </c>
      <c r="Y966" s="26">
        <v>0</v>
      </c>
      <c r="Z966" s="26">
        <v>0</v>
      </c>
      <c r="AA966" s="26">
        <v>0</v>
      </c>
      <c r="AB966" s="26">
        <v>0</v>
      </c>
      <c r="AC966" s="26">
        <v>0</v>
      </c>
      <c r="AD966" s="26">
        <v>0</v>
      </c>
      <c r="AE966" s="26">
        <v>13.19999980926514</v>
      </c>
      <c r="AF966" s="26">
        <v>0</v>
      </c>
      <c r="AG966" s="26">
        <v>0</v>
      </c>
      <c r="AH966" s="26">
        <v>216.67182357825993</v>
      </c>
      <c r="AI966" s="30" t="str">
        <f t="shared" si="595"/>
        <v>Z No DSR</v>
      </c>
      <c r="AJ966" s="25">
        <v>2032</v>
      </c>
      <c r="AK966" s="34">
        <f t="shared" si="596"/>
        <v>216.67182357825993</v>
      </c>
      <c r="AL966" s="34">
        <f t="shared" si="591"/>
        <v>0</v>
      </c>
      <c r="AM966" s="34">
        <f t="shared" si="597"/>
        <v>0</v>
      </c>
      <c r="AN966" s="34">
        <f t="shared" si="598"/>
        <v>0</v>
      </c>
      <c r="AO966" s="34">
        <f t="shared" si="599"/>
        <v>54.830000877380371</v>
      </c>
      <c r="AP966" s="34">
        <f t="shared" si="600"/>
        <v>0</v>
      </c>
      <c r="AQ966" s="34">
        <f t="shared" si="601"/>
        <v>897.89999389648438</v>
      </c>
      <c r="AR966" s="34">
        <f t="shared" si="592"/>
        <v>2200</v>
      </c>
      <c r="AS966" s="34">
        <f t="shared" si="602"/>
        <v>0</v>
      </c>
      <c r="AT966" s="34">
        <f t="shared" si="603"/>
        <v>0</v>
      </c>
      <c r="AU966" s="34">
        <f t="shared" si="593"/>
        <v>948</v>
      </c>
      <c r="AV966" s="34">
        <f t="shared" si="594"/>
        <v>4317.4018183521248</v>
      </c>
      <c r="AX966" s="25">
        <v>2032</v>
      </c>
      <c r="AY966" s="34"/>
      <c r="AZ966" s="34"/>
      <c r="BA966" s="34"/>
      <c r="BB966" s="34"/>
      <c r="BC966" s="34"/>
      <c r="BD966" s="34"/>
      <c r="BE966" s="34"/>
      <c r="BF966" s="34"/>
      <c r="BG966" s="34"/>
      <c r="BH966" s="34"/>
      <c r="BI966" s="34"/>
      <c r="BJ966" s="34"/>
      <c r="BL966" s="74" t="s">
        <v>50</v>
      </c>
      <c r="BM966" s="75">
        <f>BI980</f>
        <v>1422</v>
      </c>
    </row>
    <row r="967" spans="2:65" x14ac:dyDescent="0.25">
      <c r="B967" s="27">
        <v>2033</v>
      </c>
      <c r="C967" s="28">
        <v>0</v>
      </c>
      <c r="D967" s="28">
        <v>948</v>
      </c>
      <c r="E967" s="28">
        <v>0</v>
      </c>
      <c r="F967" s="28">
        <v>1500</v>
      </c>
      <c r="G967" s="28">
        <v>200</v>
      </c>
      <c r="H967" s="28">
        <v>200</v>
      </c>
      <c r="I967" s="28">
        <v>0</v>
      </c>
      <c r="J967" s="28">
        <v>400</v>
      </c>
      <c r="K967" s="28">
        <v>0</v>
      </c>
      <c r="L967" s="28">
        <v>0</v>
      </c>
      <c r="M967" s="28">
        <v>897.45001983642578</v>
      </c>
      <c r="N967" s="28">
        <v>0</v>
      </c>
      <c r="O967" s="28">
        <v>0</v>
      </c>
      <c r="P967" s="28">
        <v>0</v>
      </c>
      <c r="Q967" s="28">
        <v>0</v>
      </c>
      <c r="R967" s="28">
        <v>0</v>
      </c>
      <c r="S967" s="28">
        <v>0</v>
      </c>
      <c r="T967" s="28">
        <v>0</v>
      </c>
      <c r="U967" s="28">
        <v>0</v>
      </c>
      <c r="V967" s="28">
        <v>0</v>
      </c>
      <c r="W967" s="28">
        <v>44.919998168945313</v>
      </c>
      <c r="X967" s="28">
        <v>0</v>
      </c>
      <c r="Y967" s="28">
        <v>0</v>
      </c>
      <c r="Z967" s="28">
        <v>0</v>
      </c>
      <c r="AA967" s="28">
        <v>15</v>
      </c>
      <c r="AB967" s="28">
        <v>0</v>
      </c>
      <c r="AC967" s="28">
        <v>0</v>
      </c>
      <c r="AD967" s="28">
        <v>0</v>
      </c>
      <c r="AE967" s="28">
        <v>14.25</v>
      </c>
      <c r="AF967" s="28">
        <v>0</v>
      </c>
      <c r="AG967" s="28">
        <v>0</v>
      </c>
      <c r="AH967" s="28">
        <v>245.58423121177603</v>
      </c>
      <c r="AI967" s="30" t="str">
        <f t="shared" si="595"/>
        <v>Z No DSR</v>
      </c>
      <c r="AJ967" s="27">
        <v>2033</v>
      </c>
      <c r="AK967" s="35">
        <f t="shared" si="596"/>
        <v>245.58423121177603</v>
      </c>
      <c r="AL967" s="35">
        <f t="shared" si="591"/>
        <v>0</v>
      </c>
      <c r="AM967" s="35">
        <f t="shared" si="597"/>
        <v>0</v>
      </c>
      <c r="AN967" s="35">
        <f t="shared" si="598"/>
        <v>0</v>
      </c>
      <c r="AO967" s="35">
        <f t="shared" si="599"/>
        <v>59.169998168945313</v>
      </c>
      <c r="AP967" s="35">
        <f t="shared" si="600"/>
        <v>15</v>
      </c>
      <c r="AQ967" s="35">
        <f t="shared" si="601"/>
        <v>897.45001983642578</v>
      </c>
      <c r="AR967" s="35">
        <f t="shared" si="592"/>
        <v>2300</v>
      </c>
      <c r="AS967" s="35">
        <f t="shared" si="602"/>
        <v>0</v>
      </c>
      <c r="AT967" s="35">
        <f t="shared" si="603"/>
        <v>0</v>
      </c>
      <c r="AU967" s="35">
        <f t="shared" si="593"/>
        <v>948</v>
      </c>
      <c r="AV967" s="35">
        <f t="shared" si="594"/>
        <v>4465.2042492171477</v>
      </c>
      <c r="AX967" s="27">
        <v>2033</v>
      </c>
      <c r="AY967" s="35"/>
      <c r="AZ967" s="35"/>
      <c r="BA967" s="35"/>
      <c r="BB967" s="35"/>
      <c r="BC967" s="35"/>
      <c r="BD967" s="35"/>
      <c r="BE967" s="35"/>
      <c r="BF967" s="35"/>
      <c r="BG967" s="35"/>
      <c r="BH967" s="35"/>
      <c r="BI967" s="35"/>
      <c r="BJ967" s="35"/>
    </row>
    <row r="968" spans="2:65" x14ac:dyDescent="0.25">
      <c r="B968" s="25">
        <v>2034</v>
      </c>
      <c r="C968" s="26">
        <v>0</v>
      </c>
      <c r="D968" s="26">
        <v>1185</v>
      </c>
      <c r="E968" s="26">
        <v>0</v>
      </c>
      <c r="F968" s="26">
        <v>1600</v>
      </c>
      <c r="G968" s="26">
        <v>200</v>
      </c>
      <c r="H968" s="26">
        <v>200</v>
      </c>
      <c r="I968" s="26">
        <v>0</v>
      </c>
      <c r="J968" s="26">
        <v>400</v>
      </c>
      <c r="K968" s="26">
        <v>0</v>
      </c>
      <c r="L968" s="26">
        <v>0</v>
      </c>
      <c r="M968" s="26">
        <v>897</v>
      </c>
      <c r="N968" s="26">
        <v>0</v>
      </c>
      <c r="O968" s="26">
        <v>0</v>
      </c>
      <c r="P968" s="26">
        <v>0</v>
      </c>
      <c r="Q968" s="26">
        <v>0</v>
      </c>
      <c r="R968" s="26">
        <v>25</v>
      </c>
      <c r="S968" s="26">
        <v>0</v>
      </c>
      <c r="T968" s="26">
        <v>0</v>
      </c>
      <c r="U968" s="26">
        <v>0</v>
      </c>
      <c r="V968" s="26">
        <v>0</v>
      </c>
      <c r="W968" s="26">
        <v>48.389999389648438</v>
      </c>
      <c r="X968" s="26">
        <v>0</v>
      </c>
      <c r="Y968" s="26">
        <v>0</v>
      </c>
      <c r="Z968" s="26">
        <v>0</v>
      </c>
      <c r="AA968" s="26">
        <v>30</v>
      </c>
      <c r="AB968" s="26">
        <v>0</v>
      </c>
      <c r="AC968" s="26">
        <v>0</v>
      </c>
      <c r="AD968" s="26">
        <v>0</v>
      </c>
      <c r="AE968" s="26">
        <v>15.340000152587891</v>
      </c>
      <c r="AF968" s="26">
        <v>0</v>
      </c>
      <c r="AG968" s="26">
        <v>0</v>
      </c>
      <c r="AH968" s="26">
        <v>280.84440061793555</v>
      </c>
      <c r="AI968" s="30" t="str">
        <f t="shared" si="595"/>
        <v>Z No DSR</v>
      </c>
      <c r="AJ968" s="25">
        <v>2034</v>
      </c>
      <c r="AK968" s="34">
        <f t="shared" si="596"/>
        <v>280.84440061793555</v>
      </c>
      <c r="AL968" s="34">
        <f t="shared" si="591"/>
        <v>25</v>
      </c>
      <c r="AM968" s="34">
        <f t="shared" si="597"/>
        <v>0</v>
      </c>
      <c r="AN968" s="34">
        <f t="shared" si="598"/>
        <v>0</v>
      </c>
      <c r="AO968" s="34">
        <f t="shared" si="599"/>
        <v>63.729999542236328</v>
      </c>
      <c r="AP968" s="34">
        <f t="shared" si="600"/>
        <v>30</v>
      </c>
      <c r="AQ968" s="34">
        <f t="shared" si="601"/>
        <v>897</v>
      </c>
      <c r="AR968" s="34">
        <f t="shared" si="592"/>
        <v>2400</v>
      </c>
      <c r="AS968" s="34">
        <f t="shared" si="602"/>
        <v>0</v>
      </c>
      <c r="AT968" s="34">
        <f t="shared" si="603"/>
        <v>0</v>
      </c>
      <c r="AU968" s="34">
        <f t="shared" si="593"/>
        <v>1185</v>
      </c>
      <c r="AV968" s="34">
        <f t="shared" si="594"/>
        <v>4881.5744001601724</v>
      </c>
      <c r="AX968" s="25">
        <v>2034</v>
      </c>
      <c r="AY968" s="34"/>
      <c r="AZ968" s="34"/>
      <c r="BA968" s="34"/>
      <c r="BB968" s="34"/>
      <c r="BC968" s="34"/>
      <c r="BD968" s="34"/>
      <c r="BE968" s="34"/>
      <c r="BF968" s="34"/>
      <c r="BG968" s="34"/>
      <c r="BH968" s="34"/>
      <c r="BI968" s="34"/>
      <c r="BJ968" s="34"/>
    </row>
    <row r="969" spans="2:65" x14ac:dyDescent="0.25">
      <c r="B969" s="27">
        <v>2035</v>
      </c>
      <c r="C969" s="28">
        <v>0</v>
      </c>
      <c r="D969" s="28">
        <v>1185</v>
      </c>
      <c r="E969" s="28">
        <v>0</v>
      </c>
      <c r="F969" s="28">
        <v>1700</v>
      </c>
      <c r="G969" s="28">
        <v>200</v>
      </c>
      <c r="H969" s="28">
        <v>200</v>
      </c>
      <c r="I969" s="28">
        <v>0</v>
      </c>
      <c r="J969" s="28">
        <v>400</v>
      </c>
      <c r="K969" s="28">
        <v>0</v>
      </c>
      <c r="L969" s="28">
        <v>0</v>
      </c>
      <c r="M969" s="28">
        <v>1096.5499801635742</v>
      </c>
      <c r="N969" s="28">
        <v>0</v>
      </c>
      <c r="O969" s="28">
        <v>0</v>
      </c>
      <c r="P969" s="28">
        <v>0</v>
      </c>
      <c r="Q969" s="28">
        <v>0</v>
      </c>
      <c r="R969" s="28">
        <v>125</v>
      </c>
      <c r="S969" s="28">
        <v>0</v>
      </c>
      <c r="T969" s="28">
        <v>0</v>
      </c>
      <c r="U969" s="28">
        <v>0</v>
      </c>
      <c r="V969" s="28">
        <v>0</v>
      </c>
      <c r="W969" s="28">
        <v>51.919998168945313</v>
      </c>
      <c r="X969" s="28">
        <v>0</v>
      </c>
      <c r="Y969" s="28">
        <v>0</v>
      </c>
      <c r="Z969" s="28">
        <v>0</v>
      </c>
      <c r="AA969" s="28">
        <v>30</v>
      </c>
      <c r="AB969" s="28">
        <v>0</v>
      </c>
      <c r="AC969" s="28">
        <v>0</v>
      </c>
      <c r="AD969" s="28">
        <v>0</v>
      </c>
      <c r="AE969" s="28">
        <v>16.469999313354489</v>
      </c>
      <c r="AF969" s="28">
        <v>0</v>
      </c>
      <c r="AG969" s="28">
        <v>0</v>
      </c>
      <c r="AH969" s="28">
        <v>309.19430249073082</v>
      </c>
      <c r="AI969" s="30" t="str">
        <f t="shared" si="595"/>
        <v>Z No DSR</v>
      </c>
      <c r="AJ969" s="27">
        <v>2035</v>
      </c>
      <c r="AK969" s="35">
        <f t="shared" si="596"/>
        <v>309.19430249073082</v>
      </c>
      <c r="AL969" s="35">
        <f t="shared" si="591"/>
        <v>125</v>
      </c>
      <c r="AM969" s="35">
        <f t="shared" si="597"/>
        <v>0</v>
      </c>
      <c r="AN969" s="35">
        <f t="shared" si="598"/>
        <v>0</v>
      </c>
      <c r="AO969" s="35">
        <f t="shared" si="599"/>
        <v>68.389997482299805</v>
      </c>
      <c r="AP969" s="35">
        <f t="shared" si="600"/>
        <v>30</v>
      </c>
      <c r="AQ969" s="35">
        <f t="shared" si="601"/>
        <v>1096.5499801635742</v>
      </c>
      <c r="AR969" s="35">
        <f t="shared" si="592"/>
        <v>2500</v>
      </c>
      <c r="AS969" s="35">
        <f t="shared" si="602"/>
        <v>0</v>
      </c>
      <c r="AT969" s="35">
        <f t="shared" si="603"/>
        <v>0</v>
      </c>
      <c r="AU969" s="35">
        <f t="shared" si="593"/>
        <v>1185</v>
      </c>
      <c r="AV969" s="35">
        <f t="shared" si="594"/>
        <v>5314.1342801366045</v>
      </c>
      <c r="AX969" s="27">
        <v>2035</v>
      </c>
      <c r="AY969" s="35"/>
      <c r="AZ969" s="35"/>
      <c r="BA969" s="35"/>
      <c r="BB969" s="35"/>
      <c r="BC969" s="35"/>
      <c r="BD969" s="35"/>
      <c r="BE969" s="35"/>
      <c r="BF969" s="35"/>
      <c r="BG969" s="35"/>
      <c r="BH969" s="35"/>
      <c r="BI969" s="35"/>
      <c r="BJ969" s="35"/>
    </row>
    <row r="970" spans="2:65" x14ac:dyDescent="0.25">
      <c r="B970" s="25">
        <v>2036</v>
      </c>
      <c r="C970" s="26">
        <v>0</v>
      </c>
      <c r="D970" s="26">
        <v>1185</v>
      </c>
      <c r="E970" s="26">
        <v>0</v>
      </c>
      <c r="F970" s="26">
        <v>1900</v>
      </c>
      <c r="G970" s="26">
        <v>200</v>
      </c>
      <c r="H970" s="26">
        <v>200</v>
      </c>
      <c r="I970" s="26">
        <v>0</v>
      </c>
      <c r="J970" s="26">
        <v>400</v>
      </c>
      <c r="K970" s="26">
        <v>0</v>
      </c>
      <c r="L970" s="26">
        <v>0</v>
      </c>
      <c r="M970" s="26">
        <v>1096</v>
      </c>
      <c r="N970" s="26">
        <v>0</v>
      </c>
      <c r="O970" s="26">
        <v>0</v>
      </c>
      <c r="P970" s="26">
        <v>0</v>
      </c>
      <c r="Q970" s="26">
        <v>0</v>
      </c>
      <c r="R970" s="26">
        <v>125</v>
      </c>
      <c r="S970" s="26">
        <v>0</v>
      </c>
      <c r="T970" s="26">
        <v>0</v>
      </c>
      <c r="U970" s="26">
        <v>0</v>
      </c>
      <c r="V970" s="26">
        <v>0</v>
      </c>
      <c r="W970" s="26">
        <v>55.459999084472663</v>
      </c>
      <c r="X970" s="26">
        <v>0</v>
      </c>
      <c r="Y970" s="26">
        <v>0</v>
      </c>
      <c r="Z970" s="26">
        <v>0</v>
      </c>
      <c r="AA970" s="26">
        <v>60</v>
      </c>
      <c r="AB970" s="26">
        <v>0</v>
      </c>
      <c r="AC970" s="26">
        <v>0</v>
      </c>
      <c r="AD970" s="26">
        <v>0</v>
      </c>
      <c r="AE970" s="26">
        <v>17.590000152587891</v>
      </c>
      <c r="AF970" s="26">
        <v>0</v>
      </c>
      <c r="AG970" s="26">
        <v>0</v>
      </c>
      <c r="AH970" s="26">
        <v>312.4177018948738</v>
      </c>
      <c r="AI970" s="30" t="str">
        <f t="shared" si="595"/>
        <v>Z No DSR</v>
      </c>
      <c r="AJ970" s="25">
        <v>2036</v>
      </c>
      <c r="AK970" s="34">
        <f t="shared" si="596"/>
        <v>312.4177018948738</v>
      </c>
      <c r="AL970" s="34">
        <f t="shared" si="591"/>
        <v>125</v>
      </c>
      <c r="AM970" s="34">
        <f t="shared" si="597"/>
        <v>0</v>
      </c>
      <c r="AN970" s="34">
        <f t="shared" si="598"/>
        <v>0</v>
      </c>
      <c r="AO970" s="34">
        <f t="shared" si="599"/>
        <v>73.049999237060547</v>
      </c>
      <c r="AP970" s="34">
        <f t="shared" si="600"/>
        <v>60</v>
      </c>
      <c r="AQ970" s="34">
        <f t="shared" si="601"/>
        <v>1096</v>
      </c>
      <c r="AR970" s="34">
        <f t="shared" si="592"/>
        <v>2700</v>
      </c>
      <c r="AS970" s="34">
        <f t="shared" si="602"/>
        <v>0</v>
      </c>
      <c r="AT970" s="34">
        <f t="shared" si="603"/>
        <v>0</v>
      </c>
      <c r="AU970" s="34">
        <f t="shared" si="593"/>
        <v>1185</v>
      </c>
      <c r="AV970" s="34">
        <f t="shared" si="594"/>
        <v>5551.4677011319345</v>
      </c>
      <c r="AX970" s="25">
        <v>2036</v>
      </c>
      <c r="AY970" s="34"/>
      <c r="AZ970" s="34"/>
      <c r="BA970" s="34"/>
      <c r="BB970" s="34"/>
      <c r="BC970" s="34"/>
      <c r="BD970" s="34"/>
      <c r="BE970" s="34"/>
      <c r="BF970" s="34"/>
      <c r="BG970" s="34"/>
      <c r="BH970" s="34"/>
      <c r="BI970" s="34"/>
      <c r="BJ970" s="34"/>
    </row>
    <row r="971" spans="2:65" x14ac:dyDescent="0.25">
      <c r="B971" s="27">
        <v>2037</v>
      </c>
      <c r="C971" s="28">
        <v>0</v>
      </c>
      <c r="D971" s="28">
        <v>1185</v>
      </c>
      <c r="E971" s="28">
        <v>0</v>
      </c>
      <c r="F971" s="28">
        <v>1900</v>
      </c>
      <c r="G971" s="28">
        <v>200</v>
      </c>
      <c r="H971" s="28">
        <v>200</v>
      </c>
      <c r="I971" s="28">
        <v>0</v>
      </c>
      <c r="J971" s="28">
        <v>400</v>
      </c>
      <c r="K971" s="28">
        <v>0</v>
      </c>
      <c r="L971" s="28">
        <v>100</v>
      </c>
      <c r="M971" s="28">
        <v>1195.4499969482422</v>
      </c>
      <c r="N971" s="28">
        <v>0</v>
      </c>
      <c r="O971" s="28">
        <v>0</v>
      </c>
      <c r="P971" s="28">
        <v>0</v>
      </c>
      <c r="Q971" s="28">
        <v>0</v>
      </c>
      <c r="R971" s="28">
        <v>125</v>
      </c>
      <c r="S971" s="28">
        <v>25</v>
      </c>
      <c r="T971" s="28">
        <v>25</v>
      </c>
      <c r="U971" s="28">
        <v>0</v>
      </c>
      <c r="V971" s="28">
        <v>0</v>
      </c>
      <c r="W971" s="28">
        <v>58.759998321533203</v>
      </c>
      <c r="X971" s="28">
        <v>0</v>
      </c>
      <c r="Y971" s="28">
        <v>0</v>
      </c>
      <c r="Z971" s="28">
        <v>0</v>
      </c>
      <c r="AA971" s="28">
        <v>75</v>
      </c>
      <c r="AB971" s="28">
        <v>0</v>
      </c>
      <c r="AC971" s="28">
        <v>0</v>
      </c>
      <c r="AD971" s="28">
        <v>0</v>
      </c>
      <c r="AE971" s="28">
        <v>18.629999160766602</v>
      </c>
      <c r="AF971" s="28">
        <v>0</v>
      </c>
      <c r="AG971" s="28">
        <v>0</v>
      </c>
      <c r="AH971" s="28">
        <v>341.97115193805143</v>
      </c>
      <c r="AI971" s="30" t="str">
        <f t="shared" si="595"/>
        <v>Z No DSR</v>
      </c>
      <c r="AJ971" s="27">
        <v>2037</v>
      </c>
      <c r="AK971" s="35">
        <f t="shared" si="596"/>
        <v>341.97115193805143</v>
      </c>
      <c r="AL971" s="35">
        <f t="shared" si="591"/>
        <v>175</v>
      </c>
      <c r="AM971" s="35">
        <f t="shared" si="597"/>
        <v>0</v>
      </c>
      <c r="AN971" s="35">
        <f t="shared" si="598"/>
        <v>0</v>
      </c>
      <c r="AO971" s="35">
        <f t="shared" si="599"/>
        <v>77.389997482299805</v>
      </c>
      <c r="AP971" s="35">
        <f t="shared" si="600"/>
        <v>75</v>
      </c>
      <c r="AQ971" s="35">
        <f t="shared" si="601"/>
        <v>1195.4499969482422</v>
      </c>
      <c r="AR971" s="35">
        <f t="shared" si="592"/>
        <v>2800</v>
      </c>
      <c r="AS971" s="35">
        <f t="shared" si="602"/>
        <v>0</v>
      </c>
      <c r="AT971" s="35">
        <f t="shared" si="603"/>
        <v>0</v>
      </c>
      <c r="AU971" s="35">
        <f t="shared" si="593"/>
        <v>1185</v>
      </c>
      <c r="AV971" s="35">
        <f t="shared" si="594"/>
        <v>5849.8111463685937</v>
      </c>
      <c r="AX971" s="27">
        <v>2037</v>
      </c>
      <c r="AY971" s="35"/>
      <c r="AZ971" s="35"/>
      <c r="BA971" s="35"/>
      <c r="BB971" s="35"/>
      <c r="BC971" s="35"/>
      <c r="BD971" s="35"/>
      <c r="BE971" s="35"/>
      <c r="BF971" s="35"/>
      <c r="BG971" s="35"/>
      <c r="BH971" s="35"/>
      <c r="BI971" s="35"/>
      <c r="BJ971" s="35"/>
    </row>
    <row r="972" spans="2:65" x14ac:dyDescent="0.25">
      <c r="B972" s="25">
        <v>2038</v>
      </c>
      <c r="C972" s="26">
        <v>0</v>
      </c>
      <c r="D972" s="26">
        <v>1422</v>
      </c>
      <c r="E972" s="26">
        <v>0</v>
      </c>
      <c r="F972" s="26">
        <v>1900</v>
      </c>
      <c r="G972" s="26">
        <v>200</v>
      </c>
      <c r="H972" s="26">
        <v>200</v>
      </c>
      <c r="I972" s="26">
        <v>0</v>
      </c>
      <c r="J972" s="26">
        <v>400</v>
      </c>
      <c r="K972" s="26">
        <v>0</v>
      </c>
      <c r="L972" s="26">
        <v>200</v>
      </c>
      <c r="M972" s="26">
        <v>1394.8500137329102</v>
      </c>
      <c r="N972" s="26">
        <v>0</v>
      </c>
      <c r="O972" s="26">
        <v>0</v>
      </c>
      <c r="P972" s="26">
        <v>0</v>
      </c>
      <c r="Q972" s="26">
        <v>0</v>
      </c>
      <c r="R972" s="26">
        <v>125</v>
      </c>
      <c r="S972" s="26">
        <v>25</v>
      </c>
      <c r="T972" s="26">
        <v>25</v>
      </c>
      <c r="U972" s="26">
        <v>25</v>
      </c>
      <c r="V972" s="26">
        <v>0</v>
      </c>
      <c r="W972" s="26">
        <v>62.220001220703118</v>
      </c>
      <c r="X972" s="26">
        <v>0</v>
      </c>
      <c r="Y972" s="26">
        <v>0</v>
      </c>
      <c r="Z972" s="26">
        <v>0</v>
      </c>
      <c r="AA972" s="26">
        <v>75</v>
      </c>
      <c r="AB972" s="26">
        <v>0</v>
      </c>
      <c r="AC972" s="26">
        <v>0</v>
      </c>
      <c r="AD972" s="26">
        <v>0</v>
      </c>
      <c r="AE972" s="26">
        <v>19.729999542236332</v>
      </c>
      <c r="AF972" s="26">
        <v>0</v>
      </c>
      <c r="AG972" s="26">
        <v>0</v>
      </c>
      <c r="AH972" s="26">
        <v>372.95409578863388</v>
      </c>
      <c r="AI972" s="30" t="str">
        <f t="shared" si="595"/>
        <v>Z No DSR</v>
      </c>
      <c r="AJ972" s="25">
        <v>2038</v>
      </c>
      <c r="AK972" s="34">
        <f t="shared" si="596"/>
        <v>372.95409578863388</v>
      </c>
      <c r="AL972" s="34">
        <f t="shared" si="591"/>
        <v>200</v>
      </c>
      <c r="AM972" s="34">
        <f t="shared" si="597"/>
        <v>0</v>
      </c>
      <c r="AN972" s="34">
        <f t="shared" si="598"/>
        <v>0</v>
      </c>
      <c r="AO972" s="34">
        <f t="shared" si="599"/>
        <v>81.950000762939453</v>
      </c>
      <c r="AP972" s="34">
        <f t="shared" si="600"/>
        <v>75</v>
      </c>
      <c r="AQ972" s="34">
        <f t="shared" si="601"/>
        <v>1394.8500137329102</v>
      </c>
      <c r="AR972" s="34">
        <f t="shared" si="592"/>
        <v>2900</v>
      </c>
      <c r="AS972" s="34">
        <f t="shared" si="602"/>
        <v>0</v>
      </c>
      <c r="AT972" s="34">
        <f t="shared" si="603"/>
        <v>0</v>
      </c>
      <c r="AU972" s="34">
        <f t="shared" si="593"/>
        <v>1422</v>
      </c>
      <c r="AV972" s="34">
        <f t="shared" si="594"/>
        <v>6446.7541102844834</v>
      </c>
      <c r="AX972" s="25">
        <v>2038</v>
      </c>
      <c r="AY972" s="34"/>
      <c r="AZ972" s="34"/>
      <c r="BA972" s="34"/>
      <c r="BB972" s="34"/>
      <c r="BC972" s="34"/>
      <c r="BD972" s="34"/>
      <c r="BE972" s="34"/>
      <c r="BF972" s="34"/>
      <c r="BG972" s="34"/>
      <c r="BH972" s="34"/>
      <c r="BI972" s="34"/>
      <c r="BJ972" s="34"/>
    </row>
    <row r="973" spans="2:65" x14ac:dyDescent="0.25">
      <c r="B973" s="27">
        <v>2039</v>
      </c>
      <c r="C973" s="28">
        <v>0</v>
      </c>
      <c r="D973" s="28">
        <v>1422</v>
      </c>
      <c r="E973" s="28">
        <v>0</v>
      </c>
      <c r="F973" s="28">
        <v>2000</v>
      </c>
      <c r="G973" s="28">
        <v>200</v>
      </c>
      <c r="H973" s="28">
        <v>200</v>
      </c>
      <c r="I973" s="28">
        <v>0</v>
      </c>
      <c r="J973" s="28">
        <v>400</v>
      </c>
      <c r="K973" s="28">
        <v>0</v>
      </c>
      <c r="L973" s="28">
        <v>200</v>
      </c>
      <c r="M973" s="28">
        <v>1494.1500015258789</v>
      </c>
      <c r="N973" s="28">
        <v>0</v>
      </c>
      <c r="O973" s="28">
        <v>0</v>
      </c>
      <c r="P973" s="28">
        <v>0</v>
      </c>
      <c r="Q973" s="28">
        <v>0</v>
      </c>
      <c r="R973" s="28">
        <v>125</v>
      </c>
      <c r="S973" s="28">
        <v>25</v>
      </c>
      <c r="T973" s="28">
        <v>100</v>
      </c>
      <c r="U973" s="28">
        <v>25</v>
      </c>
      <c r="V973" s="28">
        <v>0</v>
      </c>
      <c r="W973" s="28">
        <v>65.650001525878906</v>
      </c>
      <c r="X973" s="28">
        <v>0</v>
      </c>
      <c r="Y973" s="28">
        <v>0</v>
      </c>
      <c r="Z973" s="28">
        <v>0</v>
      </c>
      <c r="AA973" s="28">
        <v>90</v>
      </c>
      <c r="AB973" s="28">
        <v>0</v>
      </c>
      <c r="AC973" s="28">
        <v>0</v>
      </c>
      <c r="AD973" s="28">
        <v>0</v>
      </c>
      <c r="AE973" s="28">
        <v>20.819999694824219</v>
      </c>
      <c r="AF973" s="28">
        <v>0</v>
      </c>
      <c r="AG973" s="28">
        <v>0</v>
      </c>
      <c r="AH973" s="28">
        <v>417.70254871129873</v>
      </c>
      <c r="AI973" s="30" t="str">
        <f t="shared" si="595"/>
        <v>Z No DSR</v>
      </c>
      <c r="AJ973" s="27">
        <v>2039</v>
      </c>
      <c r="AK973" s="35">
        <f t="shared" si="596"/>
        <v>417.70254871129873</v>
      </c>
      <c r="AL973" s="35">
        <f t="shared" si="591"/>
        <v>275</v>
      </c>
      <c r="AM973" s="35">
        <f t="shared" si="597"/>
        <v>0</v>
      </c>
      <c r="AN973" s="35">
        <f t="shared" si="598"/>
        <v>0</v>
      </c>
      <c r="AO973" s="35">
        <f t="shared" si="599"/>
        <v>86.470001220703125</v>
      </c>
      <c r="AP973" s="35">
        <f t="shared" si="600"/>
        <v>90</v>
      </c>
      <c r="AQ973" s="35">
        <f t="shared" si="601"/>
        <v>1494.1500015258789</v>
      </c>
      <c r="AR973" s="35">
        <f t="shared" si="592"/>
        <v>3000</v>
      </c>
      <c r="AS973" s="35">
        <f t="shared" si="602"/>
        <v>0</v>
      </c>
      <c r="AT973" s="35">
        <f t="shared" si="603"/>
        <v>0</v>
      </c>
      <c r="AU973" s="35">
        <f t="shared" si="593"/>
        <v>1422</v>
      </c>
      <c r="AV973" s="35">
        <f t="shared" si="594"/>
        <v>6785.3225514578808</v>
      </c>
      <c r="AX973" s="27">
        <v>2039</v>
      </c>
      <c r="AY973" s="35"/>
      <c r="AZ973" s="35"/>
      <c r="BA973" s="35"/>
      <c r="BB973" s="35"/>
      <c r="BC973" s="35"/>
      <c r="BD973" s="35"/>
      <c r="BE973" s="35"/>
      <c r="BF973" s="35"/>
      <c r="BG973" s="35"/>
      <c r="BH973" s="35"/>
      <c r="BI973" s="35"/>
      <c r="BJ973" s="35"/>
    </row>
    <row r="974" spans="2:65" x14ac:dyDescent="0.25">
      <c r="B974" s="25">
        <v>2040</v>
      </c>
      <c r="C974" s="26">
        <v>0</v>
      </c>
      <c r="D974" s="26">
        <v>1422</v>
      </c>
      <c r="E974" s="26">
        <v>0</v>
      </c>
      <c r="F974" s="26">
        <v>2000</v>
      </c>
      <c r="G974" s="26">
        <v>200</v>
      </c>
      <c r="H974" s="26">
        <v>200</v>
      </c>
      <c r="I974" s="26">
        <v>0</v>
      </c>
      <c r="J974" s="26">
        <v>400</v>
      </c>
      <c r="K974" s="26">
        <v>0</v>
      </c>
      <c r="L974" s="26">
        <v>200</v>
      </c>
      <c r="M974" s="26">
        <v>1693.3999786376953</v>
      </c>
      <c r="N974" s="26">
        <v>0</v>
      </c>
      <c r="O974" s="26">
        <v>0</v>
      </c>
      <c r="P974" s="26">
        <v>0</v>
      </c>
      <c r="Q974" s="26">
        <v>0</v>
      </c>
      <c r="R974" s="26">
        <v>125</v>
      </c>
      <c r="S974" s="26">
        <v>25</v>
      </c>
      <c r="T974" s="26">
        <v>100</v>
      </c>
      <c r="U974" s="26">
        <v>75</v>
      </c>
      <c r="V974" s="26">
        <v>0</v>
      </c>
      <c r="W974" s="26">
        <v>69.120002746582031</v>
      </c>
      <c r="X974" s="26">
        <v>0</v>
      </c>
      <c r="Y974" s="26">
        <v>0</v>
      </c>
      <c r="Z974" s="26">
        <v>0</v>
      </c>
      <c r="AA974" s="26">
        <v>105</v>
      </c>
      <c r="AB974" s="26">
        <v>0</v>
      </c>
      <c r="AC974" s="26">
        <v>0</v>
      </c>
      <c r="AD974" s="26">
        <v>0</v>
      </c>
      <c r="AE974" s="26">
        <v>21.920000076293949</v>
      </c>
      <c r="AF974" s="26">
        <v>0</v>
      </c>
      <c r="AG974" s="26">
        <v>0</v>
      </c>
      <c r="AH974" s="26">
        <v>466.93941385101141</v>
      </c>
      <c r="AI974" s="30" t="str">
        <f t="shared" si="595"/>
        <v>Z No DSR</v>
      </c>
      <c r="AJ974" s="25">
        <v>2040</v>
      </c>
      <c r="AK974" s="34">
        <f t="shared" si="596"/>
        <v>466.93941385101141</v>
      </c>
      <c r="AL974" s="34">
        <f t="shared" si="591"/>
        <v>325</v>
      </c>
      <c r="AM974" s="34">
        <f t="shared" si="597"/>
        <v>0</v>
      </c>
      <c r="AN974" s="34">
        <f t="shared" si="598"/>
        <v>0</v>
      </c>
      <c r="AO974" s="34">
        <f t="shared" si="599"/>
        <v>91.040002822875977</v>
      </c>
      <c r="AP974" s="34">
        <f t="shared" si="600"/>
        <v>105</v>
      </c>
      <c r="AQ974" s="34">
        <f t="shared" si="601"/>
        <v>1693.3999786376953</v>
      </c>
      <c r="AR974" s="34">
        <f t="shared" si="592"/>
        <v>3000</v>
      </c>
      <c r="AS974" s="34">
        <f t="shared" si="602"/>
        <v>0</v>
      </c>
      <c r="AT974" s="34">
        <f t="shared" si="603"/>
        <v>0</v>
      </c>
      <c r="AU974" s="34">
        <f t="shared" si="593"/>
        <v>1422</v>
      </c>
      <c r="AV974" s="34">
        <f t="shared" si="594"/>
        <v>7103.3793953115828</v>
      </c>
      <c r="AX974" s="25">
        <v>2040</v>
      </c>
      <c r="AY974" s="34"/>
      <c r="AZ974" s="34"/>
      <c r="BA974" s="34"/>
      <c r="BB974" s="34"/>
      <c r="BC974" s="34"/>
      <c r="BD974" s="34"/>
      <c r="BE974" s="34"/>
      <c r="BF974" s="34"/>
      <c r="BG974" s="34"/>
      <c r="BH974" s="34"/>
      <c r="BI974" s="34"/>
      <c r="BJ974" s="34"/>
    </row>
    <row r="975" spans="2:65" x14ac:dyDescent="0.25">
      <c r="B975" s="27">
        <v>2041</v>
      </c>
      <c r="C975" s="28">
        <v>0</v>
      </c>
      <c r="D975" s="28">
        <v>1422</v>
      </c>
      <c r="E975" s="28">
        <v>0</v>
      </c>
      <c r="F975" s="28">
        <v>2000</v>
      </c>
      <c r="G975" s="28">
        <v>200</v>
      </c>
      <c r="H975" s="28">
        <v>200</v>
      </c>
      <c r="I975" s="28">
        <v>0</v>
      </c>
      <c r="J975" s="28">
        <v>400</v>
      </c>
      <c r="K975" s="28">
        <v>0</v>
      </c>
      <c r="L975" s="28">
        <v>300</v>
      </c>
      <c r="M975" s="28">
        <v>1792.5499954223633</v>
      </c>
      <c r="N975" s="28">
        <v>0</v>
      </c>
      <c r="O975" s="28">
        <v>0</v>
      </c>
      <c r="P975" s="28">
        <v>0</v>
      </c>
      <c r="Q975" s="28">
        <v>0</v>
      </c>
      <c r="R975" s="28">
        <v>125</v>
      </c>
      <c r="S975" s="28">
        <v>25</v>
      </c>
      <c r="T975" s="28">
        <v>225</v>
      </c>
      <c r="U975" s="28">
        <v>100</v>
      </c>
      <c r="V975" s="28">
        <v>0</v>
      </c>
      <c r="W975" s="28">
        <v>72.769996643066406</v>
      </c>
      <c r="X975" s="28">
        <v>0</v>
      </c>
      <c r="Y975" s="28">
        <v>0</v>
      </c>
      <c r="Z975" s="28">
        <v>0</v>
      </c>
      <c r="AA975" s="28">
        <v>120</v>
      </c>
      <c r="AB975" s="28">
        <v>0</v>
      </c>
      <c r="AC975" s="28">
        <v>0</v>
      </c>
      <c r="AD975" s="28">
        <v>0</v>
      </c>
      <c r="AE975" s="28">
        <v>23.079999923706051</v>
      </c>
      <c r="AF975" s="28">
        <v>0</v>
      </c>
      <c r="AG975" s="28">
        <v>0</v>
      </c>
      <c r="AH975" s="28">
        <v>490.49237784781337</v>
      </c>
      <c r="AI975" s="30" t="str">
        <f t="shared" si="595"/>
        <v>Z No DSR</v>
      </c>
      <c r="AJ975" s="27">
        <v>2041</v>
      </c>
      <c r="AK975" s="35">
        <f t="shared" si="596"/>
        <v>490.49237784781337</v>
      </c>
      <c r="AL975" s="35">
        <f t="shared" si="591"/>
        <v>475</v>
      </c>
      <c r="AM975" s="35">
        <f t="shared" si="597"/>
        <v>0</v>
      </c>
      <c r="AN975" s="35">
        <f t="shared" si="598"/>
        <v>0</v>
      </c>
      <c r="AO975" s="35">
        <f t="shared" si="599"/>
        <v>95.849996566772461</v>
      </c>
      <c r="AP975" s="35">
        <f t="shared" si="600"/>
        <v>120</v>
      </c>
      <c r="AQ975" s="35">
        <f t="shared" si="601"/>
        <v>1792.5499954223633</v>
      </c>
      <c r="AR975" s="35">
        <f t="shared" si="592"/>
        <v>3100</v>
      </c>
      <c r="AS975" s="35">
        <f t="shared" si="602"/>
        <v>0</v>
      </c>
      <c r="AT975" s="35">
        <f t="shared" si="603"/>
        <v>0</v>
      </c>
      <c r="AU975" s="35">
        <f t="shared" si="593"/>
        <v>1422</v>
      </c>
      <c r="AV975" s="35">
        <f t="shared" si="594"/>
        <v>7495.892369836949</v>
      </c>
      <c r="AX975" s="27">
        <v>2041</v>
      </c>
      <c r="AY975" s="35"/>
      <c r="AZ975" s="35"/>
      <c r="BA975" s="35"/>
      <c r="BB975" s="35"/>
      <c r="BC975" s="35"/>
      <c r="BD975" s="35"/>
      <c r="BE975" s="35"/>
      <c r="BF975" s="35"/>
      <c r="BG975" s="35"/>
      <c r="BH975" s="35"/>
      <c r="BI975" s="35"/>
      <c r="BJ975" s="35"/>
    </row>
    <row r="976" spans="2:65" x14ac:dyDescent="0.25">
      <c r="B976" s="25">
        <v>2042</v>
      </c>
      <c r="C976" s="26">
        <v>0</v>
      </c>
      <c r="D976" s="26">
        <v>1422</v>
      </c>
      <c r="E976" s="26">
        <v>0</v>
      </c>
      <c r="F976" s="26">
        <v>2000</v>
      </c>
      <c r="G976" s="26">
        <v>200</v>
      </c>
      <c r="H976" s="26">
        <v>200</v>
      </c>
      <c r="I976" s="26">
        <v>0</v>
      </c>
      <c r="J976" s="26">
        <v>400</v>
      </c>
      <c r="K976" s="26">
        <v>0</v>
      </c>
      <c r="L976" s="26">
        <v>300</v>
      </c>
      <c r="M976" s="26">
        <v>2091.6500015258789</v>
      </c>
      <c r="N976" s="26">
        <v>0</v>
      </c>
      <c r="O976" s="26">
        <v>0</v>
      </c>
      <c r="P976" s="26">
        <v>0</v>
      </c>
      <c r="Q976" s="26">
        <v>0</v>
      </c>
      <c r="R976" s="26">
        <v>125</v>
      </c>
      <c r="S976" s="26">
        <v>25</v>
      </c>
      <c r="T976" s="26">
        <v>350</v>
      </c>
      <c r="U976" s="26">
        <v>125</v>
      </c>
      <c r="V976" s="26">
        <v>0</v>
      </c>
      <c r="W976" s="26">
        <v>76.620002746582031</v>
      </c>
      <c r="X976" s="26">
        <v>125</v>
      </c>
      <c r="Y976" s="26">
        <v>0</v>
      </c>
      <c r="Z976" s="26">
        <v>0</v>
      </c>
      <c r="AA976" s="26">
        <v>120</v>
      </c>
      <c r="AB976" s="26">
        <v>0</v>
      </c>
      <c r="AC976" s="26">
        <v>0</v>
      </c>
      <c r="AD976" s="26">
        <v>0</v>
      </c>
      <c r="AE976" s="26">
        <v>24.29999923706055</v>
      </c>
      <c r="AF976" s="26">
        <v>0</v>
      </c>
      <c r="AG976" s="26">
        <v>0</v>
      </c>
      <c r="AH976" s="26">
        <v>517.74793944462169</v>
      </c>
      <c r="AI976" s="30" t="str">
        <f t="shared" si="595"/>
        <v>Z No DSR</v>
      </c>
      <c r="AJ976" s="25">
        <v>2042</v>
      </c>
      <c r="AK976" s="34">
        <f t="shared" si="596"/>
        <v>517.74793944462169</v>
      </c>
      <c r="AL976" s="34">
        <f t="shared" si="591"/>
        <v>625</v>
      </c>
      <c r="AM976" s="34">
        <f t="shared" si="597"/>
        <v>0</v>
      </c>
      <c r="AN976" s="34">
        <f t="shared" si="598"/>
        <v>0</v>
      </c>
      <c r="AO976" s="34">
        <f t="shared" si="599"/>
        <v>100.92000198364258</v>
      </c>
      <c r="AP976" s="34">
        <f t="shared" si="600"/>
        <v>120</v>
      </c>
      <c r="AQ976" s="34">
        <f t="shared" si="601"/>
        <v>2091.6500015258789</v>
      </c>
      <c r="AR976" s="34">
        <f t="shared" si="592"/>
        <v>3100</v>
      </c>
      <c r="AS976" s="34">
        <f t="shared" si="602"/>
        <v>125</v>
      </c>
      <c r="AT976" s="34">
        <f t="shared" si="603"/>
        <v>0</v>
      </c>
      <c r="AU976" s="34">
        <f t="shared" si="593"/>
        <v>1422</v>
      </c>
      <c r="AV976" s="34">
        <f t="shared" si="594"/>
        <v>8102.3179429541433</v>
      </c>
      <c r="AX976" s="25">
        <v>2042</v>
      </c>
      <c r="AY976" s="34"/>
      <c r="AZ976" s="34"/>
      <c r="BA976" s="34"/>
      <c r="BB976" s="34"/>
      <c r="BC976" s="34"/>
      <c r="BD976" s="34"/>
      <c r="BE976" s="34"/>
      <c r="BF976" s="34"/>
      <c r="BG976" s="34"/>
      <c r="BH976" s="34"/>
      <c r="BI976" s="34"/>
      <c r="BJ976" s="34"/>
    </row>
    <row r="977" spans="2:65" x14ac:dyDescent="0.25">
      <c r="B977" s="27">
        <v>2043</v>
      </c>
      <c r="C977" s="28">
        <v>0</v>
      </c>
      <c r="D977" s="28">
        <v>1422</v>
      </c>
      <c r="E977" s="28">
        <v>0</v>
      </c>
      <c r="F977" s="28">
        <v>2000</v>
      </c>
      <c r="G977" s="28">
        <v>200</v>
      </c>
      <c r="H977" s="28">
        <v>200</v>
      </c>
      <c r="I977" s="28">
        <v>0</v>
      </c>
      <c r="J977" s="28">
        <v>400</v>
      </c>
      <c r="K977" s="28">
        <v>0</v>
      </c>
      <c r="L977" s="28">
        <v>300</v>
      </c>
      <c r="M977" s="28">
        <v>2390.6000061035156</v>
      </c>
      <c r="N977" s="28">
        <v>0</v>
      </c>
      <c r="O977" s="28">
        <v>0</v>
      </c>
      <c r="P977" s="28">
        <v>0</v>
      </c>
      <c r="Q977" s="28">
        <v>0</v>
      </c>
      <c r="R977" s="28">
        <v>125</v>
      </c>
      <c r="S977" s="28">
        <v>25</v>
      </c>
      <c r="T977" s="28">
        <v>600</v>
      </c>
      <c r="U977" s="28">
        <v>225</v>
      </c>
      <c r="V977" s="28">
        <v>0</v>
      </c>
      <c r="W977" s="28">
        <v>80.669998168945313</v>
      </c>
      <c r="X977" s="28">
        <v>250</v>
      </c>
      <c r="Y977" s="28">
        <v>0</v>
      </c>
      <c r="Z977" s="28">
        <v>0</v>
      </c>
      <c r="AA977" s="28">
        <v>135</v>
      </c>
      <c r="AB977" s="28">
        <v>0</v>
      </c>
      <c r="AC977" s="28">
        <v>0</v>
      </c>
      <c r="AD977" s="28">
        <v>0</v>
      </c>
      <c r="AE977" s="28">
        <v>25.579999923706051</v>
      </c>
      <c r="AF977" s="28">
        <v>0</v>
      </c>
      <c r="AG977" s="28">
        <v>0</v>
      </c>
      <c r="AH977" s="28">
        <v>562.34133320822002</v>
      </c>
      <c r="AI977" s="30" t="str">
        <f t="shared" si="595"/>
        <v>Z No DSR</v>
      </c>
      <c r="AJ977" s="27">
        <v>2043</v>
      </c>
      <c r="AK977" s="35">
        <f t="shared" si="596"/>
        <v>562.34133320822002</v>
      </c>
      <c r="AL977" s="35">
        <f t="shared" si="591"/>
        <v>975</v>
      </c>
      <c r="AM977" s="35">
        <f t="shared" si="597"/>
        <v>0</v>
      </c>
      <c r="AN977" s="35">
        <f t="shared" si="598"/>
        <v>0</v>
      </c>
      <c r="AO977" s="35">
        <f t="shared" si="599"/>
        <v>106.24999809265137</v>
      </c>
      <c r="AP977" s="35">
        <f t="shared" si="600"/>
        <v>135</v>
      </c>
      <c r="AQ977" s="35">
        <f t="shared" si="601"/>
        <v>2390.6000061035156</v>
      </c>
      <c r="AR977" s="35">
        <f t="shared" si="592"/>
        <v>3100</v>
      </c>
      <c r="AS977" s="35">
        <f t="shared" si="602"/>
        <v>250</v>
      </c>
      <c r="AT977" s="35">
        <f t="shared" si="603"/>
        <v>0</v>
      </c>
      <c r="AU977" s="35">
        <f t="shared" si="593"/>
        <v>1422</v>
      </c>
      <c r="AV977" s="35">
        <f t="shared" si="594"/>
        <v>8941.191337404387</v>
      </c>
      <c r="AX977" s="27">
        <v>2043</v>
      </c>
      <c r="AY977" s="35"/>
      <c r="AZ977" s="35"/>
      <c r="BA977" s="35"/>
      <c r="BB977" s="35"/>
      <c r="BC977" s="35"/>
      <c r="BD977" s="35"/>
      <c r="BE977" s="35"/>
      <c r="BF977" s="35"/>
      <c r="BG977" s="35"/>
      <c r="BH977" s="35"/>
      <c r="BI977" s="35"/>
      <c r="BJ977" s="35"/>
    </row>
    <row r="978" spans="2:65" x14ac:dyDescent="0.25">
      <c r="B978" s="25">
        <v>2044</v>
      </c>
      <c r="C978" s="26">
        <v>0</v>
      </c>
      <c r="D978" s="26">
        <v>1422</v>
      </c>
      <c r="E978" s="26">
        <v>0</v>
      </c>
      <c r="F978" s="26">
        <v>2000</v>
      </c>
      <c r="G978" s="26">
        <v>550</v>
      </c>
      <c r="H978" s="26">
        <v>200</v>
      </c>
      <c r="I978" s="26">
        <v>0</v>
      </c>
      <c r="J978" s="26">
        <v>400</v>
      </c>
      <c r="K978" s="26">
        <v>0</v>
      </c>
      <c r="L978" s="26">
        <v>300</v>
      </c>
      <c r="M978" s="26">
        <v>2489.4000015258789</v>
      </c>
      <c r="N978" s="26">
        <v>0</v>
      </c>
      <c r="O978" s="26">
        <v>0</v>
      </c>
      <c r="P978" s="26">
        <v>0</v>
      </c>
      <c r="Q978" s="26">
        <v>0</v>
      </c>
      <c r="R978" s="26">
        <v>125</v>
      </c>
      <c r="S978" s="26">
        <v>25</v>
      </c>
      <c r="T978" s="26">
        <v>600</v>
      </c>
      <c r="U978" s="26">
        <v>400</v>
      </c>
      <c r="V978" s="26">
        <v>0</v>
      </c>
      <c r="W978" s="26">
        <v>84.930000305175781</v>
      </c>
      <c r="X978" s="26">
        <v>375</v>
      </c>
      <c r="Y978" s="26">
        <v>0</v>
      </c>
      <c r="Z978" s="26">
        <v>0</v>
      </c>
      <c r="AA978" s="26">
        <v>150</v>
      </c>
      <c r="AB978" s="26">
        <v>0</v>
      </c>
      <c r="AC978" s="26">
        <v>0</v>
      </c>
      <c r="AD978" s="26">
        <v>0</v>
      </c>
      <c r="AE978" s="26">
        <v>26.930000305175781</v>
      </c>
      <c r="AF978" s="26">
        <v>0</v>
      </c>
      <c r="AG978" s="26">
        <v>0</v>
      </c>
      <c r="AH978" s="26">
        <v>622.09565656516793</v>
      </c>
      <c r="AI978" s="30" t="str">
        <f t="shared" si="595"/>
        <v>Z No DSR</v>
      </c>
      <c r="AJ978" s="25">
        <v>2044</v>
      </c>
      <c r="AK978" s="34">
        <f t="shared" si="596"/>
        <v>622.09565656516793</v>
      </c>
      <c r="AL978" s="34">
        <f t="shared" si="591"/>
        <v>1150</v>
      </c>
      <c r="AM978" s="34">
        <f t="shared" si="597"/>
        <v>0</v>
      </c>
      <c r="AN978" s="34">
        <f t="shared" si="598"/>
        <v>0</v>
      </c>
      <c r="AO978" s="34">
        <f t="shared" si="599"/>
        <v>111.86000061035156</v>
      </c>
      <c r="AP978" s="34">
        <f t="shared" si="600"/>
        <v>150</v>
      </c>
      <c r="AQ978" s="34">
        <f t="shared" si="601"/>
        <v>2489.4000015258789</v>
      </c>
      <c r="AR978" s="34">
        <f t="shared" si="592"/>
        <v>3450</v>
      </c>
      <c r="AS978" s="34">
        <f t="shared" si="602"/>
        <v>375</v>
      </c>
      <c r="AT978" s="34">
        <f t="shared" si="603"/>
        <v>0</v>
      </c>
      <c r="AU978" s="34">
        <f t="shared" si="593"/>
        <v>1422</v>
      </c>
      <c r="AV978" s="34">
        <f t="shared" si="594"/>
        <v>9770.3556587013991</v>
      </c>
      <c r="AX978" s="25">
        <v>2044</v>
      </c>
      <c r="AY978" s="34"/>
      <c r="AZ978" s="34"/>
      <c r="BA978" s="34"/>
      <c r="BB978" s="34"/>
      <c r="BC978" s="34"/>
      <c r="BD978" s="34"/>
      <c r="BE978" s="34"/>
      <c r="BF978" s="34"/>
      <c r="BG978" s="34"/>
      <c r="BH978" s="34"/>
      <c r="BI978" s="34"/>
      <c r="BJ978" s="34"/>
    </row>
    <row r="979" spans="2:65" x14ac:dyDescent="0.25">
      <c r="B979" s="27">
        <v>2045</v>
      </c>
      <c r="C979" s="28">
        <v>0</v>
      </c>
      <c r="D979" s="28">
        <v>1422</v>
      </c>
      <c r="E979" s="28">
        <v>0</v>
      </c>
      <c r="F979" s="28">
        <v>2000</v>
      </c>
      <c r="G979" s="28">
        <v>550</v>
      </c>
      <c r="H979" s="28">
        <v>200</v>
      </c>
      <c r="I979" s="28">
        <v>0</v>
      </c>
      <c r="J979" s="28">
        <v>400</v>
      </c>
      <c r="K979" s="28">
        <v>0</v>
      </c>
      <c r="L979" s="28">
        <v>300</v>
      </c>
      <c r="M979" s="28">
        <v>2588.1699829101563</v>
      </c>
      <c r="N979" s="28">
        <v>100</v>
      </c>
      <c r="O979" s="28">
        <v>0</v>
      </c>
      <c r="P979" s="28">
        <v>0</v>
      </c>
      <c r="Q979" s="28">
        <v>0</v>
      </c>
      <c r="R979" s="28">
        <v>125</v>
      </c>
      <c r="S979" s="28">
        <v>25</v>
      </c>
      <c r="T979" s="28">
        <v>625</v>
      </c>
      <c r="U979" s="28">
        <v>475</v>
      </c>
      <c r="V979" s="28">
        <v>0</v>
      </c>
      <c r="W979" s="28">
        <v>89.410003662109375</v>
      </c>
      <c r="X979" s="28">
        <v>500</v>
      </c>
      <c r="Y979" s="28">
        <v>0</v>
      </c>
      <c r="Z979" s="28">
        <v>0</v>
      </c>
      <c r="AA979" s="28">
        <v>150</v>
      </c>
      <c r="AB979" s="28">
        <v>0</v>
      </c>
      <c r="AC979" s="28">
        <v>0</v>
      </c>
      <c r="AD979" s="28">
        <v>0</v>
      </c>
      <c r="AE979" s="28">
        <v>28.360000610351559</v>
      </c>
      <c r="AF979" s="28">
        <v>0</v>
      </c>
      <c r="AG979" s="28">
        <v>0</v>
      </c>
      <c r="AH979" s="28">
        <v>689.82409491570616</v>
      </c>
      <c r="AI979" s="30" t="str">
        <f t="shared" si="595"/>
        <v>Z No DSR</v>
      </c>
      <c r="AJ979" s="27">
        <v>2045</v>
      </c>
      <c r="AK979" s="35">
        <f>SUM(AG979:AH979)</f>
        <v>689.82409491570616</v>
      </c>
      <c r="AL979" s="35">
        <f t="shared" si="591"/>
        <v>1250</v>
      </c>
      <c r="AM979" s="35">
        <f t="shared" si="597"/>
        <v>0</v>
      </c>
      <c r="AN979" s="35">
        <f t="shared" si="598"/>
        <v>0</v>
      </c>
      <c r="AO979" s="35">
        <f t="shared" si="599"/>
        <v>117.77000427246094</v>
      </c>
      <c r="AP979" s="35">
        <f t="shared" si="600"/>
        <v>150</v>
      </c>
      <c r="AQ979" s="35">
        <f t="shared" si="601"/>
        <v>2688.1699829101563</v>
      </c>
      <c r="AR979" s="35">
        <f t="shared" si="592"/>
        <v>3450</v>
      </c>
      <c r="AS979" s="35">
        <f t="shared" si="602"/>
        <v>500</v>
      </c>
      <c r="AT979" s="35">
        <f t="shared" si="603"/>
        <v>0</v>
      </c>
      <c r="AU979" s="35">
        <f t="shared" si="593"/>
        <v>1422</v>
      </c>
      <c r="AV979" s="35">
        <f t="shared" si="594"/>
        <v>10267.764082098323</v>
      </c>
      <c r="AX979" s="27">
        <v>2045</v>
      </c>
      <c r="AY979" s="35">
        <f t="shared" ref="AY979:BJ979" si="606">AK979-AK964</f>
        <v>507.93916754449958</v>
      </c>
      <c r="AZ979" s="35">
        <f t="shared" si="606"/>
        <v>1250</v>
      </c>
      <c r="BA979" s="35">
        <f t="shared" si="606"/>
        <v>0</v>
      </c>
      <c r="BB979" s="35">
        <f t="shared" si="606"/>
        <v>0</v>
      </c>
      <c r="BC979" s="35">
        <f t="shared" si="606"/>
        <v>72.080005645751953</v>
      </c>
      <c r="BD979" s="35">
        <f t="shared" si="606"/>
        <v>150</v>
      </c>
      <c r="BE979" s="35">
        <f t="shared" si="606"/>
        <v>1789.370002746582</v>
      </c>
      <c r="BF979" s="35">
        <f t="shared" si="606"/>
        <v>1750</v>
      </c>
      <c r="BG979" s="35">
        <f t="shared" si="606"/>
        <v>500</v>
      </c>
      <c r="BH979" s="35">
        <f t="shared" si="606"/>
        <v>0</v>
      </c>
      <c r="BI979" s="35">
        <f t="shared" si="606"/>
        <v>711</v>
      </c>
      <c r="BJ979" s="35">
        <f t="shared" si="606"/>
        <v>6730.3891759368335</v>
      </c>
    </row>
    <row r="980" spans="2:65" x14ac:dyDescent="0.25">
      <c r="AX980" s="27" t="s">
        <v>45</v>
      </c>
      <c r="AY980" s="35">
        <f>SUM(AY979,AY964,AY959)</f>
        <v>689.82409491570616</v>
      </c>
      <c r="AZ980" s="35">
        <f t="shared" ref="AZ980:BJ980" si="607">SUM(AZ979,AZ964,AZ959)</f>
        <v>1250</v>
      </c>
      <c r="BA980" s="35">
        <f t="shared" si="607"/>
        <v>0</v>
      </c>
      <c r="BB980" s="35">
        <f t="shared" si="607"/>
        <v>0</v>
      </c>
      <c r="BC980" s="35">
        <f t="shared" si="607"/>
        <v>117.77000427246094</v>
      </c>
      <c r="BD980" s="35">
        <f t="shared" si="607"/>
        <v>150</v>
      </c>
      <c r="BE980" s="35">
        <f t="shared" si="607"/>
        <v>2688.1699829101563</v>
      </c>
      <c r="BF980" s="35">
        <f t="shared" si="607"/>
        <v>3450</v>
      </c>
      <c r="BG980" s="35">
        <f t="shared" si="607"/>
        <v>500</v>
      </c>
      <c r="BH980" s="35">
        <f t="shared" si="607"/>
        <v>0</v>
      </c>
      <c r="BI980" s="35">
        <f t="shared" si="607"/>
        <v>1422</v>
      </c>
      <c r="BJ980" s="35">
        <f t="shared" si="607"/>
        <v>10267.764082098323</v>
      </c>
    </row>
    <row r="982" spans="2:65" x14ac:dyDescent="0.25">
      <c r="B982" s="1" t="str">
        <f>'RAW DATA INPUTS &gt;&gt;&gt;'!D38</f>
        <v>AA MT Wind + PHSE</v>
      </c>
    </row>
    <row r="983" spans="2:65" ht="75" x14ac:dyDescent="0.25">
      <c r="B983" s="16" t="s">
        <v>13</v>
      </c>
      <c r="C983" s="17" t="s">
        <v>14</v>
      </c>
      <c r="D983" s="17" t="s">
        <v>15</v>
      </c>
      <c r="E983" s="17" t="s">
        <v>16</v>
      </c>
      <c r="F983" s="18" t="s">
        <v>17</v>
      </c>
      <c r="G983" s="18" t="s">
        <v>18</v>
      </c>
      <c r="H983" s="18" t="s">
        <v>19</v>
      </c>
      <c r="I983" s="18" t="s">
        <v>20</v>
      </c>
      <c r="J983" s="18" t="s">
        <v>21</v>
      </c>
      <c r="K983" s="18" t="s">
        <v>22</v>
      </c>
      <c r="L983" s="18" t="s">
        <v>23</v>
      </c>
      <c r="M983" s="19" t="s">
        <v>24</v>
      </c>
      <c r="N983" s="19" t="s">
        <v>25</v>
      </c>
      <c r="O983" s="19" t="s">
        <v>26</v>
      </c>
      <c r="P983" s="19" t="s">
        <v>27</v>
      </c>
      <c r="Q983" s="19" t="s">
        <v>28</v>
      </c>
      <c r="R983" s="20" t="s">
        <v>29</v>
      </c>
      <c r="S983" s="20" t="s">
        <v>30</v>
      </c>
      <c r="T983" s="20" t="s">
        <v>31</v>
      </c>
      <c r="U983" s="20" t="s">
        <v>32</v>
      </c>
      <c r="V983" s="20" t="s">
        <v>33</v>
      </c>
      <c r="W983" s="20" t="s">
        <v>34</v>
      </c>
      <c r="X983" s="21" t="s">
        <v>35</v>
      </c>
      <c r="Y983" s="21" t="s">
        <v>36</v>
      </c>
      <c r="Z983" s="21" t="s">
        <v>37</v>
      </c>
      <c r="AA983" s="16" t="s">
        <v>38</v>
      </c>
      <c r="AB983" s="16" t="s">
        <v>39</v>
      </c>
      <c r="AC983" s="16" t="s">
        <v>52</v>
      </c>
      <c r="AD983" s="16" t="s">
        <v>41</v>
      </c>
      <c r="AE983" s="16" t="s">
        <v>42</v>
      </c>
      <c r="AF983" s="22" t="s">
        <v>1</v>
      </c>
      <c r="AG983" s="22" t="s">
        <v>43</v>
      </c>
      <c r="AH983" s="22" t="s">
        <v>44</v>
      </c>
      <c r="AI983" s="36" t="str">
        <f>B982</f>
        <v>AA MT Wind + PHSE</v>
      </c>
      <c r="AJ983" s="23" t="s">
        <v>13</v>
      </c>
      <c r="AK983" s="23" t="s">
        <v>58</v>
      </c>
      <c r="AL983" s="23" t="s">
        <v>59</v>
      </c>
      <c r="AM983" s="23" t="s">
        <v>60</v>
      </c>
      <c r="AN983" s="23" t="s">
        <v>61</v>
      </c>
      <c r="AO983" s="23" t="s">
        <v>62</v>
      </c>
      <c r="AP983" s="24" t="s">
        <v>38</v>
      </c>
      <c r="AQ983" s="24" t="s">
        <v>47</v>
      </c>
      <c r="AR983" s="24" t="s">
        <v>53</v>
      </c>
      <c r="AS983" s="24" t="s">
        <v>63</v>
      </c>
      <c r="AT983" s="24" t="s">
        <v>64</v>
      </c>
      <c r="AU983" s="24" t="s">
        <v>50</v>
      </c>
      <c r="AV983" s="24" t="s">
        <v>45</v>
      </c>
      <c r="AX983" s="23" t="s">
        <v>273</v>
      </c>
      <c r="AY983" s="23" t="s">
        <v>58</v>
      </c>
      <c r="AZ983" s="23" t="s">
        <v>59</v>
      </c>
      <c r="BA983" s="23" t="s">
        <v>60</v>
      </c>
      <c r="BB983" s="23" t="s">
        <v>61</v>
      </c>
      <c r="BC983" s="23" t="s">
        <v>62</v>
      </c>
      <c r="BD983" s="24" t="s">
        <v>38</v>
      </c>
      <c r="BE983" s="24" t="s">
        <v>47</v>
      </c>
      <c r="BF983" s="24" t="s">
        <v>53</v>
      </c>
      <c r="BG983" s="24" t="s">
        <v>63</v>
      </c>
      <c r="BH983" s="24" t="s">
        <v>64</v>
      </c>
      <c r="BI983" s="24" t="s">
        <v>50</v>
      </c>
      <c r="BJ983" s="24" t="s">
        <v>45</v>
      </c>
    </row>
    <row r="984" spans="2:65" x14ac:dyDescent="0.25">
      <c r="B984" s="25">
        <v>2022</v>
      </c>
      <c r="C984" s="26">
        <v>0</v>
      </c>
      <c r="D984" s="26">
        <v>0</v>
      </c>
      <c r="E984" s="26">
        <v>0</v>
      </c>
      <c r="F984" s="26">
        <v>0</v>
      </c>
      <c r="G984" s="26">
        <v>0</v>
      </c>
      <c r="H984" s="26">
        <v>0</v>
      </c>
      <c r="I984" s="26">
        <v>0</v>
      </c>
      <c r="J984" s="26">
        <v>0</v>
      </c>
      <c r="K984" s="26">
        <v>0</v>
      </c>
      <c r="L984" s="26">
        <v>0</v>
      </c>
      <c r="M984" s="26">
        <v>0</v>
      </c>
      <c r="N984" s="26">
        <v>0</v>
      </c>
      <c r="O984" s="26">
        <v>0</v>
      </c>
      <c r="P984" s="26">
        <v>0</v>
      </c>
      <c r="Q984" s="26">
        <v>0</v>
      </c>
      <c r="R984" s="26">
        <v>0</v>
      </c>
      <c r="S984" s="26">
        <v>0</v>
      </c>
      <c r="T984" s="26">
        <v>0</v>
      </c>
      <c r="U984" s="26">
        <v>0</v>
      </c>
      <c r="V984" s="26">
        <v>0</v>
      </c>
      <c r="W984" s="26">
        <v>3.2999999523162842</v>
      </c>
      <c r="X984" s="26">
        <v>0</v>
      </c>
      <c r="Y984" s="26">
        <v>0</v>
      </c>
      <c r="Z984" s="26">
        <v>0</v>
      </c>
      <c r="AA984" s="26">
        <v>0</v>
      </c>
      <c r="AB984" s="26">
        <v>0</v>
      </c>
      <c r="AC984" s="26">
        <v>0</v>
      </c>
      <c r="AD984" s="26">
        <v>0</v>
      </c>
      <c r="AE984" s="26">
        <v>0</v>
      </c>
      <c r="AF984" s="26">
        <v>0</v>
      </c>
      <c r="AG984" s="26">
        <v>37.037656595099158</v>
      </c>
      <c r="AH984" s="26">
        <v>37.1379291002768</v>
      </c>
      <c r="AI984" s="30" t="str">
        <f>AI983</f>
        <v>AA MT Wind + PHSE</v>
      </c>
      <c r="AJ984" s="25">
        <v>2022</v>
      </c>
      <c r="AK984" s="34">
        <f>SUM(AG984:AH984)</f>
        <v>74.175585695375958</v>
      </c>
      <c r="AL984" s="34">
        <f t="shared" ref="AL984:AL1007" si="608">SUM(R984:U984)</f>
        <v>0</v>
      </c>
      <c r="AM984" s="34">
        <f>SUM(AC984:AD984)</f>
        <v>0</v>
      </c>
      <c r="AN984" s="34">
        <f>AF984</f>
        <v>0</v>
      </c>
      <c r="AO984" s="34">
        <f>W984+AE984</f>
        <v>3.2999999523162842</v>
      </c>
      <c r="AP984" s="34">
        <f>AA984</f>
        <v>0</v>
      </c>
      <c r="AQ984" s="34">
        <f>SUM(M984:Q984)</f>
        <v>0</v>
      </c>
      <c r="AR984" s="34">
        <f t="shared" ref="AR984:AR1007" si="609">SUM(F984:L984)</f>
        <v>0</v>
      </c>
      <c r="AS984" s="34">
        <f>SUM(X984:Z984)</f>
        <v>0</v>
      </c>
      <c r="AT984" s="34">
        <f>V984</f>
        <v>0</v>
      </c>
      <c r="AU984" s="34">
        <f t="shared" ref="AU984:AU1007" si="610">SUM(C984:E984)</f>
        <v>0</v>
      </c>
      <c r="AV984" s="34">
        <f t="shared" ref="AV984:AV1007" si="611">SUM(AK984:AU984)</f>
        <v>77.475585647692242</v>
      </c>
      <c r="AX984" s="25">
        <v>2022</v>
      </c>
      <c r="AY984" s="34"/>
      <c r="AZ984" s="34"/>
      <c r="BA984" s="34"/>
      <c r="BB984" s="34"/>
      <c r="BC984" s="34"/>
      <c r="BD984" s="34"/>
      <c r="BE984" s="34"/>
      <c r="BF984" s="34"/>
      <c r="BG984" s="34"/>
      <c r="BH984" s="34"/>
      <c r="BI984" s="34"/>
      <c r="BJ984" s="34"/>
      <c r="BL984" s="74" t="s">
        <v>58</v>
      </c>
      <c r="BM984" s="75">
        <f>AY1008</f>
        <v>1497.2776051012056</v>
      </c>
    </row>
    <row r="985" spans="2:65" x14ac:dyDescent="0.25">
      <c r="B985" s="27">
        <v>2023</v>
      </c>
      <c r="C985" s="28">
        <v>0</v>
      </c>
      <c r="D985" s="28">
        <v>0</v>
      </c>
      <c r="E985" s="28">
        <v>0</v>
      </c>
      <c r="F985" s="28">
        <v>0</v>
      </c>
      <c r="G985" s="28">
        <v>0</v>
      </c>
      <c r="H985" s="28">
        <v>0</v>
      </c>
      <c r="I985" s="28">
        <v>0</v>
      </c>
      <c r="J985" s="28">
        <v>0</v>
      </c>
      <c r="K985" s="28">
        <v>0</v>
      </c>
      <c r="L985" s="28">
        <v>0</v>
      </c>
      <c r="M985" s="28">
        <v>0</v>
      </c>
      <c r="N985" s="28">
        <v>0</v>
      </c>
      <c r="O985" s="28">
        <v>0</v>
      </c>
      <c r="P985" s="28">
        <v>0</v>
      </c>
      <c r="Q985" s="28">
        <v>0</v>
      </c>
      <c r="R985" s="28">
        <v>0</v>
      </c>
      <c r="S985" s="28">
        <v>0</v>
      </c>
      <c r="T985" s="28">
        <v>0</v>
      </c>
      <c r="U985" s="28">
        <v>0</v>
      </c>
      <c r="V985" s="28">
        <v>0</v>
      </c>
      <c r="W985" s="28">
        <v>6.25</v>
      </c>
      <c r="X985" s="28">
        <v>0</v>
      </c>
      <c r="Y985" s="28">
        <v>0</v>
      </c>
      <c r="Z985" s="28">
        <v>0</v>
      </c>
      <c r="AA985" s="28">
        <v>0</v>
      </c>
      <c r="AB985" s="28">
        <v>0</v>
      </c>
      <c r="AC985" s="28">
        <v>0</v>
      </c>
      <c r="AD985" s="28">
        <v>0</v>
      </c>
      <c r="AE985" s="28">
        <v>3</v>
      </c>
      <c r="AF985" s="28">
        <v>5.0900002401322126</v>
      </c>
      <c r="AG985" s="28">
        <v>75.875604863269388</v>
      </c>
      <c r="AH985" s="28">
        <v>61.868254649550458</v>
      </c>
      <c r="AI985" s="30" t="str">
        <f t="shared" ref="AI985:AI1007" si="612">AI984</f>
        <v>AA MT Wind + PHSE</v>
      </c>
      <c r="AJ985" s="27">
        <v>2023</v>
      </c>
      <c r="AK985" s="35">
        <f t="shared" ref="AK985:AK1007" si="613">SUM(AG985:AH985)</f>
        <v>137.74385951281985</v>
      </c>
      <c r="AL985" s="35">
        <f t="shared" si="608"/>
        <v>0</v>
      </c>
      <c r="AM985" s="35">
        <f t="shared" ref="AM985:AM1007" si="614">SUM(AC985:AD985)</f>
        <v>0</v>
      </c>
      <c r="AN985" s="35">
        <f t="shared" ref="AN985:AN1007" si="615">AF985</f>
        <v>5.0900002401322126</v>
      </c>
      <c r="AO985" s="35">
        <f t="shared" ref="AO985:AO1007" si="616">W985+AE985</f>
        <v>9.25</v>
      </c>
      <c r="AP985" s="35">
        <f t="shared" ref="AP985:AP1007" si="617">AA985</f>
        <v>0</v>
      </c>
      <c r="AQ985" s="35">
        <f t="shared" ref="AQ985:AQ1007" si="618">SUM(M985:Q985)</f>
        <v>0</v>
      </c>
      <c r="AR985" s="35">
        <f t="shared" si="609"/>
        <v>0</v>
      </c>
      <c r="AS985" s="35">
        <f t="shared" ref="AS985:AS1007" si="619">SUM(X985:Z985)</f>
        <v>0</v>
      </c>
      <c r="AT985" s="35">
        <f t="shared" ref="AT985:AT1007" si="620">V985</f>
        <v>0</v>
      </c>
      <c r="AU985" s="35">
        <f t="shared" si="610"/>
        <v>0</v>
      </c>
      <c r="AV985" s="35">
        <f t="shared" si="611"/>
        <v>152.08385975295207</v>
      </c>
      <c r="AX985" s="27">
        <v>2023</v>
      </c>
      <c r="AY985" s="35"/>
      <c r="AZ985" s="35"/>
      <c r="BA985" s="35"/>
      <c r="BB985" s="35"/>
      <c r="BC985" s="35"/>
      <c r="BD985" s="35"/>
      <c r="BE985" s="35"/>
      <c r="BF985" s="35"/>
      <c r="BG985" s="35"/>
      <c r="BH985" s="35"/>
      <c r="BI985" s="35"/>
      <c r="BJ985" s="35"/>
      <c r="BL985" s="74" t="s">
        <v>59</v>
      </c>
      <c r="BM985" s="75">
        <f>AZ1008</f>
        <v>300</v>
      </c>
    </row>
    <row r="986" spans="2:65" x14ac:dyDescent="0.25">
      <c r="B986" s="25">
        <v>2024</v>
      </c>
      <c r="C986" s="26">
        <v>0</v>
      </c>
      <c r="D986" s="26">
        <v>0</v>
      </c>
      <c r="E986" s="26">
        <v>0</v>
      </c>
      <c r="F986" s="26">
        <v>0</v>
      </c>
      <c r="G986" s="26">
        <v>0</v>
      </c>
      <c r="H986" s="26">
        <v>0</v>
      </c>
      <c r="I986" s="26">
        <v>0</v>
      </c>
      <c r="J986" s="26">
        <v>0</v>
      </c>
      <c r="K986" s="26">
        <v>0</v>
      </c>
      <c r="L986" s="26">
        <v>0</v>
      </c>
      <c r="M986" s="26">
        <v>0</v>
      </c>
      <c r="N986" s="26">
        <v>0</v>
      </c>
      <c r="O986" s="26">
        <v>0</v>
      </c>
      <c r="P986" s="26">
        <v>0</v>
      </c>
      <c r="Q986" s="26">
        <v>0</v>
      </c>
      <c r="R986" s="26">
        <v>25</v>
      </c>
      <c r="S986" s="26">
        <v>0</v>
      </c>
      <c r="T986" s="26">
        <v>0</v>
      </c>
      <c r="U986" s="26">
        <v>0</v>
      </c>
      <c r="V986" s="26">
        <v>0</v>
      </c>
      <c r="W986" s="26">
        <v>11.89000034332275</v>
      </c>
      <c r="X986" s="26">
        <v>0</v>
      </c>
      <c r="Y986" s="26">
        <v>0</v>
      </c>
      <c r="Z986" s="26">
        <v>0</v>
      </c>
      <c r="AA986" s="26">
        <v>0</v>
      </c>
      <c r="AB986" s="26">
        <v>0</v>
      </c>
      <c r="AC986" s="26">
        <v>0</v>
      </c>
      <c r="AD986" s="26">
        <v>0</v>
      </c>
      <c r="AE986" s="26">
        <v>6</v>
      </c>
      <c r="AF986" s="26">
        <v>10.999999640509486</v>
      </c>
      <c r="AG986" s="26">
        <v>117.26766565003942</v>
      </c>
      <c r="AH986" s="26">
        <v>81.077305541015448</v>
      </c>
      <c r="AI986" s="30" t="str">
        <f t="shared" si="612"/>
        <v>AA MT Wind + PHSE</v>
      </c>
      <c r="AJ986" s="25">
        <v>2024</v>
      </c>
      <c r="AK986" s="34">
        <f t="shared" si="613"/>
        <v>198.34497119105487</v>
      </c>
      <c r="AL986" s="34">
        <f t="shared" si="608"/>
        <v>25</v>
      </c>
      <c r="AM986" s="34">
        <f t="shared" si="614"/>
        <v>0</v>
      </c>
      <c r="AN986" s="34">
        <f t="shared" si="615"/>
        <v>10.999999640509486</v>
      </c>
      <c r="AO986" s="34">
        <f t="shared" si="616"/>
        <v>17.89000034332275</v>
      </c>
      <c r="AP986" s="34">
        <f t="shared" si="617"/>
        <v>0</v>
      </c>
      <c r="AQ986" s="34">
        <f t="shared" si="618"/>
        <v>0</v>
      </c>
      <c r="AR986" s="34">
        <f t="shared" si="609"/>
        <v>0</v>
      </c>
      <c r="AS986" s="34">
        <f t="shared" si="619"/>
        <v>0</v>
      </c>
      <c r="AT986" s="34">
        <f t="shared" si="620"/>
        <v>0</v>
      </c>
      <c r="AU986" s="34">
        <f t="shared" si="610"/>
        <v>0</v>
      </c>
      <c r="AV986" s="34">
        <f t="shared" si="611"/>
        <v>252.23497117488711</v>
      </c>
      <c r="AX986" s="25">
        <v>2024</v>
      </c>
      <c r="AY986" s="34"/>
      <c r="AZ986" s="34"/>
      <c r="BA986" s="34"/>
      <c r="BB986" s="34"/>
      <c r="BC986" s="34"/>
      <c r="BD986" s="34"/>
      <c r="BE986" s="34"/>
      <c r="BF986" s="34"/>
      <c r="BG986" s="34"/>
      <c r="BH986" s="34"/>
      <c r="BI986" s="34"/>
      <c r="BJ986" s="34"/>
      <c r="BL986" s="74" t="s">
        <v>60</v>
      </c>
      <c r="BM986" s="75">
        <f>BA1008</f>
        <v>0</v>
      </c>
    </row>
    <row r="987" spans="2:65" x14ac:dyDescent="0.25">
      <c r="B987" s="27">
        <v>2025</v>
      </c>
      <c r="C987" s="28">
        <v>0</v>
      </c>
      <c r="D987" s="28">
        <v>0</v>
      </c>
      <c r="E987" s="28">
        <v>0</v>
      </c>
      <c r="F987" s="28">
        <v>400</v>
      </c>
      <c r="G987" s="28">
        <v>0</v>
      </c>
      <c r="H987" s="28">
        <v>0</v>
      </c>
      <c r="I987" s="28">
        <v>0</v>
      </c>
      <c r="J987" s="28">
        <v>0</v>
      </c>
      <c r="K987" s="28">
        <v>0</v>
      </c>
      <c r="L987" s="28">
        <v>0</v>
      </c>
      <c r="M987" s="28">
        <v>0</v>
      </c>
      <c r="N987" s="28">
        <v>0</v>
      </c>
      <c r="O987" s="28">
        <v>0</v>
      </c>
      <c r="P987" s="28">
        <v>0</v>
      </c>
      <c r="Q987" s="28">
        <v>0</v>
      </c>
      <c r="R987" s="28">
        <v>25</v>
      </c>
      <c r="S987" s="28">
        <v>0</v>
      </c>
      <c r="T987" s="28">
        <v>0</v>
      </c>
      <c r="U987" s="28">
        <v>0</v>
      </c>
      <c r="V987" s="28">
        <v>0</v>
      </c>
      <c r="W987" s="28">
        <v>16.090000152587891</v>
      </c>
      <c r="X987" s="28">
        <v>0</v>
      </c>
      <c r="Y987" s="28">
        <v>0</v>
      </c>
      <c r="Z987" s="28">
        <v>0</v>
      </c>
      <c r="AA987" s="28">
        <v>0</v>
      </c>
      <c r="AB987" s="28">
        <v>0</v>
      </c>
      <c r="AC987" s="28">
        <v>0</v>
      </c>
      <c r="AD987" s="28">
        <v>0</v>
      </c>
      <c r="AE987" s="28">
        <v>6</v>
      </c>
      <c r="AF987" s="28">
        <v>28.529999688267708</v>
      </c>
      <c r="AG987" s="28">
        <v>161.28095332862327</v>
      </c>
      <c r="AH987" s="28">
        <v>93.732976330442341</v>
      </c>
      <c r="AI987" s="30" t="str">
        <f t="shared" si="612"/>
        <v>AA MT Wind + PHSE</v>
      </c>
      <c r="AJ987" s="27">
        <v>2025</v>
      </c>
      <c r="AK987" s="35">
        <f t="shared" si="613"/>
        <v>255.01392965906561</v>
      </c>
      <c r="AL987" s="35">
        <f t="shared" si="608"/>
        <v>25</v>
      </c>
      <c r="AM987" s="35">
        <f t="shared" si="614"/>
        <v>0</v>
      </c>
      <c r="AN987" s="35">
        <f t="shared" si="615"/>
        <v>28.529999688267708</v>
      </c>
      <c r="AO987" s="35">
        <f t="shared" si="616"/>
        <v>22.090000152587891</v>
      </c>
      <c r="AP987" s="35">
        <f t="shared" si="617"/>
        <v>0</v>
      </c>
      <c r="AQ987" s="35">
        <f t="shared" si="618"/>
        <v>0</v>
      </c>
      <c r="AR987" s="35">
        <f t="shared" si="609"/>
        <v>400</v>
      </c>
      <c r="AS987" s="35">
        <f t="shared" si="619"/>
        <v>0</v>
      </c>
      <c r="AT987" s="35">
        <f t="shared" si="620"/>
        <v>0</v>
      </c>
      <c r="AU987" s="35">
        <f t="shared" si="610"/>
        <v>0</v>
      </c>
      <c r="AV987" s="35">
        <f t="shared" si="611"/>
        <v>730.63392949992124</v>
      </c>
      <c r="AX987" s="27">
        <v>2025</v>
      </c>
      <c r="AY987" s="35">
        <f t="shared" ref="AY987:BJ987" si="621">AK987</f>
        <v>255.01392965906561</v>
      </c>
      <c r="AZ987" s="35">
        <f t="shared" si="621"/>
        <v>25</v>
      </c>
      <c r="BA987" s="35">
        <f t="shared" si="621"/>
        <v>0</v>
      </c>
      <c r="BB987" s="35">
        <f t="shared" si="621"/>
        <v>28.529999688267708</v>
      </c>
      <c r="BC987" s="35">
        <f t="shared" si="621"/>
        <v>22.090000152587891</v>
      </c>
      <c r="BD987" s="35">
        <f t="shared" si="621"/>
        <v>0</v>
      </c>
      <c r="BE987" s="35">
        <f t="shared" si="621"/>
        <v>0</v>
      </c>
      <c r="BF987" s="35">
        <f t="shared" si="621"/>
        <v>400</v>
      </c>
      <c r="BG987" s="35">
        <f t="shared" si="621"/>
        <v>0</v>
      </c>
      <c r="BH987" s="35">
        <f t="shared" si="621"/>
        <v>0</v>
      </c>
      <c r="BI987" s="35">
        <f t="shared" si="621"/>
        <v>0</v>
      </c>
      <c r="BJ987" s="35">
        <f t="shared" si="621"/>
        <v>730.63392949992124</v>
      </c>
      <c r="BL987" s="74" t="s">
        <v>61</v>
      </c>
      <c r="BM987" s="75">
        <f>BB1008</f>
        <v>181.63000166416168</v>
      </c>
    </row>
    <row r="988" spans="2:65" x14ac:dyDescent="0.25">
      <c r="B988" s="25">
        <v>2026</v>
      </c>
      <c r="C988" s="26">
        <v>0</v>
      </c>
      <c r="D988" s="26">
        <v>237</v>
      </c>
      <c r="E988" s="26">
        <v>0</v>
      </c>
      <c r="F988" s="26">
        <v>400</v>
      </c>
      <c r="G988" s="26">
        <v>0</v>
      </c>
      <c r="H988" s="26">
        <v>200</v>
      </c>
      <c r="I988" s="26">
        <v>0</v>
      </c>
      <c r="J988" s="26">
        <v>0</v>
      </c>
      <c r="K988" s="26">
        <v>0</v>
      </c>
      <c r="L988" s="26">
        <v>0</v>
      </c>
      <c r="M988" s="26">
        <v>0</v>
      </c>
      <c r="N988" s="26">
        <v>0</v>
      </c>
      <c r="O988" s="26">
        <v>0</v>
      </c>
      <c r="P988" s="26">
        <v>0</v>
      </c>
      <c r="Q988" s="26">
        <v>0</v>
      </c>
      <c r="R988" s="26">
        <v>25</v>
      </c>
      <c r="S988" s="26">
        <v>0</v>
      </c>
      <c r="T988" s="26">
        <v>0</v>
      </c>
      <c r="U988" s="26">
        <v>0</v>
      </c>
      <c r="V988" s="26">
        <v>0</v>
      </c>
      <c r="W988" s="26">
        <v>19.389999389648441</v>
      </c>
      <c r="X988" s="26">
        <v>0</v>
      </c>
      <c r="Y988" s="26">
        <v>0</v>
      </c>
      <c r="Z988" s="26">
        <v>0</v>
      </c>
      <c r="AA988" s="26">
        <v>0</v>
      </c>
      <c r="AB988" s="26">
        <v>0</v>
      </c>
      <c r="AC988" s="26">
        <v>0</v>
      </c>
      <c r="AD988" s="26">
        <v>0</v>
      </c>
      <c r="AE988" s="26">
        <v>6</v>
      </c>
      <c r="AF988" s="26">
        <v>47.919999450445175</v>
      </c>
      <c r="AG988" s="26">
        <v>206.94184420349262</v>
      </c>
      <c r="AH988" s="26">
        <v>109.79813701644319</v>
      </c>
      <c r="AI988" s="30" t="str">
        <f t="shared" si="612"/>
        <v>AA MT Wind + PHSE</v>
      </c>
      <c r="AJ988" s="25">
        <v>2026</v>
      </c>
      <c r="AK988" s="34">
        <f t="shared" si="613"/>
        <v>316.73998121993583</v>
      </c>
      <c r="AL988" s="34">
        <f t="shared" si="608"/>
        <v>25</v>
      </c>
      <c r="AM988" s="34">
        <f t="shared" si="614"/>
        <v>0</v>
      </c>
      <c r="AN988" s="34">
        <f t="shared" si="615"/>
        <v>47.919999450445175</v>
      </c>
      <c r="AO988" s="34">
        <f t="shared" si="616"/>
        <v>25.389999389648441</v>
      </c>
      <c r="AP988" s="34">
        <f t="shared" si="617"/>
        <v>0</v>
      </c>
      <c r="AQ988" s="34">
        <f t="shared" si="618"/>
        <v>0</v>
      </c>
      <c r="AR988" s="34">
        <f t="shared" si="609"/>
        <v>600</v>
      </c>
      <c r="AS988" s="34">
        <f t="shared" si="619"/>
        <v>0</v>
      </c>
      <c r="AT988" s="34">
        <f t="shared" si="620"/>
        <v>0</v>
      </c>
      <c r="AU988" s="34">
        <f t="shared" si="610"/>
        <v>237</v>
      </c>
      <c r="AV988" s="34">
        <f t="shared" si="611"/>
        <v>1252.0499800600294</v>
      </c>
      <c r="AX988" s="25">
        <v>2026</v>
      </c>
      <c r="AY988" s="34"/>
      <c r="AZ988" s="34"/>
      <c r="BA988" s="34"/>
      <c r="BB988" s="34"/>
      <c r="BC988" s="34"/>
      <c r="BD988" s="34"/>
      <c r="BE988" s="34"/>
      <c r="BF988" s="34"/>
      <c r="BG988" s="34"/>
      <c r="BH988" s="34"/>
      <c r="BI988" s="34"/>
      <c r="BJ988" s="34"/>
      <c r="BL988" s="74" t="s">
        <v>62</v>
      </c>
      <c r="BM988" s="75">
        <f>BC1008</f>
        <v>117.77000427246094</v>
      </c>
    </row>
    <row r="989" spans="2:65" x14ac:dyDescent="0.25">
      <c r="B989" s="27">
        <v>2027</v>
      </c>
      <c r="C989" s="28">
        <v>0</v>
      </c>
      <c r="D989" s="28">
        <v>237</v>
      </c>
      <c r="E989" s="28">
        <v>0</v>
      </c>
      <c r="F989" s="28">
        <v>400</v>
      </c>
      <c r="G989" s="28">
        <v>0</v>
      </c>
      <c r="H989" s="28">
        <v>200</v>
      </c>
      <c r="I989" s="28">
        <v>0</v>
      </c>
      <c r="J989" s="28">
        <v>400</v>
      </c>
      <c r="K989" s="28">
        <v>0</v>
      </c>
      <c r="L989" s="28">
        <v>0</v>
      </c>
      <c r="M989" s="28">
        <v>0</v>
      </c>
      <c r="N989" s="28">
        <v>0</v>
      </c>
      <c r="O989" s="28">
        <v>0</v>
      </c>
      <c r="P989" s="28">
        <v>0</v>
      </c>
      <c r="Q989" s="28">
        <v>0</v>
      </c>
      <c r="R989" s="28">
        <v>25</v>
      </c>
      <c r="S989" s="28">
        <v>0</v>
      </c>
      <c r="T989" s="28">
        <v>0</v>
      </c>
      <c r="U989" s="28">
        <v>0</v>
      </c>
      <c r="V989" s="28">
        <v>0</v>
      </c>
      <c r="W989" s="28">
        <v>24.79000091552734</v>
      </c>
      <c r="X989" s="28">
        <v>0</v>
      </c>
      <c r="Y989" s="28">
        <v>0</v>
      </c>
      <c r="Z989" s="28">
        <v>0</v>
      </c>
      <c r="AA989" s="28">
        <v>0</v>
      </c>
      <c r="AB989" s="28">
        <v>0</v>
      </c>
      <c r="AC989" s="28">
        <v>0</v>
      </c>
      <c r="AD989" s="28">
        <v>0</v>
      </c>
      <c r="AE989" s="28">
        <v>6</v>
      </c>
      <c r="AF989" s="28">
        <v>74.280001983046532</v>
      </c>
      <c r="AG989" s="28">
        <v>255.36065474159199</v>
      </c>
      <c r="AH989" s="28">
        <v>125.52563835366325</v>
      </c>
      <c r="AI989" s="30" t="str">
        <f t="shared" si="612"/>
        <v>AA MT Wind + PHSE</v>
      </c>
      <c r="AJ989" s="27">
        <v>2027</v>
      </c>
      <c r="AK989" s="35">
        <f t="shared" si="613"/>
        <v>380.88629309525527</v>
      </c>
      <c r="AL989" s="35">
        <f t="shared" si="608"/>
        <v>25</v>
      </c>
      <c r="AM989" s="35">
        <f t="shared" si="614"/>
        <v>0</v>
      </c>
      <c r="AN989" s="35">
        <f t="shared" si="615"/>
        <v>74.280001983046532</v>
      </c>
      <c r="AO989" s="35">
        <f t="shared" si="616"/>
        <v>30.79000091552734</v>
      </c>
      <c r="AP989" s="35">
        <f t="shared" si="617"/>
        <v>0</v>
      </c>
      <c r="AQ989" s="35">
        <f t="shared" si="618"/>
        <v>0</v>
      </c>
      <c r="AR989" s="35">
        <f t="shared" si="609"/>
        <v>1000</v>
      </c>
      <c r="AS989" s="35">
        <f t="shared" si="619"/>
        <v>0</v>
      </c>
      <c r="AT989" s="35">
        <f t="shared" si="620"/>
        <v>0</v>
      </c>
      <c r="AU989" s="35">
        <f t="shared" si="610"/>
        <v>237</v>
      </c>
      <c r="AV989" s="35">
        <f t="shared" si="611"/>
        <v>1747.9562959938291</v>
      </c>
      <c r="AX989" s="27">
        <v>2027</v>
      </c>
      <c r="AY989" s="35"/>
      <c r="AZ989" s="35"/>
      <c r="BA989" s="35"/>
      <c r="BB989" s="35"/>
      <c r="BC989" s="35"/>
      <c r="BD989" s="35"/>
      <c r="BE989" s="35"/>
      <c r="BF989" s="35"/>
      <c r="BG989" s="35"/>
      <c r="BH989" s="35"/>
      <c r="BI989" s="35"/>
      <c r="BJ989" s="35"/>
      <c r="BL989" s="74" t="s">
        <v>38</v>
      </c>
      <c r="BM989" s="75">
        <f>BD1008</f>
        <v>150</v>
      </c>
    </row>
    <row r="990" spans="2:65" x14ac:dyDescent="0.25">
      <c r="B990" s="25">
        <v>2028</v>
      </c>
      <c r="C990" s="26">
        <v>0</v>
      </c>
      <c r="D990" s="26">
        <v>237</v>
      </c>
      <c r="E990" s="26">
        <v>0</v>
      </c>
      <c r="F990" s="26">
        <v>400</v>
      </c>
      <c r="G990" s="26">
        <v>0</v>
      </c>
      <c r="H990" s="26">
        <v>200</v>
      </c>
      <c r="I990" s="26">
        <v>0</v>
      </c>
      <c r="J990" s="26">
        <v>400</v>
      </c>
      <c r="K990" s="26">
        <v>0</v>
      </c>
      <c r="L990" s="26">
        <v>0</v>
      </c>
      <c r="M990" s="26">
        <v>100</v>
      </c>
      <c r="N990" s="26">
        <v>0</v>
      </c>
      <c r="O990" s="26">
        <v>0</v>
      </c>
      <c r="P990" s="26">
        <v>0</v>
      </c>
      <c r="Q990" s="26">
        <v>0</v>
      </c>
      <c r="R990" s="26">
        <v>50</v>
      </c>
      <c r="S990" s="26">
        <v>0</v>
      </c>
      <c r="T990" s="26">
        <v>0</v>
      </c>
      <c r="U990" s="26">
        <v>0</v>
      </c>
      <c r="V990" s="26">
        <v>0</v>
      </c>
      <c r="W990" s="26">
        <v>27.79000091552734</v>
      </c>
      <c r="X990" s="26">
        <v>0</v>
      </c>
      <c r="Y990" s="26">
        <v>0</v>
      </c>
      <c r="Z990" s="26">
        <v>300</v>
      </c>
      <c r="AA990" s="26">
        <v>0</v>
      </c>
      <c r="AB990" s="26">
        <v>0</v>
      </c>
      <c r="AC990" s="26">
        <v>0</v>
      </c>
      <c r="AD990" s="26">
        <v>0</v>
      </c>
      <c r="AE990" s="26">
        <v>9</v>
      </c>
      <c r="AF990" s="26">
        <v>102.54000091552734</v>
      </c>
      <c r="AG990" s="26">
        <v>306.2398079751942</v>
      </c>
      <c r="AH990" s="26">
        <v>153.20263471007479</v>
      </c>
      <c r="AI990" s="30" t="str">
        <f t="shared" si="612"/>
        <v>AA MT Wind + PHSE</v>
      </c>
      <c r="AJ990" s="25">
        <v>2028</v>
      </c>
      <c r="AK990" s="34">
        <f t="shared" si="613"/>
        <v>459.44244268526899</v>
      </c>
      <c r="AL990" s="34">
        <f t="shared" si="608"/>
        <v>50</v>
      </c>
      <c r="AM990" s="34">
        <f t="shared" si="614"/>
        <v>0</v>
      </c>
      <c r="AN990" s="34">
        <f t="shared" si="615"/>
        <v>102.54000091552734</v>
      </c>
      <c r="AO990" s="34">
        <f t="shared" si="616"/>
        <v>36.790000915527344</v>
      </c>
      <c r="AP990" s="34">
        <f t="shared" si="617"/>
        <v>0</v>
      </c>
      <c r="AQ990" s="34">
        <f t="shared" si="618"/>
        <v>100</v>
      </c>
      <c r="AR990" s="34">
        <f t="shared" si="609"/>
        <v>1000</v>
      </c>
      <c r="AS990" s="34">
        <f t="shared" si="619"/>
        <v>300</v>
      </c>
      <c r="AT990" s="34">
        <f t="shared" si="620"/>
        <v>0</v>
      </c>
      <c r="AU990" s="34">
        <f t="shared" si="610"/>
        <v>237</v>
      </c>
      <c r="AV990" s="34">
        <f t="shared" si="611"/>
        <v>2285.772444516324</v>
      </c>
      <c r="AX990" s="25">
        <v>2028</v>
      </c>
      <c r="AY990" s="34"/>
      <c r="AZ990" s="34"/>
      <c r="BA990" s="34"/>
      <c r="BB990" s="34"/>
      <c r="BC990" s="34"/>
      <c r="BD990" s="34"/>
      <c r="BE990" s="34"/>
      <c r="BF990" s="34"/>
      <c r="BG990" s="34"/>
      <c r="BH990" s="34"/>
      <c r="BI990" s="34"/>
      <c r="BJ990" s="34"/>
      <c r="BL990" s="74" t="s">
        <v>47</v>
      </c>
      <c r="BM990" s="75">
        <f>BE1008</f>
        <v>1094.4500045776367</v>
      </c>
    </row>
    <row r="991" spans="2:65" x14ac:dyDescent="0.25">
      <c r="B991" s="27">
        <v>2029</v>
      </c>
      <c r="C991" s="28">
        <v>0</v>
      </c>
      <c r="D991" s="28">
        <v>237</v>
      </c>
      <c r="E991" s="28">
        <v>0</v>
      </c>
      <c r="F991" s="28">
        <v>600</v>
      </c>
      <c r="G991" s="28">
        <v>0</v>
      </c>
      <c r="H991" s="28">
        <v>200</v>
      </c>
      <c r="I991" s="28">
        <v>0</v>
      </c>
      <c r="J991" s="28">
        <v>400</v>
      </c>
      <c r="K991" s="28">
        <v>0</v>
      </c>
      <c r="L991" s="28">
        <v>0</v>
      </c>
      <c r="M991" s="28">
        <v>99.949996948242188</v>
      </c>
      <c r="N991" s="28">
        <v>0</v>
      </c>
      <c r="O991" s="28">
        <v>0</v>
      </c>
      <c r="P991" s="28">
        <v>0</v>
      </c>
      <c r="Q991" s="28">
        <v>0</v>
      </c>
      <c r="R991" s="28">
        <v>50</v>
      </c>
      <c r="S991" s="28">
        <v>0</v>
      </c>
      <c r="T991" s="28">
        <v>0</v>
      </c>
      <c r="U991" s="28">
        <v>0</v>
      </c>
      <c r="V991" s="28">
        <v>0</v>
      </c>
      <c r="W991" s="28">
        <v>30.489999771118161</v>
      </c>
      <c r="X991" s="28">
        <v>0</v>
      </c>
      <c r="Y991" s="28">
        <v>0</v>
      </c>
      <c r="Z991" s="28">
        <v>300</v>
      </c>
      <c r="AA991" s="28">
        <v>0</v>
      </c>
      <c r="AB991" s="28">
        <v>0</v>
      </c>
      <c r="AC991" s="28">
        <v>0</v>
      </c>
      <c r="AD991" s="28">
        <v>0</v>
      </c>
      <c r="AE991" s="28">
        <v>11</v>
      </c>
      <c r="AF991" s="28">
        <v>117.87000074982643</v>
      </c>
      <c r="AG991" s="28">
        <v>357.79003073213073</v>
      </c>
      <c r="AH991" s="28">
        <v>171.01173674933818</v>
      </c>
      <c r="AI991" s="30" t="str">
        <f t="shared" si="612"/>
        <v>AA MT Wind + PHSE</v>
      </c>
      <c r="AJ991" s="27">
        <v>2029</v>
      </c>
      <c r="AK991" s="35">
        <f t="shared" si="613"/>
        <v>528.80176748146891</v>
      </c>
      <c r="AL991" s="35">
        <f t="shared" si="608"/>
        <v>50</v>
      </c>
      <c r="AM991" s="35">
        <f t="shared" si="614"/>
        <v>0</v>
      </c>
      <c r="AN991" s="35">
        <f t="shared" si="615"/>
        <v>117.87000074982643</v>
      </c>
      <c r="AO991" s="35">
        <f t="shared" si="616"/>
        <v>41.489999771118164</v>
      </c>
      <c r="AP991" s="35">
        <f t="shared" si="617"/>
        <v>0</v>
      </c>
      <c r="AQ991" s="35">
        <f t="shared" si="618"/>
        <v>99.949996948242188</v>
      </c>
      <c r="AR991" s="35">
        <f t="shared" si="609"/>
        <v>1200</v>
      </c>
      <c r="AS991" s="35">
        <f t="shared" si="619"/>
        <v>300</v>
      </c>
      <c r="AT991" s="35">
        <f t="shared" si="620"/>
        <v>0</v>
      </c>
      <c r="AU991" s="35">
        <f t="shared" si="610"/>
        <v>237</v>
      </c>
      <c r="AV991" s="35">
        <f t="shared" si="611"/>
        <v>2575.1117649506559</v>
      </c>
      <c r="AX991" s="27">
        <v>2029</v>
      </c>
      <c r="AY991" s="35"/>
      <c r="AZ991" s="35"/>
      <c r="BA991" s="35"/>
      <c r="BB991" s="35"/>
      <c r="BC991" s="35"/>
      <c r="BD991" s="35"/>
      <c r="BE991" s="35"/>
      <c r="BF991" s="35"/>
      <c r="BG991" s="35"/>
      <c r="BH991" s="35"/>
      <c r="BI991" s="35"/>
      <c r="BJ991" s="35"/>
      <c r="BL991" s="74" t="s">
        <v>53</v>
      </c>
      <c r="BM991" s="75">
        <f>BF1008</f>
        <v>3350</v>
      </c>
    </row>
    <row r="992" spans="2:65" x14ac:dyDescent="0.25">
      <c r="B992" s="25">
        <v>2030</v>
      </c>
      <c r="C992" s="26">
        <v>0</v>
      </c>
      <c r="D992" s="26">
        <v>237</v>
      </c>
      <c r="E992" s="26">
        <v>0</v>
      </c>
      <c r="F992" s="26">
        <v>700</v>
      </c>
      <c r="G992" s="26">
        <v>0</v>
      </c>
      <c r="H992" s="26">
        <v>200</v>
      </c>
      <c r="I992" s="26">
        <v>0</v>
      </c>
      <c r="J992" s="26">
        <v>400</v>
      </c>
      <c r="K992" s="26">
        <v>0</v>
      </c>
      <c r="L992" s="26">
        <v>0</v>
      </c>
      <c r="M992" s="26">
        <v>399.90000152587891</v>
      </c>
      <c r="N992" s="26"/>
      <c r="O992" s="26">
        <v>0</v>
      </c>
      <c r="P992" s="26">
        <v>0</v>
      </c>
      <c r="Q992" s="26">
        <v>0</v>
      </c>
      <c r="R992" s="26">
        <v>50</v>
      </c>
      <c r="S992" s="26">
        <v>0</v>
      </c>
      <c r="T992" s="26">
        <v>0</v>
      </c>
      <c r="U992" s="26">
        <v>0</v>
      </c>
      <c r="V992" s="26">
        <v>0</v>
      </c>
      <c r="W992" s="26">
        <v>34.689998626708977</v>
      </c>
      <c r="X992" s="26">
        <v>0</v>
      </c>
      <c r="Y992" s="26">
        <v>0</v>
      </c>
      <c r="Z992" s="26">
        <v>300</v>
      </c>
      <c r="AA992" s="26">
        <v>0</v>
      </c>
      <c r="AB992" s="26">
        <v>0</v>
      </c>
      <c r="AC992" s="26">
        <v>0</v>
      </c>
      <c r="AD992" s="26">
        <v>0</v>
      </c>
      <c r="AE992" s="26">
        <v>11</v>
      </c>
      <c r="AF992" s="26">
        <v>133.56999799609184</v>
      </c>
      <c r="AG992" s="26">
        <v>412.5787181774632</v>
      </c>
      <c r="AH992" s="26">
        <v>181.88492737120654</v>
      </c>
      <c r="AI992" s="30" t="str">
        <f t="shared" si="612"/>
        <v>AA MT Wind + PHSE</v>
      </c>
      <c r="AJ992" s="25">
        <v>2030</v>
      </c>
      <c r="AK992" s="34">
        <f t="shared" si="613"/>
        <v>594.46364554866977</v>
      </c>
      <c r="AL992" s="34">
        <f t="shared" si="608"/>
        <v>50</v>
      </c>
      <c r="AM992" s="34">
        <f t="shared" si="614"/>
        <v>0</v>
      </c>
      <c r="AN992" s="34">
        <f t="shared" si="615"/>
        <v>133.56999799609184</v>
      </c>
      <c r="AO992" s="34">
        <f t="shared" si="616"/>
        <v>45.689998626708977</v>
      </c>
      <c r="AP992" s="34">
        <f t="shared" si="617"/>
        <v>0</v>
      </c>
      <c r="AQ992" s="34">
        <f t="shared" si="618"/>
        <v>399.90000152587891</v>
      </c>
      <c r="AR992" s="34">
        <f t="shared" si="609"/>
        <v>1300</v>
      </c>
      <c r="AS992" s="34">
        <f t="shared" si="619"/>
        <v>300</v>
      </c>
      <c r="AT992" s="34">
        <f t="shared" si="620"/>
        <v>0</v>
      </c>
      <c r="AU992" s="34">
        <f t="shared" si="610"/>
        <v>237</v>
      </c>
      <c r="AV992" s="34">
        <f t="shared" si="611"/>
        <v>3060.6236436973495</v>
      </c>
      <c r="AX992" s="25">
        <v>2030</v>
      </c>
      <c r="AY992" s="34">
        <f t="shared" ref="AY992:BJ992" si="622">AK992-AY987</f>
        <v>339.44971588960414</v>
      </c>
      <c r="AZ992" s="34">
        <f t="shared" si="622"/>
        <v>25</v>
      </c>
      <c r="BA992" s="34">
        <f t="shared" si="622"/>
        <v>0</v>
      </c>
      <c r="BB992" s="34">
        <f t="shared" si="622"/>
        <v>105.03999830782413</v>
      </c>
      <c r="BC992" s="34">
        <f t="shared" si="622"/>
        <v>23.599998474121087</v>
      </c>
      <c r="BD992" s="34">
        <f t="shared" si="622"/>
        <v>0</v>
      </c>
      <c r="BE992" s="34">
        <f t="shared" si="622"/>
        <v>399.90000152587891</v>
      </c>
      <c r="BF992" s="34">
        <f t="shared" si="622"/>
        <v>900</v>
      </c>
      <c r="BG992" s="34">
        <f t="shared" si="622"/>
        <v>300</v>
      </c>
      <c r="BH992" s="34">
        <f t="shared" si="622"/>
        <v>0</v>
      </c>
      <c r="BI992" s="34">
        <f t="shared" si="622"/>
        <v>237</v>
      </c>
      <c r="BJ992" s="34">
        <f t="shared" si="622"/>
        <v>2329.9897141974284</v>
      </c>
      <c r="BL992" s="74" t="s">
        <v>63</v>
      </c>
      <c r="BM992" s="75">
        <f>BG1008</f>
        <v>425</v>
      </c>
    </row>
    <row r="993" spans="2:65" x14ac:dyDescent="0.25">
      <c r="B993" s="27">
        <v>2031</v>
      </c>
      <c r="C993" s="28">
        <v>0</v>
      </c>
      <c r="D993" s="28">
        <v>237</v>
      </c>
      <c r="E993" s="28">
        <v>0</v>
      </c>
      <c r="F993" s="28">
        <v>700</v>
      </c>
      <c r="G993" s="28">
        <v>0</v>
      </c>
      <c r="H993" s="28">
        <v>200</v>
      </c>
      <c r="I993" s="28">
        <v>0</v>
      </c>
      <c r="J993" s="28">
        <v>400</v>
      </c>
      <c r="K993" s="28">
        <v>0</v>
      </c>
      <c r="L993" s="28">
        <v>0</v>
      </c>
      <c r="M993" s="28">
        <v>499.69998931884766</v>
      </c>
      <c r="N993" s="28">
        <v>0</v>
      </c>
      <c r="O993" s="28">
        <v>0</v>
      </c>
      <c r="P993" s="28">
        <v>0</v>
      </c>
      <c r="Q993" s="28">
        <v>0</v>
      </c>
      <c r="R993" s="28">
        <v>50</v>
      </c>
      <c r="S993" s="28">
        <v>0</v>
      </c>
      <c r="T993" s="28">
        <v>0</v>
      </c>
      <c r="U993" s="28">
        <v>0</v>
      </c>
      <c r="V993" s="28">
        <v>0</v>
      </c>
      <c r="W993" s="28">
        <v>38.060001373291023</v>
      </c>
      <c r="X993" s="28">
        <v>0</v>
      </c>
      <c r="Y993" s="28">
        <v>0</v>
      </c>
      <c r="Z993" s="28">
        <v>300</v>
      </c>
      <c r="AA993" s="28">
        <v>0</v>
      </c>
      <c r="AB993" s="28">
        <v>0</v>
      </c>
      <c r="AC993" s="28">
        <v>0</v>
      </c>
      <c r="AD993" s="28">
        <v>0</v>
      </c>
      <c r="AE993" s="28">
        <v>12.069999694824221</v>
      </c>
      <c r="AF993" s="28">
        <v>139.16999918222427</v>
      </c>
      <c r="AG993" s="28">
        <v>469.39263167865727</v>
      </c>
      <c r="AH993" s="28">
        <v>195.61529208824882</v>
      </c>
      <c r="AI993" s="30" t="str">
        <f t="shared" si="612"/>
        <v>AA MT Wind + PHSE</v>
      </c>
      <c r="AJ993" s="27">
        <v>2031</v>
      </c>
      <c r="AK993" s="35">
        <f t="shared" si="613"/>
        <v>665.00792376690606</v>
      </c>
      <c r="AL993" s="35">
        <f t="shared" si="608"/>
        <v>50</v>
      </c>
      <c r="AM993" s="35">
        <f t="shared" si="614"/>
        <v>0</v>
      </c>
      <c r="AN993" s="35">
        <f t="shared" si="615"/>
        <v>139.16999918222427</v>
      </c>
      <c r="AO993" s="35">
        <f t="shared" si="616"/>
        <v>50.130001068115241</v>
      </c>
      <c r="AP993" s="35">
        <f t="shared" si="617"/>
        <v>0</v>
      </c>
      <c r="AQ993" s="35">
        <f t="shared" si="618"/>
        <v>499.69998931884766</v>
      </c>
      <c r="AR993" s="35">
        <f t="shared" si="609"/>
        <v>1300</v>
      </c>
      <c r="AS993" s="35">
        <f t="shared" si="619"/>
        <v>300</v>
      </c>
      <c r="AT993" s="35">
        <f t="shared" si="620"/>
        <v>0</v>
      </c>
      <c r="AU993" s="35">
        <f t="shared" si="610"/>
        <v>237</v>
      </c>
      <c r="AV993" s="35">
        <f t="shared" si="611"/>
        <v>3241.0079133360932</v>
      </c>
      <c r="AX993" s="27">
        <v>2031</v>
      </c>
      <c r="AY993" s="35"/>
      <c r="AZ993" s="35"/>
      <c r="BA993" s="35"/>
      <c r="BB993" s="35"/>
      <c r="BC993" s="35"/>
      <c r="BD993" s="35"/>
      <c r="BE993" s="35"/>
      <c r="BF993" s="35"/>
      <c r="BG993" s="35"/>
      <c r="BH993" s="35"/>
      <c r="BI993" s="35"/>
      <c r="BJ993" s="35"/>
      <c r="BL993" s="74" t="s">
        <v>64</v>
      </c>
      <c r="BM993" s="75">
        <f>BH1008</f>
        <v>0</v>
      </c>
    </row>
    <row r="994" spans="2:65" x14ac:dyDescent="0.25">
      <c r="B994" s="25">
        <v>2032</v>
      </c>
      <c r="C994" s="26">
        <v>0</v>
      </c>
      <c r="D994" s="26">
        <v>474</v>
      </c>
      <c r="E994" s="26">
        <v>0</v>
      </c>
      <c r="F994" s="26">
        <v>900</v>
      </c>
      <c r="G994" s="26">
        <v>0</v>
      </c>
      <c r="H994" s="26">
        <v>200</v>
      </c>
      <c r="I994" s="26">
        <v>0</v>
      </c>
      <c r="J994" s="26">
        <v>400</v>
      </c>
      <c r="K994" s="26">
        <v>0</v>
      </c>
      <c r="L994" s="26">
        <v>0</v>
      </c>
      <c r="M994" s="26">
        <v>499.45000457763672</v>
      </c>
      <c r="N994" s="26">
        <v>0</v>
      </c>
      <c r="O994" s="26">
        <v>0</v>
      </c>
      <c r="P994" s="26">
        <v>0</v>
      </c>
      <c r="Q994" s="26">
        <v>0</v>
      </c>
      <c r="R994" s="26">
        <v>50</v>
      </c>
      <c r="S994" s="26">
        <v>0</v>
      </c>
      <c r="T994" s="26">
        <v>0</v>
      </c>
      <c r="U994" s="26">
        <v>0</v>
      </c>
      <c r="V994" s="26">
        <v>0</v>
      </c>
      <c r="W994" s="26">
        <v>41.630001068115227</v>
      </c>
      <c r="X994" s="26">
        <v>0</v>
      </c>
      <c r="Y994" s="26">
        <v>0</v>
      </c>
      <c r="Z994" s="26">
        <v>300</v>
      </c>
      <c r="AA994" s="26">
        <v>0</v>
      </c>
      <c r="AB994" s="26">
        <v>0</v>
      </c>
      <c r="AC994" s="26">
        <v>0</v>
      </c>
      <c r="AD994" s="26">
        <v>0</v>
      </c>
      <c r="AE994" s="26">
        <v>13.19999980926514</v>
      </c>
      <c r="AF994" s="26">
        <v>144.71999871730804</v>
      </c>
      <c r="AG994" s="26">
        <v>496.96755722482067</v>
      </c>
      <c r="AH994" s="26">
        <v>216.67182357825993</v>
      </c>
      <c r="AI994" s="30" t="str">
        <f t="shared" si="612"/>
        <v>AA MT Wind + PHSE</v>
      </c>
      <c r="AJ994" s="25">
        <v>2032</v>
      </c>
      <c r="AK994" s="34">
        <f t="shared" si="613"/>
        <v>713.6393808030806</v>
      </c>
      <c r="AL994" s="34">
        <f t="shared" si="608"/>
        <v>50</v>
      </c>
      <c r="AM994" s="34">
        <f t="shared" si="614"/>
        <v>0</v>
      </c>
      <c r="AN994" s="34">
        <f t="shared" si="615"/>
        <v>144.71999871730804</v>
      </c>
      <c r="AO994" s="34">
        <f t="shared" si="616"/>
        <v>54.830000877380371</v>
      </c>
      <c r="AP994" s="34">
        <f t="shared" si="617"/>
        <v>0</v>
      </c>
      <c r="AQ994" s="34">
        <f t="shared" si="618"/>
        <v>499.45000457763672</v>
      </c>
      <c r="AR994" s="34">
        <f t="shared" si="609"/>
        <v>1500</v>
      </c>
      <c r="AS994" s="34">
        <f t="shared" si="619"/>
        <v>300</v>
      </c>
      <c r="AT994" s="34">
        <f t="shared" si="620"/>
        <v>0</v>
      </c>
      <c r="AU994" s="34">
        <f t="shared" si="610"/>
        <v>474</v>
      </c>
      <c r="AV994" s="34">
        <f t="shared" si="611"/>
        <v>3736.6393849754058</v>
      </c>
      <c r="AX994" s="25">
        <v>2032</v>
      </c>
      <c r="AY994" s="34"/>
      <c r="AZ994" s="34"/>
      <c r="BA994" s="34"/>
      <c r="BB994" s="34"/>
      <c r="BC994" s="34"/>
      <c r="BD994" s="34"/>
      <c r="BE994" s="34"/>
      <c r="BF994" s="34"/>
      <c r="BG994" s="34"/>
      <c r="BH994" s="34"/>
      <c r="BI994" s="34"/>
      <c r="BJ994" s="34"/>
      <c r="BL994" s="74" t="s">
        <v>50</v>
      </c>
      <c r="BM994" s="75">
        <f>BI1008</f>
        <v>948</v>
      </c>
    </row>
    <row r="995" spans="2:65" x14ac:dyDescent="0.25">
      <c r="B995" s="27">
        <v>2033</v>
      </c>
      <c r="C995" s="28">
        <v>0</v>
      </c>
      <c r="D995" s="28">
        <v>474</v>
      </c>
      <c r="E995" s="28">
        <v>0</v>
      </c>
      <c r="F995" s="28">
        <v>1000</v>
      </c>
      <c r="G995" s="28">
        <v>0</v>
      </c>
      <c r="H995" s="28">
        <v>200</v>
      </c>
      <c r="I995" s="28">
        <v>0</v>
      </c>
      <c r="J995" s="28">
        <v>400</v>
      </c>
      <c r="K995" s="28">
        <v>0</v>
      </c>
      <c r="L995" s="28">
        <v>0</v>
      </c>
      <c r="M995" s="28">
        <v>499.19999694824219</v>
      </c>
      <c r="N995" s="28">
        <v>0</v>
      </c>
      <c r="O995" s="28">
        <v>0</v>
      </c>
      <c r="P995" s="28">
        <v>0</v>
      </c>
      <c r="Q995" s="28">
        <v>0</v>
      </c>
      <c r="R995" s="28">
        <v>50</v>
      </c>
      <c r="S995" s="28">
        <v>0</v>
      </c>
      <c r="T995" s="28">
        <v>0</v>
      </c>
      <c r="U995" s="28">
        <v>0</v>
      </c>
      <c r="V995" s="28">
        <v>0</v>
      </c>
      <c r="W995" s="28">
        <v>44.919998168945313</v>
      </c>
      <c r="X995" s="28">
        <v>0</v>
      </c>
      <c r="Y995" s="28">
        <v>0</v>
      </c>
      <c r="Z995" s="28">
        <v>300</v>
      </c>
      <c r="AA995" s="28">
        <v>0</v>
      </c>
      <c r="AB995" s="28">
        <v>0</v>
      </c>
      <c r="AC995" s="28">
        <v>0</v>
      </c>
      <c r="AD995" s="28">
        <v>0</v>
      </c>
      <c r="AE995" s="28">
        <v>14.25</v>
      </c>
      <c r="AF995" s="28">
        <v>150.1900035738945</v>
      </c>
      <c r="AG995" s="28">
        <v>524.96585539396233</v>
      </c>
      <c r="AH995" s="28">
        <v>245.58423121177603</v>
      </c>
      <c r="AI995" s="30" t="str">
        <f t="shared" si="612"/>
        <v>AA MT Wind + PHSE</v>
      </c>
      <c r="AJ995" s="27">
        <v>2033</v>
      </c>
      <c r="AK995" s="35">
        <f t="shared" si="613"/>
        <v>770.55008660573833</v>
      </c>
      <c r="AL995" s="35">
        <f t="shared" si="608"/>
        <v>50</v>
      </c>
      <c r="AM995" s="35">
        <f t="shared" si="614"/>
        <v>0</v>
      </c>
      <c r="AN995" s="35">
        <f t="shared" si="615"/>
        <v>150.1900035738945</v>
      </c>
      <c r="AO995" s="35">
        <f t="shared" si="616"/>
        <v>59.169998168945313</v>
      </c>
      <c r="AP995" s="35">
        <f t="shared" si="617"/>
        <v>0</v>
      </c>
      <c r="AQ995" s="35">
        <f t="shared" si="618"/>
        <v>499.19999694824219</v>
      </c>
      <c r="AR995" s="35">
        <f t="shared" si="609"/>
        <v>1600</v>
      </c>
      <c r="AS995" s="35">
        <f t="shared" si="619"/>
        <v>300</v>
      </c>
      <c r="AT995" s="35">
        <f t="shared" si="620"/>
        <v>0</v>
      </c>
      <c r="AU995" s="35">
        <f t="shared" si="610"/>
        <v>474</v>
      </c>
      <c r="AV995" s="35">
        <f t="shared" si="611"/>
        <v>3903.1100852968202</v>
      </c>
      <c r="AX995" s="27">
        <v>2033</v>
      </c>
      <c r="AY995" s="35"/>
      <c r="AZ995" s="35"/>
      <c r="BA995" s="35"/>
      <c r="BB995" s="35"/>
      <c r="BC995" s="35"/>
      <c r="BD995" s="35"/>
      <c r="BE995" s="35"/>
      <c r="BF995" s="35"/>
      <c r="BG995" s="35"/>
      <c r="BH995" s="35"/>
      <c r="BI995" s="35"/>
      <c r="BJ995" s="35"/>
    </row>
    <row r="996" spans="2:65" x14ac:dyDescent="0.25">
      <c r="B996" s="25">
        <v>2034</v>
      </c>
      <c r="C996" s="26">
        <v>0</v>
      </c>
      <c r="D996" s="26">
        <v>474</v>
      </c>
      <c r="E996" s="26">
        <v>0</v>
      </c>
      <c r="F996" s="26">
        <v>1100</v>
      </c>
      <c r="G996" s="26">
        <v>0</v>
      </c>
      <c r="H996" s="26">
        <v>200</v>
      </c>
      <c r="I996" s="26">
        <v>0</v>
      </c>
      <c r="J996" s="26">
        <v>400</v>
      </c>
      <c r="K996" s="26">
        <v>0</v>
      </c>
      <c r="L996" s="26">
        <v>0</v>
      </c>
      <c r="M996" s="26">
        <v>498.95000457763672</v>
      </c>
      <c r="N996" s="26">
        <v>0</v>
      </c>
      <c r="O996" s="26">
        <v>0</v>
      </c>
      <c r="P996" s="26">
        <v>0</v>
      </c>
      <c r="Q996" s="26">
        <v>0</v>
      </c>
      <c r="R996" s="26">
        <v>50</v>
      </c>
      <c r="S996" s="26">
        <v>0</v>
      </c>
      <c r="T996" s="26">
        <v>0</v>
      </c>
      <c r="U996" s="26">
        <v>0</v>
      </c>
      <c r="V996" s="26">
        <v>0</v>
      </c>
      <c r="W996" s="26">
        <v>48.389999389648438</v>
      </c>
      <c r="X996" s="26">
        <v>0</v>
      </c>
      <c r="Y996" s="26">
        <v>0</v>
      </c>
      <c r="Z996" s="26">
        <v>300</v>
      </c>
      <c r="AA996" s="26">
        <v>0</v>
      </c>
      <c r="AB996" s="26">
        <v>0</v>
      </c>
      <c r="AC996" s="26">
        <v>0</v>
      </c>
      <c r="AD996" s="26">
        <v>0</v>
      </c>
      <c r="AE996" s="26">
        <v>15.340000152587891</v>
      </c>
      <c r="AF996" s="26">
        <v>155.74000310897827</v>
      </c>
      <c r="AG996" s="26">
        <v>555.72839171180271</v>
      </c>
      <c r="AH996" s="26">
        <v>280.84440061793555</v>
      </c>
      <c r="AI996" s="30" t="str">
        <f t="shared" si="612"/>
        <v>AA MT Wind + PHSE</v>
      </c>
      <c r="AJ996" s="25">
        <v>2034</v>
      </c>
      <c r="AK996" s="34">
        <f t="shared" si="613"/>
        <v>836.57279232973826</v>
      </c>
      <c r="AL996" s="34">
        <f t="shared" si="608"/>
        <v>50</v>
      </c>
      <c r="AM996" s="34">
        <f t="shared" si="614"/>
        <v>0</v>
      </c>
      <c r="AN996" s="34">
        <f t="shared" si="615"/>
        <v>155.74000310897827</v>
      </c>
      <c r="AO996" s="34">
        <f t="shared" si="616"/>
        <v>63.729999542236328</v>
      </c>
      <c r="AP996" s="34">
        <f t="shared" si="617"/>
        <v>0</v>
      </c>
      <c r="AQ996" s="34">
        <f t="shared" si="618"/>
        <v>498.95000457763672</v>
      </c>
      <c r="AR996" s="34">
        <f t="shared" si="609"/>
        <v>1700</v>
      </c>
      <c r="AS996" s="34">
        <f t="shared" si="619"/>
        <v>300</v>
      </c>
      <c r="AT996" s="34">
        <f t="shared" si="620"/>
        <v>0</v>
      </c>
      <c r="AU996" s="34">
        <f t="shared" si="610"/>
        <v>474</v>
      </c>
      <c r="AV996" s="34">
        <f t="shared" si="611"/>
        <v>4078.9927995585895</v>
      </c>
      <c r="AX996" s="25">
        <v>2034</v>
      </c>
      <c r="AY996" s="34"/>
      <c r="AZ996" s="34"/>
      <c r="BA996" s="34"/>
      <c r="BB996" s="34"/>
      <c r="BC996" s="34"/>
      <c r="BD996" s="34"/>
      <c r="BE996" s="34"/>
      <c r="BF996" s="34"/>
      <c r="BG996" s="34"/>
      <c r="BH996" s="34"/>
      <c r="BI996" s="34"/>
      <c r="BJ996" s="34"/>
    </row>
    <row r="997" spans="2:65" x14ac:dyDescent="0.25">
      <c r="B997" s="27">
        <v>2035</v>
      </c>
      <c r="C997" s="28">
        <v>0</v>
      </c>
      <c r="D997" s="28">
        <v>474</v>
      </c>
      <c r="E997" s="28">
        <v>0</v>
      </c>
      <c r="F997" s="28">
        <v>1100</v>
      </c>
      <c r="G997" s="28">
        <v>0</v>
      </c>
      <c r="H997" s="28">
        <v>200</v>
      </c>
      <c r="I997" s="28">
        <v>0</v>
      </c>
      <c r="J997" s="28">
        <v>400</v>
      </c>
      <c r="K997" s="28">
        <v>0</v>
      </c>
      <c r="L997" s="28">
        <v>0</v>
      </c>
      <c r="M997" s="28">
        <v>798.70000457763672</v>
      </c>
      <c r="N997" s="28">
        <v>0</v>
      </c>
      <c r="O997" s="28">
        <v>0</v>
      </c>
      <c r="P997" s="28">
        <v>0</v>
      </c>
      <c r="Q997" s="28">
        <v>0</v>
      </c>
      <c r="R997" s="28">
        <v>50</v>
      </c>
      <c r="S997" s="28">
        <v>0</v>
      </c>
      <c r="T997" s="28">
        <v>0</v>
      </c>
      <c r="U997" s="28">
        <v>0</v>
      </c>
      <c r="V997" s="28">
        <v>0</v>
      </c>
      <c r="W997" s="28">
        <v>51.919998168945313</v>
      </c>
      <c r="X997" s="28">
        <v>0</v>
      </c>
      <c r="Y997" s="28">
        <v>0</v>
      </c>
      <c r="Z997" s="28">
        <v>300</v>
      </c>
      <c r="AA997" s="28">
        <v>0</v>
      </c>
      <c r="AB997" s="28">
        <v>0</v>
      </c>
      <c r="AC997" s="28">
        <v>0</v>
      </c>
      <c r="AD997" s="28">
        <v>0</v>
      </c>
      <c r="AE997" s="28">
        <v>16.469999313354489</v>
      </c>
      <c r="AF997" s="28">
        <v>161.49999958276749</v>
      </c>
      <c r="AG997" s="28">
        <v>584.11534265681462</v>
      </c>
      <c r="AH997" s="28">
        <v>309.19430249073082</v>
      </c>
      <c r="AI997" s="30" t="str">
        <f t="shared" si="612"/>
        <v>AA MT Wind + PHSE</v>
      </c>
      <c r="AJ997" s="27">
        <v>2035</v>
      </c>
      <c r="AK997" s="35">
        <f t="shared" si="613"/>
        <v>893.30964514754544</v>
      </c>
      <c r="AL997" s="35">
        <f t="shared" si="608"/>
        <v>50</v>
      </c>
      <c r="AM997" s="35">
        <f t="shared" si="614"/>
        <v>0</v>
      </c>
      <c r="AN997" s="35">
        <f t="shared" si="615"/>
        <v>161.49999958276749</v>
      </c>
      <c r="AO997" s="35">
        <f t="shared" si="616"/>
        <v>68.389997482299805</v>
      </c>
      <c r="AP997" s="35">
        <f t="shared" si="617"/>
        <v>0</v>
      </c>
      <c r="AQ997" s="35">
        <f t="shared" si="618"/>
        <v>798.70000457763672</v>
      </c>
      <c r="AR997" s="35">
        <f t="shared" si="609"/>
        <v>1700</v>
      </c>
      <c r="AS997" s="35">
        <f t="shared" si="619"/>
        <v>300</v>
      </c>
      <c r="AT997" s="35">
        <f t="shared" si="620"/>
        <v>0</v>
      </c>
      <c r="AU997" s="35">
        <f t="shared" si="610"/>
        <v>474</v>
      </c>
      <c r="AV997" s="35">
        <f t="shared" si="611"/>
        <v>4445.8996467902489</v>
      </c>
      <c r="AX997" s="27">
        <v>2035</v>
      </c>
      <c r="AY997" s="35"/>
      <c r="AZ997" s="35"/>
      <c r="BA997" s="35"/>
      <c r="BB997" s="35"/>
      <c r="BC997" s="35"/>
      <c r="BD997" s="35"/>
      <c r="BE997" s="35"/>
      <c r="BF997" s="35"/>
      <c r="BG997" s="35"/>
      <c r="BH997" s="35"/>
      <c r="BI997" s="35"/>
      <c r="BJ997" s="35"/>
    </row>
    <row r="998" spans="2:65" x14ac:dyDescent="0.25">
      <c r="B998" s="25">
        <v>2036</v>
      </c>
      <c r="C998" s="26">
        <v>0</v>
      </c>
      <c r="D998" s="26">
        <v>474</v>
      </c>
      <c r="E998" s="26">
        <v>0</v>
      </c>
      <c r="F998" s="26">
        <v>1300</v>
      </c>
      <c r="G998" s="26">
        <v>0</v>
      </c>
      <c r="H998" s="26">
        <v>200</v>
      </c>
      <c r="I998" s="26">
        <v>0</v>
      </c>
      <c r="J998" s="26">
        <v>400</v>
      </c>
      <c r="K998" s="26">
        <v>0</v>
      </c>
      <c r="L998" s="26">
        <v>0</v>
      </c>
      <c r="M998" s="26">
        <v>798.29998016357422</v>
      </c>
      <c r="N998" s="26">
        <v>0</v>
      </c>
      <c r="O998" s="26">
        <v>0</v>
      </c>
      <c r="P998" s="26">
        <v>0</v>
      </c>
      <c r="Q998" s="26">
        <v>0</v>
      </c>
      <c r="R998" s="26">
        <v>50</v>
      </c>
      <c r="S998" s="26">
        <v>0</v>
      </c>
      <c r="T998" s="26">
        <v>0</v>
      </c>
      <c r="U998" s="26">
        <v>0</v>
      </c>
      <c r="V998" s="26">
        <v>0</v>
      </c>
      <c r="W998" s="26">
        <v>55.459999084472663</v>
      </c>
      <c r="X998" s="26">
        <v>0</v>
      </c>
      <c r="Y998" s="26">
        <v>0</v>
      </c>
      <c r="Z998" s="26">
        <v>300</v>
      </c>
      <c r="AA998" s="26">
        <v>0</v>
      </c>
      <c r="AB998" s="26">
        <v>0</v>
      </c>
      <c r="AC998" s="26">
        <v>0</v>
      </c>
      <c r="AD998" s="26">
        <v>0</v>
      </c>
      <c r="AE998" s="26">
        <v>17.590000152587891</v>
      </c>
      <c r="AF998" s="26">
        <v>164.72000175714493</v>
      </c>
      <c r="AG998" s="26">
        <v>613.46955324942508</v>
      </c>
      <c r="AH998" s="26">
        <v>312.4177018948738</v>
      </c>
      <c r="AI998" s="30" t="str">
        <f t="shared" si="612"/>
        <v>AA MT Wind + PHSE</v>
      </c>
      <c r="AJ998" s="25">
        <v>2036</v>
      </c>
      <c r="AK998" s="34">
        <f t="shared" si="613"/>
        <v>925.88725514429893</v>
      </c>
      <c r="AL998" s="34">
        <f t="shared" si="608"/>
        <v>50</v>
      </c>
      <c r="AM998" s="34">
        <f t="shared" si="614"/>
        <v>0</v>
      </c>
      <c r="AN998" s="34">
        <f t="shared" si="615"/>
        <v>164.72000175714493</v>
      </c>
      <c r="AO998" s="34">
        <f t="shared" si="616"/>
        <v>73.049999237060547</v>
      </c>
      <c r="AP998" s="34">
        <f t="shared" si="617"/>
        <v>0</v>
      </c>
      <c r="AQ998" s="34">
        <f t="shared" si="618"/>
        <v>798.29998016357422</v>
      </c>
      <c r="AR998" s="34">
        <f t="shared" si="609"/>
        <v>1900</v>
      </c>
      <c r="AS998" s="34">
        <f t="shared" si="619"/>
        <v>300</v>
      </c>
      <c r="AT998" s="34">
        <f t="shared" si="620"/>
        <v>0</v>
      </c>
      <c r="AU998" s="34">
        <f t="shared" si="610"/>
        <v>474</v>
      </c>
      <c r="AV998" s="34">
        <f t="shared" si="611"/>
        <v>4685.9572363020789</v>
      </c>
      <c r="AX998" s="25">
        <v>2036</v>
      </c>
      <c r="AY998" s="34"/>
      <c r="AZ998" s="34"/>
      <c r="BA998" s="34"/>
      <c r="BB998" s="34"/>
      <c r="BC998" s="34"/>
      <c r="BD998" s="34"/>
      <c r="BE998" s="34"/>
      <c r="BF998" s="34"/>
      <c r="BG998" s="34"/>
      <c r="BH998" s="34"/>
      <c r="BI998" s="34"/>
      <c r="BJ998" s="34"/>
    </row>
    <row r="999" spans="2:65" x14ac:dyDescent="0.25">
      <c r="B999" s="27">
        <v>2037</v>
      </c>
      <c r="C999" s="28">
        <v>0</v>
      </c>
      <c r="D999" s="28">
        <v>474</v>
      </c>
      <c r="E999" s="28">
        <v>0</v>
      </c>
      <c r="F999" s="28">
        <v>1500</v>
      </c>
      <c r="G999" s="28">
        <v>0</v>
      </c>
      <c r="H999" s="28">
        <v>200</v>
      </c>
      <c r="I999" s="28">
        <v>0</v>
      </c>
      <c r="J999" s="28">
        <v>400</v>
      </c>
      <c r="K999" s="28">
        <v>0</v>
      </c>
      <c r="L999" s="28">
        <v>0</v>
      </c>
      <c r="M999" s="28">
        <v>797.90000915527344</v>
      </c>
      <c r="N999" s="28">
        <v>0</v>
      </c>
      <c r="O999" s="28">
        <v>0</v>
      </c>
      <c r="P999" s="28">
        <v>0</v>
      </c>
      <c r="Q999" s="28">
        <v>0</v>
      </c>
      <c r="R999" s="28">
        <v>50</v>
      </c>
      <c r="S999" s="28">
        <v>0</v>
      </c>
      <c r="T999" s="28">
        <v>0</v>
      </c>
      <c r="U999" s="28">
        <v>0</v>
      </c>
      <c r="V999" s="28">
        <v>0</v>
      </c>
      <c r="W999" s="28">
        <v>58.759998321533203</v>
      </c>
      <c r="X999" s="28">
        <v>0</v>
      </c>
      <c r="Y999" s="28">
        <v>0</v>
      </c>
      <c r="Z999" s="28">
        <v>300</v>
      </c>
      <c r="AA999" s="28">
        <v>0</v>
      </c>
      <c r="AB999" s="28">
        <v>0</v>
      </c>
      <c r="AC999" s="28">
        <v>0</v>
      </c>
      <c r="AD999" s="28">
        <v>0</v>
      </c>
      <c r="AE999" s="28">
        <v>18.629999160766602</v>
      </c>
      <c r="AF999" s="28">
        <v>166.71000128984451</v>
      </c>
      <c r="AG999" s="28">
        <v>641.82474307177631</v>
      </c>
      <c r="AH999" s="28">
        <v>341.97115193805143</v>
      </c>
      <c r="AI999" s="30" t="str">
        <f t="shared" si="612"/>
        <v>AA MT Wind + PHSE</v>
      </c>
      <c r="AJ999" s="27">
        <v>2037</v>
      </c>
      <c r="AK999" s="35">
        <f t="shared" si="613"/>
        <v>983.79589500982775</v>
      </c>
      <c r="AL999" s="35">
        <f t="shared" si="608"/>
        <v>50</v>
      </c>
      <c r="AM999" s="35">
        <f t="shared" si="614"/>
        <v>0</v>
      </c>
      <c r="AN999" s="35">
        <f t="shared" si="615"/>
        <v>166.71000128984451</v>
      </c>
      <c r="AO999" s="35">
        <f t="shared" si="616"/>
        <v>77.389997482299805</v>
      </c>
      <c r="AP999" s="35">
        <f t="shared" si="617"/>
        <v>0</v>
      </c>
      <c r="AQ999" s="35">
        <f t="shared" si="618"/>
        <v>797.90000915527344</v>
      </c>
      <c r="AR999" s="35">
        <f t="shared" si="609"/>
        <v>2100</v>
      </c>
      <c r="AS999" s="35">
        <f t="shared" si="619"/>
        <v>300</v>
      </c>
      <c r="AT999" s="35">
        <f t="shared" si="620"/>
        <v>0</v>
      </c>
      <c r="AU999" s="35">
        <f t="shared" si="610"/>
        <v>474</v>
      </c>
      <c r="AV999" s="35">
        <f t="shared" si="611"/>
        <v>4949.795902937245</v>
      </c>
      <c r="AX999" s="27">
        <v>2037</v>
      </c>
      <c r="AY999" s="35"/>
      <c r="AZ999" s="35"/>
      <c r="BA999" s="35"/>
      <c r="BB999" s="35"/>
      <c r="BC999" s="35"/>
      <c r="BD999" s="35"/>
      <c r="BE999" s="35"/>
      <c r="BF999" s="35"/>
      <c r="BG999" s="35"/>
      <c r="BH999" s="35"/>
      <c r="BI999" s="35"/>
      <c r="BJ999" s="35"/>
    </row>
    <row r="1000" spans="2:65" x14ac:dyDescent="0.25">
      <c r="B1000" s="25">
        <v>2038</v>
      </c>
      <c r="C1000" s="26">
        <v>0</v>
      </c>
      <c r="D1000" s="26">
        <v>711</v>
      </c>
      <c r="E1000" s="26">
        <v>0</v>
      </c>
      <c r="F1000" s="26">
        <v>1600</v>
      </c>
      <c r="G1000" s="26">
        <v>0</v>
      </c>
      <c r="H1000" s="26">
        <v>200</v>
      </c>
      <c r="I1000" s="26">
        <v>0</v>
      </c>
      <c r="J1000" s="26">
        <v>400</v>
      </c>
      <c r="K1000" s="26">
        <v>0</v>
      </c>
      <c r="L1000" s="26">
        <v>0</v>
      </c>
      <c r="M1000" s="26">
        <v>797.49999237060547</v>
      </c>
      <c r="N1000" s="26">
        <v>0</v>
      </c>
      <c r="O1000" s="26">
        <v>0</v>
      </c>
      <c r="P1000" s="26">
        <v>0</v>
      </c>
      <c r="Q1000" s="26">
        <v>0</v>
      </c>
      <c r="R1000" s="26">
        <v>50</v>
      </c>
      <c r="S1000" s="26">
        <v>0</v>
      </c>
      <c r="T1000" s="26">
        <v>0</v>
      </c>
      <c r="U1000" s="26">
        <v>0</v>
      </c>
      <c r="V1000" s="26">
        <v>0</v>
      </c>
      <c r="W1000" s="26">
        <v>62.220001220703118</v>
      </c>
      <c r="X1000" s="26">
        <v>0</v>
      </c>
      <c r="Y1000" s="26">
        <v>0</v>
      </c>
      <c r="Z1000" s="26">
        <v>300</v>
      </c>
      <c r="AA1000" s="26">
        <v>15</v>
      </c>
      <c r="AB1000" s="26">
        <v>0</v>
      </c>
      <c r="AC1000" s="26">
        <v>0</v>
      </c>
      <c r="AD1000" s="26">
        <v>0</v>
      </c>
      <c r="AE1000" s="26">
        <v>19.729999542236332</v>
      </c>
      <c r="AF1000" s="26">
        <v>168.61999922990799</v>
      </c>
      <c r="AG1000" s="26">
        <v>668.61546698234986</v>
      </c>
      <c r="AH1000" s="26">
        <v>372.95409578863388</v>
      </c>
      <c r="AI1000" s="30" t="str">
        <f t="shared" si="612"/>
        <v>AA MT Wind + PHSE</v>
      </c>
      <c r="AJ1000" s="25">
        <v>2038</v>
      </c>
      <c r="AK1000" s="34">
        <f t="shared" si="613"/>
        <v>1041.5695627709838</v>
      </c>
      <c r="AL1000" s="34">
        <f t="shared" si="608"/>
        <v>50</v>
      </c>
      <c r="AM1000" s="34">
        <f t="shared" si="614"/>
        <v>0</v>
      </c>
      <c r="AN1000" s="34">
        <f t="shared" si="615"/>
        <v>168.61999922990799</v>
      </c>
      <c r="AO1000" s="34">
        <f t="shared" si="616"/>
        <v>81.950000762939453</v>
      </c>
      <c r="AP1000" s="34">
        <f t="shared" si="617"/>
        <v>15</v>
      </c>
      <c r="AQ1000" s="34">
        <f t="shared" si="618"/>
        <v>797.49999237060547</v>
      </c>
      <c r="AR1000" s="34">
        <f t="shared" si="609"/>
        <v>2200</v>
      </c>
      <c r="AS1000" s="34">
        <f t="shared" si="619"/>
        <v>300</v>
      </c>
      <c r="AT1000" s="34">
        <f t="shared" si="620"/>
        <v>0</v>
      </c>
      <c r="AU1000" s="34">
        <f t="shared" si="610"/>
        <v>711</v>
      </c>
      <c r="AV1000" s="34">
        <f t="shared" si="611"/>
        <v>5365.6395551344367</v>
      </c>
      <c r="AX1000" s="25">
        <v>2038</v>
      </c>
      <c r="AY1000" s="34"/>
      <c r="AZ1000" s="34"/>
      <c r="BA1000" s="34"/>
      <c r="BB1000" s="34"/>
      <c r="BC1000" s="34"/>
      <c r="BD1000" s="34"/>
      <c r="BE1000" s="34"/>
      <c r="BF1000" s="34"/>
      <c r="BG1000" s="34"/>
      <c r="BH1000" s="34"/>
      <c r="BI1000" s="34"/>
      <c r="BJ1000" s="34"/>
    </row>
    <row r="1001" spans="2:65" x14ac:dyDescent="0.25">
      <c r="B1001" s="27">
        <v>2039</v>
      </c>
      <c r="C1001" s="28">
        <v>0</v>
      </c>
      <c r="D1001" s="28">
        <v>711</v>
      </c>
      <c r="E1001" s="28">
        <v>0</v>
      </c>
      <c r="F1001" s="28">
        <v>1700</v>
      </c>
      <c r="G1001" s="28">
        <v>0</v>
      </c>
      <c r="H1001" s="28">
        <v>200</v>
      </c>
      <c r="I1001" s="28">
        <v>0</v>
      </c>
      <c r="J1001" s="28">
        <v>400</v>
      </c>
      <c r="K1001" s="28">
        <v>0</v>
      </c>
      <c r="L1001" s="28">
        <v>0</v>
      </c>
      <c r="M1001" s="28">
        <v>797.10001373291016</v>
      </c>
      <c r="N1001" s="28">
        <v>0</v>
      </c>
      <c r="O1001" s="28">
        <v>0</v>
      </c>
      <c r="P1001" s="28">
        <v>0</v>
      </c>
      <c r="Q1001" s="28">
        <v>0</v>
      </c>
      <c r="R1001" s="28">
        <v>50</v>
      </c>
      <c r="S1001" s="28">
        <v>0</v>
      </c>
      <c r="T1001" s="28">
        <v>0</v>
      </c>
      <c r="U1001" s="28">
        <v>0</v>
      </c>
      <c r="V1001" s="28">
        <v>0</v>
      </c>
      <c r="W1001" s="28">
        <v>65.650001525878906</v>
      </c>
      <c r="X1001" s="28">
        <v>0</v>
      </c>
      <c r="Y1001" s="28">
        <v>0</v>
      </c>
      <c r="Z1001" s="28">
        <v>300</v>
      </c>
      <c r="AA1001" s="28">
        <v>30</v>
      </c>
      <c r="AB1001" s="28">
        <v>0</v>
      </c>
      <c r="AC1001" s="28">
        <v>0</v>
      </c>
      <c r="AD1001" s="28">
        <v>0</v>
      </c>
      <c r="AE1001" s="28">
        <v>20.819999694824219</v>
      </c>
      <c r="AF1001" s="28">
        <v>170.5400031208992</v>
      </c>
      <c r="AG1001" s="28">
        <v>695.50587983569119</v>
      </c>
      <c r="AH1001" s="28">
        <v>417.70254871129873</v>
      </c>
      <c r="AI1001" s="30" t="str">
        <f t="shared" si="612"/>
        <v>AA MT Wind + PHSE</v>
      </c>
      <c r="AJ1001" s="27">
        <v>2039</v>
      </c>
      <c r="AK1001" s="35">
        <f t="shared" si="613"/>
        <v>1113.20842854699</v>
      </c>
      <c r="AL1001" s="35">
        <f t="shared" si="608"/>
        <v>50</v>
      </c>
      <c r="AM1001" s="35">
        <f t="shared" si="614"/>
        <v>0</v>
      </c>
      <c r="AN1001" s="35">
        <f t="shared" si="615"/>
        <v>170.5400031208992</v>
      </c>
      <c r="AO1001" s="35">
        <f t="shared" si="616"/>
        <v>86.470001220703125</v>
      </c>
      <c r="AP1001" s="35">
        <f t="shared" si="617"/>
        <v>30</v>
      </c>
      <c r="AQ1001" s="35">
        <f t="shared" si="618"/>
        <v>797.10001373291016</v>
      </c>
      <c r="AR1001" s="35">
        <f t="shared" si="609"/>
        <v>2300</v>
      </c>
      <c r="AS1001" s="35">
        <f t="shared" si="619"/>
        <v>300</v>
      </c>
      <c r="AT1001" s="35">
        <f t="shared" si="620"/>
        <v>0</v>
      </c>
      <c r="AU1001" s="35">
        <f t="shared" si="610"/>
        <v>711</v>
      </c>
      <c r="AV1001" s="35">
        <f t="shared" si="611"/>
        <v>5558.3184466215025</v>
      </c>
      <c r="AX1001" s="27">
        <v>2039</v>
      </c>
      <c r="AY1001" s="35"/>
      <c r="AZ1001" s="35"/>
      <c r="BA1001" s="35"/>
      <c r="BB1001" s="35"/>
      <c r="BC1001" s="35"/>
      <c r="BD1001" s="35"/>
      <c r="BE1001" s="35"/>
      <c r="BF1001" s="35"/>
      <c r="BG1001" s="35"/>
      <c r="BH1001" s="35"/>
      <c r="BI1001" s="35"/>
      <c r="BJ1001" s="35"/>
    </row>
    <row r="1002" spans="2:65" x14ac:dyDescent="0.25">
      <c r="B1002" s="25">
        <v>2040</v>
      </c>
      <c r="C1002" s="26">
        <v>0</v>
      </c>
      <c r="D1002" s="26">
        <v>711</v>
      </c>
      <c r="E1002" s="26">
        <v>0</v>
      </c>
      <c r="F1002" s="26">
        <v>1800</v>
      </c>
      <c r="G1002" s="26">
        <v>0</v>
      </c>
      <c r="H1002" s="26">
        <v>200</v>
      </c>
      <c r="I1002" s="26">
        <v>0</v>
      </c>
      <c r="J1002" s="26">
        <v>400</v>
      </c>
      <c r="K1002" s="26">
        <v>0</v>
      </c>
      <c r="L1002" s="26">
        <v>0</v>
      </c>
      <c r="M1002" s="26">
        <v>796.70000457763672</v>
      </c>
      <c r="N1002" s="26">
        <v>0</v>
      </c>
      <c r="O1002" s="26">
        <v>0</v>
      </c>
      <c r="P1002" s="26">
        <v>0</v>
      </c>
      <c r="Q1002" s="26">
        <v>0</v>
      </c>
      <c r="R1002" s="26">
        <v>75</v>
      </c>
      <c r="S1002" s="26">
        <v>0</v>
      </c>
      <c r="T1002" s="26">
        <v>0</v>
      </c>
      <c r="U1002" s="26">
        <v>0</v>
      </c>
      <c r="V1002" s="26">
        <v>0</v>
      </c>
      <c r="W1002" s="26">
        <v>69.120002746582031</v>
      </c>
      <c r="X1002" s="26">
        <v>0</v>
      </c>
      <c r="Y1002" s="26">
        <v>0</v>
      </c>
      <c r="Z1002" s="26">
        <v>300</v>
      </c>
      <c r="AA1002" s="26">
        <v>45</v>
      </c>
      <c r="AB1002" s="26">
        <v>0</v>
      </c>
      <c r="AC1002" s="26">
        <v>0</v>
      </c>
      <c r="AD1002" s="26">
        <v>0</v>
      </c>
      <c r="AE1002" s="26">
        <v>21.920000076293949</v>
      </c>
      <c r="AF1002" s="26">
        <v>172.41000020503998</v>
      </c>
      <c r="AG1002" s="26">
        <v>719.66706749705361</v>
      </c>
      <c r="AH1002" s="26">
        <v>466.93941385101141</v>
      </c>
      <c r="AI1002" s="30" t="str">
        <f t="shared" si="612"/>
        <v>AA MT Wind + PHSE</v>
      </c>
      <c r="AJ1002" s="25">
        <v>2040</v>
      </c>
      <c r="AK1002" s="34">
        <f t="shared" si="613"/>
        <v>1186.606481348065</v>
      </c>
      <c r="AL1002" s="34">
        <f t="shared" si="608"/>
        <v>75</v>
      </c>
      <c r="AM1002" s="34">
        <f t="shared" si="614"/>
        <v>0</v>
      </c>
      <c r="AN1002" s="34">
        <f t="shared" si="615"/>
        <v>172.41000020503998</v>
      </c>
      <c r="AO1002" s="34">
        <f t="shared" si="616"/>
        <v>91.040002822875977</v>
      </c>
      <c r="AP1002" s="34">
        <f t="shared" si="617"/>
        <v>45</v>
      </c>
      <c r="AQ1002" s="34">
        <f t="shared" si="618"/>
        <v>796.70000457763672</v>
      </c>
      <c r="AR1002" s="34">
        <f t="shared" si="609"/>
        <v>2400</v>
      </c>
      <c r="AS1002" s="34">
        <f t="shared" si="619"/>
        <v>300</v>
      </c>
      <c r="AT1002" s="34">
        <f t="shared" si="620"/>
        <v>0</v>
      </c>
      <c r="AU1002" s="34">
        <f t="shared" si="610"/>
        <v>711</v>
      </c>
      <c r="AV1002" s="34">
        <f t="shared" si="611"/>
        <v>5777.7564889536179</v>
      </c>
      <c r="AX1002" s="25">
        <v>2040</v>
      </c>
      <c r="AY1002" s="34"/>
      <c r="AZ1002" s="34"/>
      <c r="BA1002" s="34"/>
      <c r="BB1002" s="34"/>
      <c r="BC1002" s="34"/>
      <c r="BD1002" s="34"/>
      <c r="BE1002" s="34"/>
      <c r="BF1002" s="34"/>
      <c r="BG1002" s="34"/>
      <c r="BH1002" s="34"/>
      <c r="BI1002" s="34"/>
      <c r="BJ1002" s="34"/>
    </row>
    <row r="1003" spans="2:65" x14ac:dyDescent="0.25">
      <c r="B1003" s="27">
        <v>2041</v>
      </c>
      <c r="C1003" s="28">
        <v>0</v>
      </c>
      <c r="D1003" s="28">
        <v>711</v>
      </c>
      <c r="E1003" s="28">
        <v>0</v>
      </c>
      <c r="F1003" s="28">
        <v>1900</v>
      </c>
      <c r="G1003" s="28">
        <v>0</v>
      </c>
      <c r="H1003" s="28">
        <v>200</v>
      </c>
      <c r="I1003" s="28">
        <v>0</v>
      </c>
      <c r="J1003" s="28">
        <v>400</v>
      </c>
      <c r="K1003" s="28">
        <v>0</v>
      </c>
      <c r="L1003" s="28">
        <v>0</v>
      </c>
      <c r="M1003" s="28">
        <v>796.29998016357422</v>
      </c>
      <c r="N1003" s="28">
        <v>0</v>
      </c>
      <c r="O1003" s="28">
        <v>0</v>
      </c>
      <c r="P1003" s="28">
        <v>0</v>
      </c>
      <c r="Q1003" s="28">
        <v>0</v>
      </c>
      <c r="R1003" s="28">
        <v>75</v>
      </c>
      <c r="S1003" s="28">
        <v>0</v>
      </c>
      <c r="T1003" s="28">
        <v>0</v>
      </c>
      <c r="U1003" s="28">
        <v>0</v>
      </c>
      <c r="V1003" s="28">
        <v>0</v>
      </c>
      <c r="W1003" s="28">
        <v>72.769996643066406</v>
      </c>
      <c r="X1003" s="28">
        <v>0</v>
      </c>
      <c r="Y1003" s="28">
        <v>0</v>
      </c>
      <c r="Z1003" s="28">
        <v>300</v>
      </c>
      <c r="AA1003" s="28">
        <v>75</v>
      </c>
      <c r="AB1003" s="28">
        <v>0</v>
      </c>
      <c r="AC1003" s="28">
        <v>0</v>
      </c>
      <c r="AD1003" s="28">
        <v>0</v>
      </c>
      <c r="AE1003" s="28">
        <v>23.079999923706051</v>
      </c>
      <c r="AF1003" s="28">
        <v>174.35999691486359</v>
      </c>
      <c r="AG1003" s="28">
        <v>740.23613767052893</v>
      </c>
      <c r="AH1003" s="28">
        <v>490.49237784781337</v>
      </c>
      <c r="AI1003" s="30" t="str">
        <f t="shared" si="612"/>
        <v>AA MT Wind + PHSE</v>
      </c>
      <c r="AJ1003" s="27">
        <v>2041</v>
      </c>
      <c r="AK1003" s="35">
        <f t="shared" si="613"/>
        <v>1230.7285155183422</v>
      </c>
      <c r="AL1003" s="35">
        <f t="shared" si="608"/>
        <v>75</v>
      </c>
      <c r="AM1003" s="35">
        <f t="shared" si="614"/>
        <v>0</v>
      </c>
      <c r="AN1003" s="35">
        <f t="shared" si="615"/>
        <v>174.35999691486359</v>
      </c>
      <c r="AO1003" s="35">
        <f t="shared" si="616"/>
        <v>95.849996566772461</v>
      </c>
      <c r="AP1003" s="35">
        <f t="shared" si="617"/>
        <v>75</v>
      </c>
      <c r="AQ1003" s="35">
        <f t="shared" si="618"/>
        <v>796.29998016357422</v>
      </c>
      <c r="AR1003" s="35">
        <f t="shared" si="609"/>
        <v>2500</v>
      </c>
      <c r="AS1003" s="35">
        <f t="shared" si="619"/>
        <v>300</v>
      </c>
      <c r="AT1003" s="35">
        <f t="shared" si="620"/>
        <v>0</v>
      </c>
      <c r="AU1003" s="35">
        <f t="shared" si="610"/>
        <v>711</v>
      </c>
      <c r="AV1003" s="35">
        <f t="shared" si="611"/>
        <v>5958.238489163552</v>
      </c>
      <c r="AX1003" s="27">
        <v>2041</v>
      </c>
      <c r="AY1003" s="35"/>
      <c r="AZ1003" s="35"/>
      <c r="BA1003" s="35"/>
      <c r="BB1003" s="35"/>
      <c r="BC1003" s="35"/>
      <c r="BD1003" s="35"/>
      <c r="BE1003" s="35"/>
      <c r="BF1003" s="35"/>
      <c r="BG1003" s="35"/>
      <c r="BH1003" s="35"/>
      <c r="BI1003" s="35"/>
      <c r="BJ1003" s="35"/>
    </row>
    <row r="1004" spans="2:65" x14ac:dyDescent="0.25">
      <c r="B1004" s="25">
        <v>2042</v>
      </c>
      <c r="C1004" s="26">
        <v>0</v>
      </c>
      <c r="D1004" s="26">
        <v>711</v>
      </c>
      <c r="E1004" s="26">
        <v>0</v>
      </c>
      <c r="F1004" s="26">
        <v>1900</v>
      </c>
      <c r="G1004" s="26">
        <v>0</v>
      </c>
      <c r="H1004" s="26">
        <v>200</v>
      </c>
      <c r="I1004" s="26">
        <v>0</v>
      </c>
      <c r="J1004" s="26">
        <v>400</v>
      </c>
      <c r="K1004" s="26">
        <v>0</v>
      </c>
      <c r="L1004" s="26">
        <v>200</v>
      </c>
      <c r="M1004" s="26">
        <v>795.90000915527344</v>
      </c>
      <c r="N1004" s="26">
        <v>0</v>
      </c>
      <c r="O1004" s="26">
        <v>0</v>
      </c>
      <c r="P1004" s="26">
        <v>0</v>
      </c>
      <c r="Q1004" s="26">
        <v>0</v>
      </c>
      <c r="R1004" s="26">
        <v>100</v>
      </c>
      <c r="S1004" s="26">
        <v>0</v>
      </c>
      <c r="T1004" s="26">
        <v>100</v>
      </c>
      <c r="U1004" s="26">
        <v>0</v>
      </c>
      <c r="V1004" s="26">
        <v>0</v>
      </c>
      <c r="W1004" s="26">
        <v>76.620002746582031</v>
      </c>
      <c r="X1004" s="26">
        <v>0</v>
      </c>
      <c r="Y1004" s="26">
        <v>0</v>
      </c>
      <c r="Z1004" s="26">
        <v>300</v>
      </c>
      <c r="AA1004" s="26">
        <v>105</v>
      </c>
      <c r="AB1004" s="26">
        <v>0</v>
      </c>
      <c r="AC1004" s="26">
        <v>0</v>
      </c>
      <c r="AD1004" s="26">
        <v>0</v>
      </c>
      <c r="AE1004" s="26">
        <v>24.29999923706055</v>
      </c>
      <c r="AF1004" s="26">
        <v>176.22999799251556</v>
      </c>
      <c r="AG1004" s="26">
        <v>759.45953472884207</v>
      </c>
      <c r="AH1004" s="26">
        <v>517.74793944462169</v>
      </c>
      <c r="AI1004" s="30" t="str">
        <f t="shared" si="612"/>
        <v>AA MT Wind + PHSE</v>
      </c>
      <c r="AJ1004" s="25">
        <v>2042</v>
      </c>
      <c r="AK1004" s="34">
        <f t="shared" si="613"/>
        <v>1277.2074741734637</v>
      </c>
      <c r="AL1004" s="34">
        <f t="shared" si="608"/>
        <v>200</v>
      </c>
      <c r="AM1004" s="34">
        <f t="shared" si="614"/>
        <v>0</v>
      </c>
      <c r="AN1004" s="34">
        <f t="shared" si="615"/>
        <v>176.22999799251556</v>
      </c>
      <c r="AO1004" s="34">
        <f t="shared" si="616"/>
        <v>100.92000198364258</v>
      </c>
      <c r="AP1004" s="34">
        <f t="shared" si="617"/>
        <v>105</v>
      </c>
      <c r="AQ1004" s="34">
        <f t="shared" si="618"/>
        <v>795.90000915527344</v>
      </c>
      <c r="AR1004" s="34">
        <f t="shared" si="609"/>
        <v>2700</v>
      </c>
      <c r="AS1004" s="34">
        <f t="shared" si="619"/>
        <v>300</v>
      </c>
      <c r="AT1004" s="34">
        <f t="shared" si="620"/>
        <v>0</v>
      </c>
      <c r="AU1004" s="34">
        <f t="shared" si="610"/>
        <v>711</v>
      </c>
      <c r="AV1004" s="34">
        <f t="shared" si="611"/>
        <v>6366.2574833048948</v>
      </c>
      <c r="AX1004" s="25">
        <v>2042</v>
      </c>
      <c r="AY1004" s="34"/>
      <c r="AZ1004" s="34"/>
      <c r="BA1004" s="34"/>
      <c r="BB1004" s="34"/>
      <c r="BC1004" s="34"/>
      <c r="BD1004" s="34"/>
      <c r="BE1004" s="34"/>
      <c r="BF1004" s="34"/>
      <c r="BG1004" s="34"/>
      <c r="BH1004" s="34"/>
      <c r="BI1004" s="34"/>
      <c r="BJ1004" s="34"/>
    </row>
    <row r="1005" spans="2:65" x14ac:dyDescent="0.25">
      <c r="B1005" s="27">
        <v>2043</v>
      </c>
      <c r="C1005" s="28">
        <v>0</v>
      </c>
      <c r="D1005" s="28">
        <v>948</v>
      </c>
      <c r="E1005" s="28">
        <v>0</v>
      </c>
      <c r="F1005" s="28">
        <v>2000</v>
      </c>
      <c r="G1005" s="28">
        <v>0</v>
      </c>
      <c r="H1005" s="28">
        <v>200</v>
      </c>
      <c r="I1005" s="28">
        <v>0</v>
      </c>
      <c r="J1005" s="28">
        <v>400</v>
      </c>
      <c r="K1005" s="28">
        <v>0</v>
      </c>
      <c r="L1005" s="28">
        <v>300</v>
      </c>
      <c r="M1005" s="28">
        <v>995.49999237060547</v>
      </c>
      <c r="N1005" s="28">
        <v>0</v>
      </c>
      <c r="O1005" s="28">
        <v>0</v>
      </c>
      <c r="P1005" s="28">
        <v>0</v>
      </c>
      <c r="Q1005" s="28">
        <v>0</v>
      </c>
      <c r="R1005" s="28">
        <v>125</v>
      </c>
      <c r="S1005" s="28">
        <v>0</v>
      </c>
      <c r="T1005" s="28">
        <v>125</v>
      </c>
      <c r="U1005" s="28">
        <v>0</v>
      </c>
      <c r="V1005" s="28">
        <v>0</v>
      </c>
      <c r="W1005" s="28">
        <v>80.669998168945313</v>
      </c>
      <c r="X1005" s="28">
        <v>0</v>
      </c>
      <c r="Y1005" s="28">
        <v>0</v>
      </c>
      <c r="Z1005" s="28">
        <v>300</v>
      </c>
      <c r="AA1005" s="28">
        <v>105</v>
      </c>
      <c r="AB1005" s="28">
        <v>0</v>
      </c>
      <c r="AC1005" s="28">
        <v>0</v>
      </c>
      <c r="AD1005" s="28">
        <v>0</v>
      </c>
      <c r="AE1005" s="28">
        <v>25.579999923706051</v>
      </c>
      <c r="AF1005" s="28">
        <v>178.08000242710114</v>
      </c>
      <c r="AG1005" s="28">
        <v>775.01290651765703</v>
      </c>
      <c r="AH1005" s="28">
        <v>562.34133320822002</v>
      </c>
      <c r="AI1005" s="30" t="str">
        <f t="shared" si="612"/>
        <v>AA MT Wind + PHSE</v>
      </c>
      <c r="AJ1005" s="27">
        <v>2043</v>
      </c>
      <c r="AK1005" s="35">
        <f t="shared" si="613"/>
        <v>1337.3542397258771</v>
      </c>
      <c r="AL1005" s="35">
        <f t="shared" si="608"/>
        <v>250</v>
      </c>
      <c r="AM1005" s="35">
        <f t="shared" si="614"/>
        <v>0</v>
      </c>
      <c r="AN1005" s="35">
        <f t="shared" si="615"/>
        <v>178.08000242710114</v>
      </c>
      <c r="AO1005" s="35">
        <f t="shared" si="616"/>
        <v>106.24999809265137</v>
      </c>
      <c r="AP1005" s="35">
        <f t="shared" si="617"/>
        <v>105</v>
      </c>
      <c r="AQ1005" s="35">
        <f t="shared" si="618"/>
        <v>995.49999237060547</v>
      </c>
      <c r="AR1005" s="35">
        <f t="shared" si="609"/>
        <v>2900</v>
      </c>
      <c r="AS1005" s="35">
        <f t="shared" si="619"/>
        <v>300</v>
      </c>
      <c r="AT1005" s="35">
        <f t="shared" si="620"/>
        <v>0</v>
      </c>
      <c r="AU1005" s="35">
        <f t="shared" si="610"/>
        <v>948</v>
      </c>
      <c r="AV1005" s="35">
        <f t="shared" si="611"/>
        <v>7120.184232616235</v>
      </c>
      <c r="AX1005" s="27">
        <v>2043</v>
      </c>
      <c r="AY1005" s="35"/>
      <c r="AZ1005" s="35"/>
      <c r="BA1005" s="35"/>
      <c r="BB1005" s="35"/>
      <c r="BC1005" s="35"/>
      <c r="BD1005" s="35"/>
      <c r="BE1005" s="35"/>
      <c r="BF1005" s="35"/>
      <c r="BG1005" s="35"/>
      <c r="BH1005" s="35"/>
      <c r="BI1005" s="35"/>
      <c r="BJ1005" s="35"/>
    </row>
    <row r="1006" spans="2:65" x14ac:dyDescent="0.25">
      <c r="B1006" s="25">
        <v>2044</v>
      </c>
      <c r="C1006" s="26">
        <v>0</v>
      </c>
      <c r="D1006" s="26">
        <v>948</v>
      </c>
      <c r="E1006" s="26">
        <v>0</v>
      </c>
      <c r="F1006" s="26">
        <v>2100</v>
      </c>
      <c r="G1006" s="26">
        <v>350</v>
      </c>
      <c r="H1006" s="26">
        <v>200</v>
      </c>
      <c r="I1006" s="26">
        <v>0</v>
      </c>
      <c r="J1006" s="26">
        <v>400</v>
      </c>
      <c r="K1006" s="26">
        <v>0</v>
      </c>
      <c r="L1006" s="26">
        <v>300</v>
      </c>
      <c r="M1006" s="26">
        <v>1095.0000076293945</v>
      </c>
      <c r="N1006" s="26">
        <v>0</v>
      </c>
      <c r="O1006" s="26">
        <v>0</v>
      </c>
      <c r="P1006" s="26">
        <v>0</v>
      </c>
      <c r="Q1006" s="26">
        <v>0</v>
      </c>
      <c r="R1006" s="26">
        <v>125</v>
      </c>
      <c r="S1006" s="26">
        <v>0</v>
      </c>
      <c r="T1006" s="26">
        <v>150</v>
      </c>
      <c r="U1006" s="26">
        <v>0</v>
      </c>
      <c r="V1006" s="26">
        <v>0</v>
      </c>
      <c r="W1006" s="26">
        <v>84.930000305175781</v>
      </c>
      <c r="X1006" s="26">
        <v>0</v>
      </c>
      <c r="Y1006" s="26">
        <v>0</v>
      </c>
      <c r="Z1006" s="26">
        <v>300</v>
      </c>
      <c r="AA1006" s="26">
        <v>120</v>
      </c>
      <c r="AB1006" s="26">
        <v>0</v>
      </c>
      <c r="AC1006" s="26">
        <v>0</v>
      </c>
      <c r="AD1006" s="26">
        <v>0</v>
      </c>
      <c r="AE1006" s="26">
        <v>26.930000305175781</v>
      </c>
      <c r="AF1006" s="26">
        <v>179.81000006198883</v>
      </c>
      <c r="AG1006" s="26">
        <v>792.01466881078329</v>
      </c>
      <c r="AH1006" s="26">
        <v>622.09565656516793</v>
      </c>
      <c r="AI1006" s="30" t="str">
        <f t="shared" si="612"/>
        <v>AA MT Wind + PHSE</v>
      </c>
      <c r="AJ1006" s="25">
        <v>2044</v>
      </c>
      <c r="AK1006" s="34">
        <f t="shared" si="613"/>
        <v>1414.1103253759511</v>
      </c>
      <c r="AL1006" s="34">
        <f t="shared" si="608"/>
        <v>275</v>
      </c>
      <c r="AM1006" s="34">
        <f t="shared" si="614"/>
        <v>0</v>
      </c>
      <c r="AN1006" s="34">
        <f t="shared" si="615"/>
        <v>179.81000006198883</v>
      </c>
      <c r="AO1006" s="34">
        <f t="shared" si="616"/>
        <v>111.86000061035156</v>
      </c>
      <c r="AP1006" s="34">
        <f t="shared" si="617"/>
        <v>120</v>
      </c>
      <c r="AQ1006" s="34">
        <f t="shared" si="618"/>
        <v>1095.0000076293945</v>
      </c>
      <c r="AR1006" s="34">
        <f t="shared" si="609"/>
        <v>3350</v>
      </c>
      <c r="AS1006" s="34">
        <f t="shared" si="619"/>
        <v>300</v>
      </c>
      <c r="AT1006" s="34">
        <f t="shared" si="620"/>
        <v>0</v>
      </c>
      <c r="AU1006" s="34">
        <f t="shared" si="610"/>
        <v>948</v>
      </c>
      <c r="AV1006" s="34">
        <f t="shared" si="611"/>
        <v>7793.780333677686</v>
      </c>
      <c r="AX1006" s="25">
        <v>2044</v>
      </c>
      <c r="AY1006" s="34"/>
      <c r="AZ1006" s="34"/>
      <c r="BA1006" s="34"/>
      <c r="BB1006" s="34"/>
      <c r="BC1006" s="34"/>
      <c r="BD1006" s="34"/>
      <c r="BE1006" s="34"/>
      <c r="BF1006" s="34"/>
      <c r="BG1006" s="34"/>
      <c r="BH1006" s="34"/>
      <c r="BI1006" s="34"/>
      <c r="BJ1006" s="34"/>
    </row>
    <row r="1007" spans="2:65" x14ac:dyDescent="0.25">
      <c r="B1007" s="27">
        <v>2045</v>
      </c>
      <c r="C1007" s="28">
        <v>0</v>
      </c>
      <c r="D1007" s="28">
        <v>948</v>
      </c>
      <c r="E1007" s="28">
        <v>0</v>
      </c>
      <c r="F1007" s="28">
        <v>2100</v>
      </c>
      <c r="G1007" s="28">
        <v>350</v>
      </c>
      <c r="H1007" s="28">
        <v>200</v>
      </c>
      <c r="I1007" s="28">
        <v>0</v>
      </c>
      <c r="J1007" s="28">
        <v>400</v>
      </c>
      <c r="K1007" s="28">
        <v>0</v>
      </c>
      <c r="L1007" s="28">
        <v>300</v>
      </c>
      <c r="M1007" s="28">
        <v>1094.4500045776367</v>
      </c>
      <c r="N1007" s="28">
        <v>0</v>
      </c>
      <c r="O1007" s="28">
        <v>0</v>
      </c>
      <c r="P1007" s="28">
        <v>0</v>
      </c>
      <c r="Q1007" s="28">
        <v>0</v>
      </c>
      <c r="R1007" s="28">
        <v>125</v>
      </c>
      <c r="S1007" s="28">
        <v>25</v>
      </c>
      <c r="T1007" s="28">
        <v>150</v>
      </c>
      <c r="U1007" s="28">
        <v>0</v>
      </c>
      <c r="V1007" s="28">
        <v>0</v>
      </c>
      <c r="W1007" s="28">
        <v>89.410003662109375</v>
      </c>
      <c r="X1007" s="28">
        <v>125</v>
      </c>
      <c r="Y1007" s="28">
        <v>0</v>
      </c>
      <c r="Z1007" s="28">
        <v>300</v>
      </c>
      <c r="AA1007" s="28">
        <v>150</v>
      </c>
      <c r="AB1007" s="28">
        <v>0</v>
      </c>
      <c r="AC1007" s="28">
        <v>0</v>
      </c>
      <c r="AD1007" s="28">
        <v>0</v>
      </c>
      <c r="AE1007" s="28">
        <v>28.360000610351559</v>
      </c>
      <c r="AF1007" s="28">
        <v>181.63000166416168</v>
      </c>
      <c r="AG1007" s="28">
        <v>807.45351018549968</v>
      </c>
      <c r="AH1007" s="28">
        <v>689.82409491570616</v>
      </c>
      <c r="AI1007" s="30" t="str">
        <f t="shared" si="612"/>
        <v>AA MT Wind + PHSE</v>
      </c>
      <c r="AJ1007" s="27">
        <v>2045</v>
      </c>
      <c r="AK1007" s="35">
        <f t="shared" si="613"/>
        <v>1497.2776051012058</v>
      </c>
      <c r="AL1007" s="35">
        <f t="shared" si="608"/>
        <v>300</v>
      </c>
      <c r="AM1007" s="35">
        <f t="shared" si="614"/>
        <v>0</v>
      </c>
      <c r="AN1007" s="35">
        <f t="shared" si="615"/>
        <v>181.63000166416168</v>
      </c>
      <c r="AO1007" s="35">
        <f t="shared" si="616"/>
        <v>117.77000427246094</v>
      </c>
      <c r="AP1007" s="35">
        <f t="shared" si="617"/>
        <v>150</v>
      </c>
      <c r="AQ1007" s="35">
        <f t="shared" si="618"/>
        <v>1094.4500045776367</v>
      </c>
      <c r="AR1007" s="35">
        <f t="shared" si="609"/>
        <v>3350</v>
      </c>
      <c r="AS1007" s="35">
        <f t="shared" si="619"/>
        <v>425</v>
      </c>
      <c r="AT1007" s="35">
        <f t="shared" si="620"/>
        <v>0</v>
      </c>
      <c r="AU1007" s="35">
        <f t="shared" si="610"/>
        <v>948</v>
      </c>
      <c r="AV1007" s="35">
        <f t="shared" si="611"/>
        <v>8064.1276156154654</v>
      </c>
      <c r="AX1007" s="27">
        <v>2045</v>
      </c>
      <c r="AY1007" s="35">
        <f t="shared" ref="AY1007:BJ1007" si="623">AK1007-AK992</f>
        <v>902.81395955253606</v>
      </c>
      <c r="AZ1007" s="35">
        <f t="shared" si="623"/>
        <v>250</v>
      </c>
      <c r="BA1007" s="35">
        <f t="shared" si="623"/>
        <v>0</v>
      </c>
      <c r="BB1007" s="35">
        <f t="shared" si="623"/>
        <v>48.060003668069839</v>
      </c>
      <c r="BC1007" s="35">
        <f t="shared" si="623"/>
        <v>72.080005645751953</v>
      </c>
      <c r="BD1007" s="35">
        <f t="shared" si="623"/>
        <v>150</v>
      </c>
      <c r="BE1007" s="35">
        <f t="shared" si="623"/>
        <v>694.55000305175781</v>
      </c>
      <c r="BF1007" s="35">
        <f t="shared" si="623"/>
        <v>2050</v>
      </c>
      <c r="BG1007" s="35">
        <f t="shared" si="623"/>
        <v>125</v>
      </c>
      <c r="BH1007" s="35">
        <f t="shared" si="623"/>
        <v>0</v>
      </c>
      <c r="BI1007" s="35">
        <f t="shared" si="623"/>
        <v>711</v>
      </c>
      <c r="BJ1007" s="35">
        <f t="shared" si="623"/>
        <v>5003.5039719181159</v>
      </c>
    </row>
    <row r="1008" spans="2:65" x14ac:dyDescent="0.25">
      <c r="AX1008" s="27" t="s">
        <v>45</v>
      </c>
      <c r="AY1008" s="35">
        <f>SUM(AY1007,AY992,AY987)</f>
        <v>1497.2776051012056</v>
      </c>
      <c r="AZ1008" s="35">
        <f t="shared" ref="AZ1008:BJ1008" si="624">SUM(AZ1007,AZ992,AZ987)</f>
        <v>300</v>
      </c>
      <c r="BA1008" s="35">
        <f t="shared" si="624"/>
        <v>0</v>
      </c>
      <c r="BB1008" s="35">
        <f t="shared" si="624"/>
        <v>181.63000166416168</v>
      </c>
      <c r="BC1008" s="35">
        <f t="shared" si="624"/>
        <v>117.77000427246094</v>
      </c>
      <c r="BD1008" s="35">
        <f t="shared" si="624"/>
        <v>150</v>
      </c>
      <c r="BE1008" s="35">
        <f t="shared" si="624"/>
        <v>1094.4500045776367</v>
      </c>
      <c r="BF1008" s="35">
        <f t="shared" si="624"/>
        <v>3350</v>
      </c>
      <c r="BG1008" s="35">
        <f t="shared" si="624"/>
        <v>425</v>
      </c>
      <c r="BH1008" s="35">
        <f t="shared" si="624"/>
        <v>0</v>
      </c>
      <c r="BI1008" s="35">
        <f t="shared" si="624"/>
        <v>948</v>
      </c>
      <c r="BJ1008" s="35">
        <f t="shared" si="624"/>
        <v>8064.1276156154654</v>
      </c>
    </row>
    <row r="1010" spans="2:65" x14ac:dyDescent="0.25">
      <c r="B1010" s="1" t="str">
        <f>'RAW DATA INPUTS &gt;&gt;&gt;'!AR1</f>
        <v>WX BP, Market Reliance, Biodiesel</v>
      </c>
    </row>
    <row r="1011" spans="2:65" ht="75" x14ac:dyDescent="0.25">
      <c r="B1011" s="16" t="s">
        <v>13</v>
      </c>
      <c r="C1011" s="17" t="s">
        <v>14</v>
      </c>
      <c r="D1011" s="17" t="s">
        <v>15</v>
      </c>
      <c r="E1011" s="17" t="s">
        <v>16</v>
      </c>
      <c r="F1011" s="18" t="s">
        <v>17</v>
      </c>
      <c r="G1011" s="18" t="s">
        <v>18</v>
      </c>
      <c r="H1011" s="18" t="s">
        <v>19</v>
      </c>
      <c r="I1011" s="18" t="s">
        <v>20</v>
      </c>
      <c r="J1011" s="18" t="s">
        <v>21</v>
      </c>
      <c r="K1011" s="18" t="s">
        <v>22</v>
      </c>
      <c r="L1011" s="18" t="s">
        <v>23</v>
      </c>
      <c r="M1011" s="19" t="s">
        <v>24</v>
      </c>
      <c r="N1011" s="19" t="s">
        <v>25</v>
      </c>
      <c r="O1011" s="19" t="s">
        <v>26</v>
      </c>
      <c r="P1011" s="19" t="s">
        <v>27</v>
      </c>
      <c r="Q1011" s="19" t="s">
        <v>28</v>
      </c>
      <c r="R1011" s="20" t="s">
        <v>29</v>
      </c>
      <c r="S1011" s="20" t="s">
        <v>30</v>
      </c>
      <c r="T1011" s="20" t="s">
        <v>31</v>
      </c>
      <c r="U1011" s="20" t="s">
        <v>32</v>
      </c>
      <c r="V1011" s="20" t="s">
        <v>33</v>
      </c>
      <c r="W1011" s="20" t="s">
        <v>34</v>
      </c>
      <c r="X1011" s="21" t="s">
        <v>35</v>
      </c>
      <c r="Y1011" s="21" t="s">
        <v>36</v>
      </c>
      <c r="Z1011" s="21" t="s">
        <v>37</v>
      </c>
      <c r="AA1011" s="16" t="s">
        <v>38</v>
      </c>
      <c r="AB1011" s="16" t="s">
        <v>39</v>
      </c>
      <c r="AC1011" s="16" t="s">
        <v>52</v>
      </c>
      <c r="AD1011" s="16" t="s">
        <v>41</v>
      </c>
      <c r="AE1011" s="16" t="s">
        <v>42</v>
      </c>
      <c r="AF1011" s="22" t="s">
        <v>1</v>
      </c>
      <c r="AG1011" s="22" t="s">
        <v>43</v>
      </c>
      <c r="AH1011" s="22" t="s">
        <v>44</v>
      </c>
      <c r="AI1011" s="36" t="str">
        <f>B1010</f>
        <v>WX BP, Market Reliance, Biodiesel</v>
      </c>
      <c r="AJ1011" s="23" t="s">
        <v>13</v>
      </c>
      <c r="AK1011" s="23" t="s">
        <v>58</v>
      </c>
      <c r="AL1011" s="23" t="s">
        <v>59</v>
      </c>
      <c r="AM1011" s="23" t="s">
        <v>60</v>
      </c>
      <c r="AN1011" s="23" t="s">
        <v>61</v>
      </c>
      <c r="AO1011" s="23" t="s">
        <v>62</v>
      </c>
      <c r="AP1011" s="24" t="s">
        <v>38</v>
      </c>
      <c r="AQ1011" s="24" t="s">
        <v>47</v>
      </c>
      <c r="AR1011" s="24" t="s">
        <v>53</v>
      </c>
      <c r="AS1011" s="24" t="s">
        <v>63</v>
      </c>
      <c r="AT1011" s="24" t="s">
        <v>64</v>
      </c>
      <c r="AU1011" s="24" t="s">
        <v>50</v>
      </c>
      <c r="AV1011" s="24" t="s">
        <v>45</v>
      </c>
      <c r="AX1011" s="23" t="s">
        <v>273</v>
      </c>
      <c r="AY1011" s="23" t="s">
        <v>58</v>
      </c>
      <c r="AZ1011" s="23" t="s">
        <v>59</v>
      </c>
      <c r="BA1011" s="23" t="s">
        <v>60</v>
      </c>
      <c r="BB1011" s="23" t="s">
        <v>61</v>
      </c>
      <c r="BC1011" s="23" t="s">
        <v>62</v>
      </c>
      <c r="BD1011" s="24" t="s">
        <v>38</v>
      </c>
      <c r="BE1011" s="24" t="s">
        <v>47</v>
      </c>
      <c r="BF1011" s="24" t="s">
        <v>53</v>
      </c>
      <c r="BG1011" s="24" t="s">
        <v>63</v>
      </c>
      <c r="BH1011" s="24" t="s">
        <v>64</v>
      </c>
      <c r="BI1011" s="24" t="s">
        <v>50</v>
      </c>
      <c r="BJ1011" s="24" t="s">
        <v>45</v>
      </c>
    </row>
    <row r="1012" spans="2:65" x14ac:dyDescent="0.25">
      <c r="B1012" s="25">
        <v>2022</v>
      </c>
      <c r="C1012" s="26">
        <v>0</v>
      </c>
      <c r="D1012" s="26">
        <v>0</v>
      </c>
      <c r="E1012" s="26">
        <v>0</v>
      </c>
      <c r="F1012" s="26">
        <v>0</v>
      </c>
      <c r="G1012" s="26">
        <v>0</v>
      </c>
      <c r="H1012" s="26">
        <v>0</v>
      </c>
      <c r="I1012" s="26">
        <v>0</v>
      </c>
      <c r="J1012" s="26">
        <v>0</v>
      </c>
      <c r="K1012" s="26">
        <v>0</v>
      </c>
      <c r="L1012" s="26">
        <v>0</v>
      </c>
      <c r="M1012" s="26">
        <v>0</v>
      </c>
      <c r="N1012" s="26">
        <v>0</v>
      </c>
      <c r="O1012" s="26">
        <v>0</v>
      </c>
      <c r="P1012" s="26">
        <v>0</v>
      </c>
      <c r="Q1012" s="26">
        <v>0</v>
      </c>
      <c r="R1012" s="26">
        <v>0</v>
      </c>
      <c r="S1012" s="26">
        <v>0</v>
      </c>
      <c r="T1012" s="26">
        <v>0</v>
      </c>
      <c r="U1012" s="26">
        <v>0</v>
      </c>
      <c r="V1012" s="26">
        <v>0</v>
      </c>
      <c r="W1012" s="26">
        <v>3.2999999523162842</v>
      </c>
      <c r="X1012" s="26">
        <v>0</v>
      </c>
      <c r="Y1012" s="26">
        <v>0</v>
      </c>
      <c r="Z1012" s="26">
        <v>0</v>
      </c>
      <c r="AA1012" s="26">
        <v>0</v>
      </c>
      <c r="AB1012" s="26">
        <v>0</v>
      </c>
      <c r="AC1012" s="26">
        <v>0</v>
      </c>
      <c r="AD1012" s="26">
        <v>0</v>
      </c>
      <c r="AE1012" s="26">
        <v>0</v>
      </c>
      <c r="AF1012" s="26">
        <v>0</v>
      </c>
      <c r="AG1012" s="26">
        <v>37.531762906349293</v>
      </c>
      <c r="AH1012" s="26">
        <v>37.17697845982606</v>
      </c>
      <c r="AI1012" s="30" t="str">
        <f>AI1011</f>
        <v>WX BP, Market Reliance, Biodiesel</v>
      </c>
      <c r="AJ1012" s="25">
        <v>2022</v>
      </c>
      <c r="AK1012" s="34">
        <f>SUM(AG1012:AH1012)</f>
        <v>74.70874136617536</v>
      </c>
      <c r="AL1012" s="34">
        <f t="shared" ref="AL1012:AL1035" si="625">SUM(R1012:U1012)</f>
        <v>0</v>
      </c>
      <c r="AM1012" s="34">
        <f>SUM(AC1012:AD1012)</f>
        <v>0</v>
      </c>
      <c r="AN1012" s="34">
        <f>AF1012</f>
        <v>0</v>
      </c>
      <c r="AO1012" s="34">
        <f>W1012+AE1012</f>
        <v>3.2999999523162842</v>
      </c>
      <c r="AP1012" s="34">
        <f>AA1012</f>
        <v>0</v>
      </c>
      <c r="AQ1012" s="34">
        <f>SUM(M1012:Q1012)</f>
        <v>0</v>
      </c>
      <c r="AR1012" s="34">
        <f t="shared" ref="AR1012:AR1035" si="626">SUM(F1012:L1012)</f>
        <v>0</v>
      </c>
      <c r="AS1012" s="34">
        <f>SUM(X1012:Z1012)</f>
        <v>0</v>
      </c>
      <c r="AT1012" s="34">
        <f>V1012</f>
        <v>0</v>
      </c>
      <c r="AU1012" s="34">
        <f t="shared" ref="AU1012:AU1035" si="627">SUM(C1012:E1012)</f>
        <v>0</v>
      </c>
      <c r="AV1012" s="34">
        <f t="shared" ref="AV1012:AV1035" si="628">SUM(AK1012:AU1012)</f>
        <v>78.008741318491644</v>
      </c>
      <c r="AX1012" s="25">
        <v>2022</v>
      </c>
      <c r="AY1012" s="34"/>
      <c r="AZ1012" s="34"/>
      <c r="BA1012" s="34"/>
      <c r="BB1012" s="34"/>
      <c r="BC1012" s="34"/>
      <c r="BD1012" s="34"/>
      <c r="BE1012" s="34"/>
      <c r="BF1012" s="34"/>
      <c r="BG1012" s="34"/>
      <c r="BH1012" s="34"/>
      <c r="BI1012" s="34"/>
      <c r="BJ1012" s="34"/>
      <c r="BL1012" s="74" t="s">
        <v>58</v>
      </c>
      <c r="BM1012" s="75">
        <f>AY1036</f>
        <v>1823.8825812556208</v>
      </c>
    </row>
    <row r="1013" spans="2:65" x14ac:dyDescent="0.25">
      <c r="B1013" s="27">
        <v>2023</v>
      </c>
      <c r="C1013" s="28">
        <v>0</v>
      </c>
      <c r="D1013" s="28">
        <v>0</v>
      </c>
      <c r="E1013" s="28">
        <v>0</v>
      </c>
      <c r="F1013" s="28">
        <v>0</v>
      </c>
      <c r="G1013" s="28">
        <v>0</v>
      </c>
      <c r="H1013" s="28">
        <v>0</v>
      </c>
      <c r="I1013" s="28">
        <v>0</v>
      </c>
      <c r="J1013" s="28">
        <v>0</v>
      </c>
      <c r="K1013" s="28">
        <v>0</v>
      </c>
      <c r="L1013" s="28">
        <v>0</v>
      </c>
      <c r="M1013" s="28">
        <v>0</v>
      </c>
      <c r="N1013" s="28">
        <v>0</v>
      </c>
      <c r="O1013" s="28">
        <v>0</v>
      </c>
      <c r="P1013" s="28">
        <v>0</v>
      </c>
      <c r="Q1013" s="28">
        <v>0</v>
      </c>
      <c r="R1013" s="28">
        <v>0</v>
      </c>
      <c r="S1013" s="28">
        <v>0</v>
      </c>
      <c r="T1013" s="28">
        <v>0</v>
      </c>
      <c r="U1013" s="28">
        <v>0</v>
      </c>
      <c r="V1013" s="28">
        <v>0</v>
      </c>
      <c r="W1013" s="28">
        <v>6.25</v>
      </c>
      <c r="X1013" s="28">
        <v>0</v>
      </c>
      <c r="Y1013" s="28">
        <v>0</v>
      </c>
      <c r="Z1013" s="28">
        <v>0</v>
      </c>
      <c r="AA1013" s="28">
        <v>0</v>
      </c>
      <c r="AB1013" s="28">
        <v>0</v>
      </c>
      <c r="AC1013" s="28">
        <v>0</v>
      </c>
      <c r="AD1013" s="28">
        <v>0</v>
      </c>
      <c r="AE1013" s="28">
        <v>3</v>
      </c>
      <c r="AF1013" s="28">
        <v>5.0900002401322126</v>
      </c>
      <c r="AG1013" s="28">
        <v>77.022225312648928</v>
      </c>
      <c r="AH1013" s="28">
        <v>62.011519873947044</v>
      </c>
      <c r="AI1013" s="30" t="str">
        <f t="shared" ref="AI1013:AI1035" si="629">AI1012</f>
        <v>WX BP, Market Reliance, Biodiesel</v>
      </c>
      <c r="AJ1013" s="27">
        <v>2023</v>
      </c>
      <c r="AK1013" s="35">
        <f t="shared" ref="AK1013:AK1034" si="630">SUM(AG1013:AH1013)</f>
        <v>139.03374518659598</v>
      </c>
      <c r="AL1013" s="35">
        <f t="shared" si="625"/>
        <v>0</v>
      </c>
      <c r="AM1013" s="35">
        <f t="shared" ref="AM1013:AM1035" si="631">SUM(AC1013:AD1013)</f>
        <v>0</v>
      </c>
      <c r="AN1013" s="35">
        <f t="shared" ref="AN1013:AN1035" si="632">AF1013</f>
        <v>5.0900002401322126</v>
      </c>
      <c r="AO1013" s="35">
        <f t="shared" ref="AO1013:AO1035" si="633">W1013+AE1013</f>
        <v>9.25</v>
      </c>
      <c r="AP1013" s="35">
        <f t="shared" ref="AP1013:AP1035" si="634">AA1013</f>
        <v>0</v>
      </c>
      <c r="AQ1013" s="35">
        <f t="shared" ref="AQ1013:AQ1035" si="635">SUM(M1013:Q1013)</f>
        <v>0</v>
      </c>
      <c r="AR1013" s="35">
        <f t="shared" si="626"/>
        <v>0</v>
      </c>
      <c r="AS1013" s="35">
        <f t="shared" ref="AS1013:AS1035" si="636">SUM(X1013:Z1013)</f>
        <v>0</v>
      </c>
      <c r="AT1013" s="35">
        <f t="shared" ref="AT1013:AT1035" si="637">V1013</f>
        <v>0</v>
      </c>
      <c r="AU1013" s="35">
        <f t="shared" si="627"/>
        <v>0</v>
      </c>
      <c r="AV1013" s="35">
        <f t="shared" si="628"/>
        <v>153.37374542672819</v>
      </c>
      <c r="AX1013" s="27">
        <v>2023</v>
      </c>
      <c r="AY1013" s="35"/>
      <c r="AZ1013" s="35"/>
      <c r="BA1013" s="35"/>
      <c r="BB1013" s="35"/>
      <c r="BC1013" s="35"/>
      <c r="BD1013" s="35"/>
      <c r="BE1013" s="35"/>
      <c r="BF1013" s="35"/>
      <c r="BG1013" s="35"/>
      <c r="BH1013" s="35"/>
      <c r="BI1013" s="35"/>
      <c r="BJ1013" s="35"/>
      <c r="BL1013" s="74" t="s">
        <v>59</v>
      </c>
      <c r="BM1013" s="75">
        <f>AZ1036</f>
        <v>775</v>
      </c>
    </row>
    <row r="1014" spans="2:65" x14ac:dyDescent="0.25">
      <c r="B1014" s="25">
        <v>2024</v>
      </c>
      <c r="C1014" s="26">
        <v>0</v>
      </c>
      <c r="D1014" s="26">
        <v>237</v>
      </c>
      <c r="E1014" s="26">
        <v>0</v>
      </c>
      <c r="F1014" s="26">
        <v>0</v>
      </c>
      <c r="G1014" s="26">
        <v>0</v>
      </c>
      <c r="H1014" s="26">
        <v>0</v>
      </c>
      <c r="I1014" s="26">
        <v>0</v>
      </c>
      <c r="J1014" s="26">
        <v>0</v>
      </c>
      <c r="K1014" s="26">
        <v>0</v>
      </c>
      <c r="L1014" s="26">
        <v>0</v>
      </c>
      <c r="M1014" s="26">
        <v>0</v>
      </c>
      <c r="N1014" s="26">
        <v>0</v>
      </c>
      <c r="O1014" s="26">
        <v>0</v>
      </c>
      <c r="P1014" s="26">
        <v>0</v>
      </c>
      <c r="Q1014" s="26">
        <v>0</v>
      </c>
      <c r="R1014" s="26">
        <v>0</v>
      </c>
      <c r="S1014" s="26">
        <v>0</v>
      </c>
      <c r="T1014" s="26">
        <v>0</v>
      </c>
      <c r="U1014" s="26">
        <v>0</v>
      </c>
      <c r="V1014" s="26">
        <v>0</v>
      </c>
      <c r="W1014" s="26">
        <v>11.89000034332275</v>
      </c>
      <c r="X1014" s="26">
        <v>0</v>
      </c>
      <c r="Y1014" s="26">
        <v>0</v>
      </c>
      <c r="Z1014" s="26">
        <v>0</v>
      </c>
      <c r="AA1014" s="26">
        <v>0</v>
      </c>
      <c r="AB1014" s="26">
        <v>0</v>
      </c>
      <c r="AC1014" s="26">
        <v>0</v>
      </c>
      <c r="AD1014" s="26">
        <v>0</v>
      </c>
      <c r="AE1014" s="26">
        <v>6</v>
      </c>
      <c r="AF1014" s="26">
        <v>10.999999640509486</v>
      </c>
      <c r="AG1014" s="26">
        <v>119.21889568803138</v>
      </c>
      <c r="AH1014" s="26">
        <v>81.458078346015782</v>
      </c>
      <c r="AI1014" s="30" t="str">
        <f t="shared" si="629"/>
        <v>WX BP, Market Reliance, Biodiesel</v>
      </c>
      <c r="AJ1014" s="25">
        <v>2024</v>
      </c>
      <c r="AK1014" s="34">
        <f t="shared" si="630"/>
        <v>200.67697403404716</v>
      </c>
      <c r="AL1014" s="34">
        <f t="shared" si="625"/>
        <v>0</v>
      </c>
      <c r="AM1014" s="34">
        <f t="shared" si="631"/>
        <v>0</v>
      </c>
      <c r="AN1014" s="34">
        <f t="shared" si="632"/>
        <v>10.999999640509486</v>
      </c>
      <c r="AO1014" s="34">
        <f t="shared" si="633"/>
        <v>17.89000034332275</v>
      </c>
      <c r="AP1014" s="34">
        <f t="shared" si="634"/>
        <v>0</v>
      </c>
      <c r="AQ1014" s="34">
        <f t="shared" si="635"/>
        <v>0</v>
      </c>
      <c r="AR1014" s="34">
        <f t="shared" si="626"/>
        <v>0</v>
      </c>
      <c r="AS1014" s="34">
        <f t="shared" si="636"/>
        <v>0</v>
      </c>
      <c r="AT1014" s="34">
        <f t="shared" si="637"/>
        <v>0</v>
      </c>
      <c r="AU1014" s="34">
        <f t="shared" si="627"/>
        <v>237</v>
      </c>
      <c r="AV1014" s="34">
        <f t="shared" si="628"/>
        <v>466.56697401787937</v>
      </c>
      <c r="AX1014" s="25">
        <v>2024</v>
      </c>
      <c r="AY1014" s="34"/>
      <c r="AZ1014" s="34"/>
      <c r="BA1014" s="34"/>
      <c r="BB1014" s="34"/>
      <c r="BC1014" s="34"/>
      <c r="BD1014" s="34"/>
      <c r="BE1014" s="34"/>
      <c r="BF1014" s="34"/>
      <c r="BG1014" s="34"/>
      <c r="BH1014" s="34"/>
      <c r="BI1014" s="34"/>
      <c r="BJ1014" s="34"/>
      <c r="BL1014" s="74" t="s">
        <v>60</v>
      </c>
      <c r="BM1014" s="75">
        <f>BA1036</f>
        <v>680</v>
      </c>
    </row>
    <row r="1015" spans="2:65" x14ac:dyDescent="0.25">
      <c r="B1015" s="27">
        <v>2025</v>
      </c>
      <c r="C1015" s="28">
        <v>0</v>
      </c>
      <c r="D1015" s="28">
        <v>474</v>
      </c>
      <c r="E1015" s="28">
        <v>0</v>
      </c>
      <c r="F1015" s="28">
        <v>600</v>
      </c>
      <c r="G1015" s="28">
        <v>0</v>
      </c>
      <c r="H1015" s="28">
        <v>0</v>
      </c>
      <c r="I1015" s="28">
        <v>0</v>
      </c>
      <c r="J1015" s="28">
        <v>0</v>
      </c>
      <c r="K1015" s="28">
        <v>0</v>
      </c>
      <c r="L1015" s="28">
        <v>0</v>
      </c>
      <c r="M1015" s="28">
        <v>0</v>
      </c>
      <c r="N1015" s="28">
        <v>0</v>
      </c>
      <c r="O1015" s="28">
        <v>0</v>
      </c>
      <c r="P1015" s="28">
        <v>0</v>
      </c>
      <c r="Q1015" s="28">
        <v>0</v>
      </c>
      <c r="R1015" s="28">
        <v>25</v>
      </c>
      <c r="S1015" s="28">
        <v>0</v>
      </c>
      <c r="T1015" s="28">
        <v>0</v>
      </c>
      <c r="U1015" s="28">
        <v>0</v>
      </c>
      <c r="V1015" s="28">
        <v>0</v>
      </c>
      <c r="W1015" s="28">
        <v>16.090000152587891</v>
      </c>
      <c r="X1015" s="28">
        <v>0</v>
      </c>
      <c r="Y1015" s="28">
        <v>0</v>
      </c>
      <c r="Z1015" s="28">
        <v>0</v>
      </c>
      <c r="AA1015" s="28">
        <v>0</v>
      </c>
      <c r="AB1015" s="28">
        <v>0</v>
      </c>
      <c r="AC1015" s="28">
        <v>50</v>
      </c>
      <c r="AD1015" s="28">
        <v>30</v>
      </c>
      <c r="AE1015" s="28">
        <v>6</v>
      </c>
      <c r="AF1015" s="28">
        <v>28.669999688863754</v>
      </c>
      <c r="AG1015" s="28">
        <v>164.24307163826862</v>
      </c>
      <c r="AH1015" s="28">
        <v>94.606009507567592</v>
      </c>
      <c r="AI1015" s="30" t="str">
        <f t="shared" si="629"/>
        <v>WX BP, Market Reliance, Biodiesel</v>
      </c>
      <c r="AJ1015" s="27">
        <v>2025</v>
      </c>
      <c r="AK1015" s="35">
        <f t="shared" si="630"/>
        <v>258.84908114583618</v>
      </c>
      <c r="AL1015" s="35">
        <f t="shared" si="625"/>
        <v>25</v>
      </c>
      <c r="AM1015" s="35">
        <f t="shared" si="631"/>
        <v>80</v>
      </c>
      <c r="AN1015" s="35">
        <f t="shared" si="632"/>
        <v>28.669999688863754</v>
      </c>
      <c r="AO1015" s="35">
        <f t="shared" si="633"/>
        <v>22.090000152587891</v>
      </c>
      <c r="AP1015" s="35">
        <f t="shared" si="634"/>
        <v>0</v>
      </c>
      <c r="AQ1015" s="35">
        <f t="shared" si="635"/>
        <v>0</v>
      </c>
      <c r="AR1015" s="35">
        <f t="shared" si="626"/>
        <v>600</v>
      </c>
      <c r="AS1015" s="35">
        <f t="shared" si="636"/>
        <v>0</v>
      </c>
      <c r="AT1015" s="35">
        <f t="shared" si="637"/>
        <v>0</v>
      </c>
      <c r="AU1015" s="35">
        <f t="shared" si="627"/>
        <v>474</v>
      </c>
      <c r="AV1015" s="35">
        <f t="shared" si="628"/>
        <v>1488.6090809872878</v>
      </c>
      <c r="AX1015" s="27">
        <v>2025</v>
      </c>
      <c r="AY1015" s="35">
        <f t="shared" ref="AY1015:BJ1015" si="638">AK1015</f>
        <v>258.84908114583618</v>
      </c>
      <c r="AZ1015" s="35">
        <f t="shared" si="638"/>
        <v>25</v>
      </c>
      <c r="BA1015" s="35">
        <f t="shared" si="638"/>
        <v>80</v>
      </c>
      <c r="BB1015" s="35">
        <f t="shared" si="638"/>
        <v>28.669999688863754</v>
      </c>
      <c r="BC1015" s="35">
        <f t="shared" si="638"/>
        <v>22.090000152587891</v>
      </c>
      <c r="BD1015" s="35">
        <f t="shared" si="638"/>
        <v>0</v>
      </c>
      <c r="BE1015" s="35">
        <f t="shared" si="638"/>
        <v>0</v>
      </c>
      <c r="BF1015" s="35">
        <f t="shared" si="638"/>
        <v>600</v>
      </c>
      <c r="BG1015" s="35">
        <f t="shared" si="638"/>
        <v>0</v>
      </c>
      <c r="BH1015" s="35">
        <f t="shared" si="638"/>
        <v>0</v>
      </c>
      <c r="BI1015" s="35">
        <f t="shared" si="638"/>
        <v>474</v>
      </c>
      <c r="BJ1015" s="35">
        <f t="shared" si="638"/>
        <v>1488.6090809872878</v>
      </c>
      <c r="BL1015" s="74" t="s">
        <v>61</v>
      </c>
      <c r="BM1015" s="75">
        <f>BB1036</f>
        <v>216.68000096082687</v>
      </c>
    </row>
    <row r="1016" spans="2:65" x14ac:dyDescent="0.25">
      <c r="B1016" s="25">
        <v>2026</v>
      </c>
      <c r="C1016" s="26">
        <v>0</v>
      </c>
      <c r="D1016" s="26">
        <v>1185</v>
      </c>
      <c r="E1016" s="26">
        <v>0</v>
      </c>
      <c r="F1016" s="26">
        <v>600</v>
      </c>
      <c r="G1016" s="26">
        <v>0</v>
      </c>
      <c r="H1016" s="26">
        <v>0</v>
      </c>
      <c r="I1016" s="26">
        <v>0</v>
      </c>
      <c r="J1016" s="26">
        <v>0</v>
      </c>
      <c r="K1016" s="26">
        <v>0</v>
      </c>
      <c r="L1016" s="26">
        <v>0</v>
      </c>
      <c r="M1016" s="26">
        <v>0</v>
      </c>
      <c r="N1016" s="26">
        <v>0</v>
      </c>
      <c r="O1016" s="26">
        <v>0</v>
      </c>
      <c r="P1016" s="26">
        <v>0</v>
      </c>
      <c r="Q1016" s="26">
        <v>0</v>
      </c>
      <c r="R1016" s="26">
        <v>50</v>
      </c>
      <c r="S1016" s="26">
        <v>0</v>
      </c>
      <c r="T1016" s="26">
        <v>0</v>
      </c>
      <c r="U1016" s="26">
        <v>0</v>
      </c>
      <c r="V1016" s="26">
        <v>0</v>
      </c>
      <c r="W1016" s="26">
        <v>19.389999389648441</v>
      </c>
      <c r="X1016" s="26">
        <v>0</v>
      </c>
      <c r="Y1016" s="26">
        <v>0</v>
      </c>
      <c r="Z1016" s="26">
        <v>0</v>
      </c>
      <c r="AA1016" s="26">
        <v>0</v>
      </c>
      <c r="AB1016" s="26">
        <v>0</v>
      </c>
      <c r="AC1016" s="26">
        <v>50</v>
      </c>
      <c r="AD1016" s="26">
        <v>60</v>
      </c>
      <c r="AE1016" s="26">
        <v>6</v>
      </c>
      <c r="AF1016" s="26">
        <v>55.679999426007271</v>
      </c>
      <c r="AG1016" s="26">
        <v>211.11938498629223</v>
      </c>
      <c r="AH1016" s="26">
        <v>111.62730854200163</v>
      </c>
      <c r="AI1016" s="30" t="str">
        <f t="shared" si="629"/>
        <v>WX BP, Market Reliance, Biodiesel</v>
      </c>
      <c r="AJ1016" s="25">
        <v>2026</v>
      </c>
      <c r="AK1016" s="34">
        <f t="shared" si="630"/>
        <v>322.74669352829386</v>
      </c>
      <c r="AL1016" s="34">
        <f t="shared" si="625"/>
        <v>50</v>
      </c>
      <c r="AM1016" s="34">
        <f t="shared" si="631"/>
        <v>110</v>
      </c>
      <c r="AN1016" s="34">
        <f t="shared" si="632"/>
        <v>55.679999426007271</v>
      </c>
      <c r="AO1016" s="34">
        <f t="shared" si="633"/>
        <v>25.389999389648441</v>
      </c>
      <c r="AP1016" s="34">
        <f t="shared" si="634"/>
        <v>0</v>
      </c>
      <c r="AQ1016" s="34">
        <f t="shared" si="635"/>
        <v>0</v>
      </c>
      <c r="AR1016" s="34">
        <f t="shared" si="626"/>
        <v>600</v>
      </c>
      <c r="AS1016" s="34">
        <f t="shared" si="636"/>
        <v>0</v>
      </c>
      <c r="AT1016" s="34">
        <f t="shared" si="637"/>
        <v>0</v>
      </c>
      <c r="AU1016" s="34">
        <f t="shared" si="627"/>
        <v>1185</v>
      </c>
      <c r="AV1016" s="34">
        <f t="shared" si="628"/>
        <v>2348.8166923439494</v>
      </c>
      <c r="AX1016" s="25">
        <v>2026</v>
      </c>
      <c r="AY1016" s="34"/>
      <c r="AZ1016" s="34"/>
      <c r="BA1016" s="34"/>
      <c r="BB1016" s="34"/>
      <c r="BC1016" s="34"/>
      <c r="BD1016" s="34"/>
      <c r="BE1016" s="34"/>
      <c r="BF1016" s="34"/>
      <c r="BG1016" s="34"/>
      <c r="BH1016" s="34"/>
      <c r="BI1016" s="34"/>
      <c r="BJ1016" s="34"/>
      <c r="BL1016" s="74" t="s">
        <v>62</v>
      </c>
      <c r="BM1016" s="75">
        <f>BC1036</f>
        <v>117.77000427246094</v>
      </c>
    </row>
    <row r="1017" spans="2:65" x14ac:dyDescent="0.25">
      <c r="B1017" s="27">
        <v>2027</v>
      </c>
      <c r="C1017" s="28">
        <v>0</v>
      </c>
      <c r="D1017" s="28">
        <v>1185</v>
      </c>
      <c r="E1017" s="28">
        <v>0</v>
      </c>
      <c r="F1017" s="28">
        <v>600</v>
      </c>
      <c r="G1017" s="28">
        <v>0</v>
      </c>
      <c r="H1017" s="28">
        <v>0</v>
      </c>
      <c r="I1017" s="28">
        <v>0</v>
      </c>
      <c r="J1017" s="28">
        <v>400</v>
      </c>
      <c r="K1017" s="28">
        <v>0</v>
      </c>
      <c r="L1017" s="28">
        <v>0</v>
      </c>
      <c r="M1017" s="28">
        <v>100</v>
      </c>
      <c r="N1017" s="28">
        <v>0</v>
      </c>
      <c r="O1017" s="28">
        <v>0</v>
      </c>
      <c r="P1017" s="28">
        <v>0</v>
      </c>
      <c r="Q1017" s="28">
        <v>0</v>
      </c>
      <c r="R1017" s="28">
        <v>75</v>
      </c>
      <c r="S1017" s="28">
        <v>0</v>
      </c>
      <c r="T1017" s="28">
        <v>0</v>
      </c>
      <c r="U1017" s="28">
        <v>0</v>
      </c>
      <c r="V1017" s="28">
        <v>0</v>
      </c>
      <c r="W1017" s="28">
        <v>24.79000091552734</v>
      </c>
      <c r="X1017" s="28">
        <v>0</v>
      </c>
      <c r="Y1017" s="28">
        <v>0</v>
      </c>
      <c r="Z1017" s="28">
        <v>0</v>
      </c>
      <c r="AA1017" s="28">
        <v>0</v>
      </c>
      <c r="AB1017" s="28">
        <v>0</v>
      </c>
      <c r="AC1017" s="28">
        <v>50</v>
      </c>
      <c r="AD1017" s="28">
        <v>90</v>
      </c>
      <c r="AE1017" s="28">
        <v>6</v>
      </c>
      <c r="AF1017" s="28">
        <v>89.340002149343491</v>
      </c>
      <c r="AG1017" s="28">
        <v>261.01568218164073</v>
      </c>
      <c r="AH1017" s="28">
        <v>129.12423573050444</v>
      </c>
      <c r="AI1017" s="30" t="str">
        <f t="shared" si="629"/>
        <v>WX BP, Market Reliance, Biodiesel</v>
      </c>
      <c r="AJ1017" s="27">
        <v>2027</v>
      </c>
      <c r="AK1017" s="35">
        <f t="shared" si="630"/>
        <v>390.13991791214517</v>
      </c>
      <c r="AL1017" s="35">
        <f t="shared" si="625"/>
        <v>75</v>
      </c>
      <c r="AM1017" s="35">
        <f t="shared" si="631"/>
        <v>140</v>
      </c>
      <c r="AN1017" s="35">
        <f t="shared" si="632"/>
        <v>89.340002149343491</v>
      </c>
      <c r="AO1017" s="35">
        <f t="shared" si="633"/>
        <v>30.79000091552734</v>
      </c>
      <c r="AP1017" s="35">
        <f t="shared" si="634"/>
        <v>0</v>
      </c>
      <c r="AQ1017" s="35">
        <f t="shared" si="635"/>
        <v>100</v>
      </c>
      <c r="AR1017" s="35">
        <f t="shared" si="626"/>
        <v>1000</v>
      </c>
      <c r="AS1017" s="35">
        <f t="shared" si="636"/>
        <v>0</v>
      </c>
      <c r="AT1017" s="35">
        <f t="shared" si="637"/>
        <v>0</v>
      </c>
      <c r="AU1017" s="35">
        <f t="shared" si="627"/>
        <v>1185</v>
      </c>
      <c r="AV1017" s="35">
        <f t="shared" si="628"/>
        <v>3010.2699209770162</v>
      </c>
      <c r="AX1017" s="27">
        <v>2027</v>
      </c>
      <c r="AY1017" s="35"/>
      <c r="AZ1017" s="35"/>
      <c r="BA1017" s="35"/>
      <c r="BB1017" s="35"/>
      <c r="BC1017" s="35"/>
      <c r="BD1017" s="35"/>
      <c r="BE1017" s="35"/>
      <c r="BF1017" s="35"/>
      <c r="BG1017" s="35"/>
      <c r="BH1017" s="35"/>
      <c r="BI1017" s="35"/>
      <c r="BJ1017" s="35"/>
      <c r="BL1017" s="74" t="s">
        <v>38</v>
      </c>
      <c r="BM1017" s="75">
        <f>BD1036</f>
        <v>120</v>
      </c>
    </row>
    <row r="1018" spans="2:65" x14ac:dyDescent="0.25">
      <c r="B1018" s="25">
        <v>2028</v>
      </c>
      <c r="C1018" s="26">
        <v>0</v>
      </c>
      <c r="D1018" s="26">
        <v>1185</v>
      </c>
      <c r="E1018" s="26">
        <v>0</v>
      </c>
      <c r="F1018" s="26">
        <v>600</v>
      </c>
      <c r="G1018" s="26">
        <v>0</v>
      </c>
      <c r="H1018" s="26">
        <v>0</v>
      </c>
      <c r="I1018" s="26">
        <v>0</v>
      </c>
      <c r="J1018" s="26">
        <v>400</v>
      </c>
      <c r="K1018" s="26">
        <v>0</v>
      </c>
      <c r="L1018" s="26">
        <v>0</v>
      </c>
      <c r="M1018" s="26">
        <v>99.949996948242188</v>
      </c>
      <c r="N1018" s="26">
        <v>0</v>
      </c>
      <c r="O1018" s="26">
        <v>0</v>
      </c>
      <c r="P1018" s="26">
        <v>0</v>
      </c>
      <c r="Q1018" s="26">
        <v>0</v>
      </c>
      <c r="R1018" s="26">
        <v>100</v>
      </c>
      <c r="S1018" s="26">
        <v>0</v>
      </c>
      <c r="T1018" s="26">
        <v>0</v>
      </c>
      <c r="U1018" s="26">
        <v>0</v>
      </c>
      <c r="V1018" s="26">
        <v>0</v>
      </c>
      <c r="W1018" s="26">
        <v>27.79000091552734</v>
      </c>
      <c r="X1018" s="26">
        <v>0</v>
      </c>
      <c r="Y1018" s="26">
        <v>0</v>
      </c>
      <c r="Z1018" s="26">
        <v>0</v>
      </c>
      <c r="AA1018" s="26">
        <v>15</v>
      </c>
      <c r="AB1018" s="26">
        <v>0</v>
      </c>
      <c r="AC1018" s="26">
        <v>50</v>
      </c>
      <c r="AD1018" s="26">
        <v>120</v>
      </c>
      <c r="AE1018" s="26">
        <v>9</v>
      </c>
      <c r="AF1018" s="26">
        <v>129.9900014102459</v>
      </c>
      <c r="AG1018" s="26">
        <v>313.6421858242357</v>
      </c>
      <c r="AH1018" s="26">
        <v>159.94925742822508</v>
      </c>
      <c r="AI1018" s="30" t="str">
        <f t="shared" si="629"/>
        <v>WX BP, Market Reliance, Biodiesel</v>
      </c>
      <c r="AJ1018" s="25">
        <v>2028</v>
      </c>
      <c r="AK1018" s="34">
        <f t="shared" si="630"/>
        <v>473.59144325246075</v>
      </c>
      <c r="AL1018" s="34">
        <f t="shared" si="625"/>
        <v>100</v>
      </c>
      <c r="AM1018" s="34">
        <f t="shared" si="631"/>
        <v>170</v>
      </c>
      <c r="AN1018" s="34">
        <f t="shared" si="632"/>
        <v>129.9900014102459</v>
      </c>
      <c r="AO1018" s="34">
        <f t="shared" si="633"/>
        <v>36.790000915527344</v>
      </c>
      <c r="AP1018" s="34">
        <f t="shared" si="634"/>
        <v>15</v>
      </c>
      <c r="AQ1018" s="34">
        <f t="shared" si="635"/>
        <v>99.949996948242188</v>
      </c>
      <c r="AR1018" s="34">
        <f t="shared" si="626"/>
        <v>1000</v>
      </c>
      <c r="AS1018" s="34">
        <f t="shared" si="636"/>
        <v>0</v>
      </c>
      <c r="AT1018" s="34">
        <f t="shared" si="637"/>
        <v>0</v>
      </c>
      <c r="AU1018" s="34">
        <f t="shared" si="627"/>
        <v>1185</v>
      </c>
      <c r="AV1018" s="34">
        <f t="shared" si="628"/>
        <v>3210.3214425264759</v>
      </c>
      <c r="AX1018" s="25">
        <v>2028</v>
      </c>
      <c r="AY1018" s="34"/>
      <c r="AZ1018" s="34"/>
      <c r="BA1018" s="34"/>
      <c r="BB1018" s="34"/>
      <c r="BC1018" s="34"/>
      <c r="BD1018" s="34"/>
      <c r="BE1018" s="34"/>
      <c r="BF1018" s="34"/>
      <c r="BG1018" s="34"/>
      <c r="BH1018" s="34"/>
      <c r="BI1018" s="34"/>
      <c r="BJ1018" s="34"/>
      <c r="BL1018" s="74" t="s">
        <v>47</v>
      </c>
      <c r="BM1018" s="75">
        <f>BE1036</f>
        <v>596.40000152587891</v>
      </c>
    </row>
    <row r="1019" spans="2:65" x14ac:dyDescent="0.25">
      <c r="B1019" s="27">
        <v>2029</v>
      </c>
      <c r="C1019" s="28">
        <v>0</v>
      </c>
      <c r="D1019" s="28">
        <v>1185</v>
      </c>
      <c r="E1019" s="28">
        <v>0</v>
      </c>
      <c r="F1019" s="28">
        <v>600</v>
      </c>
      <c r="G1019" s="28">
        <v>200</v>
      </c>
      <c r="H1019" s="28">
        <v>0</v>
      </c>
      <c r="I1019" s="28">
        <v>0</v>
      </c>
      <c r="J1019" s="28">
        <v>400</v>
      </c>
      <c r="K1019" s="28">
        <v>0</v>
      </c>
      <c r="L1019" s="28">
        <v>0</v>
      </c>
      <c r="M1019" s="28">
        <v>199.90000152587891</v>
      </c>
      <c r="N1019" s="28">
        <v>0</v>
      </c>
      <c r="O1019" s="28">
        <v>0</v>
      </c>
      <c r="P1019" s="28">
        <v>0</v>
      </c>
      <c r="Q1019" s="28">
        <v>0</v>
      </c>
      <c r="R1019" s="28">
        <v>125</v>
      </c>
      <c r="S1019" s="28">
        <v>0</v>
      </c>
      <c r="T1019" s="28">
        <v>0</v>
      </c>
      <c r="U1019" s="28">
        <v>0</v>
      </c>
      <c r="V1019" s="28">
        <v>0</v>
      </c>
      <c r="W1019" s="28">
        <v>30.489999771118161</v>
      </c>
      <c r="X1019" s="28">
        <v>0</v>
      </c>
      <c r="Y1019" s="28">
        <v>0</v>
      </c>
      <c r="Z1019" s="28">
        <v>0</v>
      </c>
      <c r="AA1019" s="28">
        <v>15</v>
      </c>
      <c r="AB1019" s="28">
        <v>0</v>
      </c>
      <c r="AC1019" s="28">
        <v>50</v>
      </c>
      <c r="AD1019" s="28">
        <v>150</v>
      </c>
      <c r="AE1019" s="28">
        <v>11</v>
      </c>
      <c r="AF1019" s="28">
        <v>156.62000143527985</v>
      </c>
      <c r="AG1019" s="28">
        <v>367.18174034333236</v>
      </c>
      <c r="AH1019" s="28">
        <v>183.18605346904008</v>
      </c>
      <c r="AI1019" s="30" t="str">
        <f t="shared" si="629"/>
        <v>WX BP, Market Reliance, Biodiesel</v>
      </c>
      <c r="AJ1019" s="27">
        <v>2029</v>
      </c>
      <c r="AK1019" s="35">
        <f t="shared" si="630"/>
        <v>550.36779381237238</v>
      </c>
      <c r="AL1019" s="35">
        <f t="shared" si="625"/>
        <v>125</v>
      </c>
      <c r="AM1019" s="35">
        <f t="shared" si="631"/>
        <v>200</v>
      </c>
      <c r="AN1019" s="35">
        <f t="shared" si="632"/>
        <v>156.62000143527985</v>
      </c>
      <c r="AO1019" s="35">
        <f t="shared" si="633"/>
        <v>41.489999771118164</v>
      </c>
      <c r="AP1019" s="35">
        <f t="shared" si="634"/>
        <v>15</v>
      </c>
      <c r="AQ1019" s="35">
        <f t="shared" si="635"/>
        <v>199.90000152587891</v>
      </c>
      <c r="AR1019" s="35">
        <f t="shared" si="626"/>
        <v>1200</v>
      </c>
      <c r="AS1019" s="35">
        <f t="shared" si="636"/>
        <v>0</v>
      </c>
      <c r="AT1019" s="35">
        <f t="shared" si="637"/>
        <v>0</v>
      </c>
      <c r="AU1019" s="35">
        <f t="shared" si="627"/>
        <v>1185</v>
      </c>
      <c r="AV1019" s="35">
        <f t="shared" si="628"/>
        <v>3673.3777965446493</v>
      </c>
      <c r="AX1019" s="27">
        <v>2029</v>
      </c>
      <c r="AY1019" s="35"/>
      <c r="AZ1019" s="35"/>
      <c r="BA1019" s="35"/>
      <c r="BB1019" s="35"/>
      <c r="BC1019" s="35"/>
      <c r="BD1019" s="35"/>
      <c r="BE1019" s="35"/>
      <c r="BF1019" s="35"/>
      <c r="BG1019" s="35"/>
      <c r="BH1019" s="35"/>
      <c r="BI1019" s="35"/>
      <c r="BJ1019" s="35"/>
      <c r="BL1019" s="74" t="s">
        <v>53</v>
      </c>
      <c r="BM1019" s="75">
        <f>BF1036</f>
        <v>3350</v>
      </c>
    </row>
    <row r="1020" spans="2:65" x14ac:dyDescent="0.25">
      <c r="B1020" s="25">
        <v>2030</v>
      </c>
      <c r="C1020" s="26">
        <v>0</v>
      </c>
      <c r="D1020" s="26">
        <v>1185</v>
      </c>
      <c r="E1020" s="26">
        <v>0</v>
      </c>
      <c r="F1020" s="26">
        <v>700</v>
      </c>
      <c r="G1020" s="26">
        <v>200</v>
      </c>
      <c r="H1020" s="26">
        <v>200</v>
      </c>
      <c r="I1020" s="26">
        <v>0</v>
      </c>
      <c r="J1020" s="26">
        <v>400</v>
      </c>
      <c r="K1020" s="26">
        <v>0</v>
      </c>
      <c r="L1020" s="26">
        <v>0</v>
      </c>
      <c r="M1020" s="26">
        <v>199.79999542236328</v>
      </c>
      <c r="N1020" s="26"/>
      <c r="O1020" s="26">
        <v>0</v>
      </c>
      <c r="P1020" s="26">
        <v>0</v>
      </c>
      <c r="Q1020" s="26">
        <v>0</v>
      </c>
      <c r="R1020" s="26">
        <v>150</v>
      </c>
      <c r="S1020" s="26">
        <v>0</v>
      </c>
      <c r="T1020" s="26">
        <v>0</v>
      </c>
      <c r="U1020" s="26">
        <v>0</v>
      </c>
      <c r="V1020" s="26">
        <v>0</v>
      </c>
      <c r="W1020" s="26">
        <v>34.689998626708977</v>
      </c>
      <c r="X1020" s="26">
        <v>0</v>
      </c>
      <c r="Y1020" s="26">
        <v>0</v>
      </c>
      <c r="Z1020" s="26">
        <v>0</v>
      </c>
      <c r="AA1020" s="26">
        <v>15</v>
      </c>
      <c r="AB1020" s="26">
        <v>0</v>
      </c>
      <c r="AC1020" s="26">
        <v>50</v>
      </c>
      <c r="AD1020" s="26">
        <v>180</v>
      </c>
      <c r="AE1020" s="26">
        <v>11</v>
      </c>
      <c r="AF1020" s="26">
        <v>182.44999727606773</v>
      </c>
      <c r="AG1020" s="26">
        <v>424.23807204277659</v>
      </c>
      <c r="AH1020" s="26">
        <v>203.16846574006445</v>
      </c>
      <c r="AI1020" s="30" t="str">
        <f t="shared" si="629"/>
        <v>WX BP, Market Reliance, Biodiesel</v>
      </c>
      <c r="AJ1020" s="25">
        <v>2030</v>
      </c>
      <c r="AK1020" s="34">
        <f t="shared" si="630"/>
        <v>627.40653778284104</v>
      </c>
      <c r="AL1020" s="34">
        <f t="shared" si="625"/>
        <v>150</v>
      </c>
      <c r="AM1020" s="34">
        <f t="shared" si="631"/>
        <v>230</v>
      </c>
      <c r="AN1020" s="34">
        <f t="shared" si="632"/>
        <v>182.44999727606773</v>
      </c>
      <c r="AO1020" s="34">
        <f t="shared" si="633"/>
        <v>45.689998626708977</v>
      </c>
      <c r="AP1020" s="34">
        <f t="shared" si="634"/>
        <v>15</v>
      </c>
      <c r="AQ1020" s="34">
        <f t="shared" si="635"/>
        <v>199.79999542236328</v>
      </c>
      <c r="AR1020" s="34">
        <f t="shared" si="626"/>
        <v>1500</v>
      </c>
      <c r="AS1020" s="34">
        <f t="shared" si="636"/>
        <v>0</v>
      </c>
      <c r="AT1020" s="34">
        <f t="shared" si="637"/>
        <v>0</v>
      </c>
      <c r="AU1020" s="34">
        <f t="shared" si="627"/>
        <v>1185</v>
      </c>
      <c r="AV1020" s="34">
        <f t="shared" si="628"/>
        <v>4135.346529107981</v>
      </c>
      <c r="AX1020" s="25">
        <v>2030</v>
      </c>
      <c r="AY1020" s="34">
        <f t="shared" ref="AY1020:BJ1020" si="639">AK1020-AY1015</f>
        <v>368.55745663700486</v>
      </c>
      <c r="AZ1020" s="34">
        <f t="shared" si="639"/>
        <v>125</v>
      </c>
      <c r="BA1020" s="34">
        <f t="shared" si="639"/>
        <v>150</v>
      </c>
      <c r="BB1020" s="34">
        <f t="shared" si="639"/>
        <v>153.77999758720398</v>
      </c>
      <c r="BC1020" s="34">
        <f t="shared" si="639"/>
        <v>23.599998474121087</v>
      </c>
      <c r="BD1020" s="34">
        <f t="shared" si="639"/>
        <v>15</v>
      </c>
      <c r="BE1020" s="34">
        <f t="shared" si="639"/>
        <v>199.79999542236328</v>
      </c>
      <c r="BF1020" s="34">
        <f t="shared" si="639"/>
        <v>900</v>
      </c>
      <c r="BG1020" s="34">
        <f t="shared" si="639"/>
        <v>0</v>
      </c>
      <c r="BH1020" s="34">
        <f t="shared" si="639"/>
        <v>0</v>
      </c>
      <c r="BI1020" s="34">
        <f t="shared" si="639"/>
        <v>711</v>
      </c>
      <c r="BJ1020" s="34">
        <f t="shared" si="639"/>
        <v>2646.7374481206934</v>
      </c>
      <c r="BL1020" s="74" t="s">
        <v>63</v>
      </c>
      <c r="BM1020" s="75">
        <f>BG1036</f>
        <v>250</v>
      </c>
    </row>
    <row r="1021" spans="2:65" x14ac:dyDescent="0.25">
      <c r="B1021" s="27">
        <v>2031</v>
      </c>
      <c r="C1021" s="28">
        <v>0</v>
      </c>
      <c r="D1021" s="28">
        <v>1185</v>
      </c>
      <c r="E1021" s="28">
        <v>0</v>
      </c>
      <c r="F1021" s="28">
        <v>700</v>
      </c>
      <c r="G1021" s="28">
        <v>200</v>
      </c>
      <c r="H1021" s="28">
        <v>200</v>
      </c>
      <c r="I1021" s="28">
        <v>0</v>
      </c>
      <c r="J1021" s="28">
        <v>400</v>
      </c>
      <c r="K1021" s="28">
        <v>0</v>
      </c>
      <c r="L1021" s="28">
        <v>0</v>
      </c>
      <c r="M1021" s="28">
        <v>199.70000457763672</v>
      </c>
      <c r="N1021" s="28">
        <v>0</v>
      </c>
      <c r="O1021" s="28">
        <v>0</v>
      </c>
      <c r="P1021" s="28">
        <v>0</v>
      </c>
      <c r="Q1021" s="28">
        <v>0</v>
      </c>
      <c r="R1021" s="28">
        <v>175</v>
      </c>
      <c r="S1021" s="28">
        <v>0</v>
      </c>
      <c r="T1021" s="28">
        <v>0</v>
      </c>
      <c r="U1021" s="28">
        <v>0</v>
      </c>
      <c r="V1021" s="28">
        <v>0</v>
      </c>
      <c r="W1021" s="28">
        <v>38.060001373291023</v>
      </c>
      <c r="X1021" s="28">
        <v>0</v>
      </c>
      <c r="Y1021" s="28">
        <v>0</v>
      </c>
      <c r="Z1021" s="28">
        <v>0</v>
      </c>
      <c r="AA1021" s="28">
        <v>15</v>
      </c>
      <c r="AB1021" s="28">
        <v>0</v>
      </c>
      <c r="AC1021" s="28">
        <v>50</v>
      </c>
      <c r="AD1021" s="28">
        <v>210</v>
      </c>
      <c r="AE1021" s="28">
        <v>12.069999694824221</v>
      </c>
      <c r="AF1021" s="28">
        <v>195.28000086545944</v>
      </c>
      <c r="AG1021" s="28">
        <v>483.53367705803515</v>
      </c>
      <c r="AH1021" s="28">
        <v>226.96260138154966</v>
      </c>
      <c r="AI1021" s="30" t="str">
        <f t="shared" si="629"/>
        <v>WX BP, Market Reliance, Biodiesel</v>
      </c>
      <c r="AJ1021" s="27">
        <v>2031</v>
      </c>
      <c r="AK1021" s="35">
        <f t="shared" si="630"/>
        <v>710.49627843958478</v>
      </c>
      <c r="AL1021" s="35">
        <f t="shared" si="625"/>
        <v>175</v>
      </c>
      <c r="AM1021" s="35">
        <f t="shared" si="631"/>
        <v>260</v>
      </c>
      <c r="AN1021" s="35">
        <f t="shared" si="632"/>
        <v>195.28000086545944</v>
      </c>
      <c r="AO1021" s="35">
        <f t="shared" si="633"/>
        <v>50.130001068115241</v>
      </c>
      <c r="AP1021" s="35">
        <f t="shared" si="634"/>
        <v>15</v>
      </c>
      <c r="AQ1021" s="35">
        <f t="shared" si="635"/>
        <v>199.70000457763672</v>
      </c>
      <c r="AR1021" s="35">
        <f t="shared" si="626"/>
        <v>1500</v>
      </c>
      <c r="AS1021" s="35">
        <f t="shared" si="636"/>
        <v>0</v>
      </c>
      <c r="AT1021" s="35">
        <f t="shared" si="637"/>
        <v>0</v>
      </c>
      <c r="AU1021" s="35">
        <f t="shared" si="627"/>
        <v>1185</v>
      </c>
      <c r="AV1021" s="35">
        <f t="shared" si="628"/>
        <v>4290.6062849507962</v>
      </c>
      <c r="AX1021" s="27">
        <v>2031</v>
      </c>
      <c r="AY1021" s="35"/>
      <c r="AZ1021" s="35"/>
      <c r="BA1021" s="35"/>
      <c r="BB1021" s="35"/>
      <c r="BC1021" s="35"/>
      <c r="BD1021" s="35"/>
      <c r="BE1021" s="35"/>
      <c r="BF1021" s="35"/>
      <c r="BG1021" s="35"/>
      <c r="BH1021" s="35"/>
      <c r="BI1021" s="35"/>
      <c r="BJ1021" s="35"/>
      <c r="BL1021" s="74" t="s">
        <v>64</v>
      </c>
      <c r="BM1021" s="75">
        <f>BH1036</f>
        <v>0</v>
      </c>
    </row>
    <row r="1022" spans="2:65" x14ac:dyDescent="0.25">
      <c r="B1022" s="25">
        <v>2032</v>
      </c>
      <c r="C1022" s="26">
        <v>0</v>
      </c>
      <c r="D1022" s="26">
        <v>1185</v>
      </c>
      <c r="E1022" s="26">
        <v>0</v>
      </c>
      <c r="F1022" s="26">
        <v>900</v>
      </c>
      <c r="G1022" s="26">
        <v>200</v>
      </c>
      <c r="H1022" s="26">
        <v>200</v>
      </c>
      <c r="I1022" s="26">
        <v>0</v>
      </c>
      <c r="J1022" s="26">
        <v>400</v>
      </c>
      <c r="K1022" s="26">
        <v>0</v>
      </c>
      <c r="L1022" s="26">
        <v>0</v>
      </c>
      <c r="M1022" s="26">
        <v>199.59999847412109</v>
      </c>
      <c r="N1022" s="26">
        <v>0</v>
      </c>
      <c r="O1022" s="26">
        <v>0</v>
      </c>
      <c r="P1022" s="26">
        <v>0</v>
      </c>
      <c r="Q1022" s="26">
        <v>0</v>
      </c>
      <c r="R1022" s="26">
        <v>175</v>
      </c>
      <c r="S1022" s="26">
        <v>0</v>
      </c>
      <c r="T1022" s="26">
        <v>0</v>
      </c>
      <c r="U1022" s="26">
        <v>0</v>
      </c>
      <c r="V1022" s="26">
        <v>0</v>
      </c>
      <c r="W1022" s="26">
        <v>41.630001068115227</v>
      </c>
      <c r="X1022" s="26">
        <v>0</v>
      </c>
      <c r="Y1022" s="26">
        <v>0</v>
      </c>
      <c r="Z1022" s="26">
        <v>0</v>
      </c>
      <c r="AA1022" s="26">
        <v>15</v>
      </c>
      <c r="AB1022" s="26">
        <v>0</v>
      </c>
      <c r="AC1022" s="26">
        <v>50</v>
      </c>
      <c r="AD1022" s="26">
        <v>240</v>
      </c>
      <c r="AE1022" s="26">
        <v>13.19999980926514</v>
      </c>
      <c r="AF1022" s="26">
        <v>197.81999689340591</v>
      </c>
      <c r="AG1022" s="26">
        <v>513.42269833523756</v>
      </c>
      <c r="AH1022" s="26">
        <v>259.04094554525142</v>
      </c>
      <c r="AI1022" s="30" t="str">
        <f t="shared" si="629"/>
        <v>WX BP, Market Reliance, Biodiesel</v>
      </c>
      <c r="AJ1022" s="25">
        <v>2032</v>
      </c>
      <c r="AK1022" s="34">
        <f t="shared" si="630"/>
        <v>772.46364388048892</v>
      </c>
      <c r="AL1022" s="34">
        <f t="shared" si="625"/>
        <v>175</v>
      </c>
      <c r="AM1022" s="34">
        <f t="shared" si="631"/>
        <v>290</v>
      </c>
      <c r="AN1022" s="34">
        <f t="shared" si="632"/>
        <v>197.81999689340591</v>
      </c>
      <c r="AO1022" s="34">
        <f t="shared" si="633"/>
        <v>54.830000877380371</v>
      </c>
      <c r="AP1022" s="34">
        <f t="shared" si="634"/>
        <v>15</v>
      </c>
      <c r="AQ1022" s="34">
        <f t="shared" si="635"/>
        <v>199.59999847412109</v>
      </c>
      <c r="AR1022" s="34">
        <f t="shared" si="626"/>
        <v>1700</v>
      </c>
      <c r="AS1022" s="34">
        <f t="shared" si="636"/>
        <v>0</v>
      </c>
      <c r="AT1022" s="34">
        <f t="shared" si="637"/>
        <v>0</v>
      </c>
      <c r="AU1022" s="34">
        <f t="shared" si="627"/>
        <v>1185</v>
      </c>
      <c r="AV1022" s="34">
        <f t="shared" si="628"/>
        <v>4589.7136401253965</v>
      </c>
      <c r="AX1022" s="25">
        <v>2032</v>
      </c>
      <c r="AY1022" s="34"/>
      <c r="AZ1022" s="34"/>
      <c r="BA1022" s="34"/>
      <c r="BB1022" s="34"/>
      <c r="BC1022" s="34"/>
      <c r="BD1022" s="34"/>
      <c r="BE1022" s="34"/>
      <c r="BF1022" s="34"/>
      <c r="BG1022" s="34"/>
      <c r="BH1022" s="34"/>
      <c r="BI1022" s="34"/>
      <c r="BJ1022" s="34"/>
      <c r="BL1022" s="74" t="s">
        <v>50</v>
      </c>
      <c r="BM1022" s="75">
        <f>BI1036</f>
        <v>1677.2000007629395</v>
      </c>
    </row>
    <row r="1023" spans="2:65" x14ac:dyDescent="0.25">
      <c r="B1023" s="27">
        <v>2033</v>
      </c>
      <c r="C1023" s="28">
        <v>0</v>
      </c>
      <c r="D1023" s="28">
        <v>1185</v>
      </c>
      <c r="E1023" s="28">
        <v>0</v>
      </c>
      <c r="F1023" s="28">
        <v>1000</v>
      </c>
      <c r="G1023" s="28">
        <v>200</v>
      </c>
      <c r="H1023" s="28">
        <v>200</v>
      </c>
      <c r="I1023" s="28">
        <v>0</v>
      </c>
      <c r="J1023" s="28">
        <v>400</v>
      </c>
      <c r="K1023" s="28">
        <v>0</v>
      </c>
      <c r="L1023" s="28">
        <v>0</v>
      </c>
      <c r="M1023" s="28">
        <v>299.5</v>
      </c>
      <c r="N1023" s="28">
        <v>0</v>
      </c>
      <c r="O1023" s="28">
        <v>0</v>
      </c>
      <c r="P1023" s="28">
        <v>0</v>
      </c>
      <c r="Q1023" s="28">
        <v>0</v>
      </c>
      <c r="R1023" s="28">
        <v>175</v>
      </c>
      <c r="S1023" s="28">
        <v>0</v>
      </c>
      <c r="T1023" s="28">
        <v>0</v>
      </c>
      <c r="U1023" s="28">
        <v>0</v>
      </c>
      <c r="V1023" s="28">
        <v>0</v>
      </c>
      <c r="W1023" s="28">
        <v>44.919998168945313</v>
      </c>
      <c r="X1023" s="28">
        <v>0</v>
      </c>
      <c r="Y1023" s="28">
        <v>0</v>
      </c>
      <c r="Z1023" s="28">
        <v>0</v>
      </c>
      <c r="AA1023" s="28">
        <v>15</v>
      </c>
      <c r="AB1023" s="28">
        <v>0</v>
      </c>
      <c r="AC1023" s="28">
        <v>50</v>
      </c>
      <c r="AD1023" s="28">
        <v>270</v>
      </c>
      <c r="AE1023" s="28">
        <v>14.25</v>
      </c>
      <c r="AF1023" s="28">
        <v>200.250004529953</v>
      </c>
      <c r="AG1023" s="28">
        <v>543.82508783715195</v>
      </c>
      <c r="AH1023" s="28">
        <v>299.97382252740357</v>
      </c>
      <c r="AI1023" s="30" t="str">
        <f t="shared" si="629"/>
        <v>WX BP, Market Reliance, Biodiesel</v>
      </c>
      <c r="AJ1023" s="27">
        <v>2033</v>
      </c>
      <c r="AK1023" s="35">
        <f t="shared" si="630"/>
        <v>843.79891036455547</v>
      </c>
      <c r="AL1023" s="35">
        <f t="shared" si="625"/>
        <v>175</v>
      </c>
      <c r="AM1023" s="35">
        <f t="shared" si="631"/>
        <v>320</v>
      </c>
      <c r="AN1023" s="35">
        <f t="shared" si="632"/>
        <v>200.250004529953</v>
      </c>
      <c r="AO1023" s="35">
        <f t="shared" si="633"/>
        <v>59.169998168945313</v>
      </c>
      <c r="AP1023" s="35">
        <f t="shared" si="634"/>
        <v>15</v>
      </c>
      <c r="AQ1023" s="35">
        <f t="shared" si="635"/>
        <v>299.5</v>
      </c>
      <c r="AR1023" s="35">
        <f t="shared" si="626"/>
        <v>1800</v>
      </c>
      <c r="AS1023" s="35">
        <f t="shared" si="636"/>
        <v>0</v>
      </c>
      <c r="AT1023" s="35">
        <f t="shared" si="637"/>
        <v>0</v>
      </c>
      <c r="AU1023" s="35">
        <f t="shared" si="627"/>
        <v>1185</v>
      </c>
      <c r="AV1023" s="35">
        <f t="shared" si="628"/>
        <v>4897.7189130634542</v>
      </c>
      <c r="AX1023" s="27">
        <v>2033</v>
      </c>
      <c r="AY1023" s="35"/>
      <c r="AZ1023" s="35"/>
      <c r="BA1023" s="35"/>
      <c r="BB1023" s="35"/>
      <c r="BC1023" s="35"/>
      <c r="BD1023" s="35"/>
      <c r="BE1023" s="35"/>
      <c r="BF1023" s="35"/>
      <c r="BG1023" s="35"/>
      <c r="BH1023" s="35"/>
      <c r="BI1023" s="35"/>
      <c r="BJ1023" s="35"/>
    </row>
    <row r="1024" spans="2:65" x14ac:dyDescent="0.25">
      <c r="B1024" s="25">
        <v>2034</v>
      </c>
      <c r="C1024" s="26">
        <v>0</v>
      </c>
      <c r="D1024" s="26">
        <v>1185</v>
      </c>
      <c r="E1024" s="26">
        <v>18.20000076293945</v>
      </c>
      <c r="F1024" s="26">
        <v>1000</v>
      </c>
      <c r="G1024" s="26">
        <v>200</v>
      </c>
      <c r="H1024" s="26">
        <v>200</v>
      </c>
      <c r="I1024" s="26">
        <v>0</v>
      </c>
      <c r="J1024" s="26">
        <v>400</v>
      </c>
      <c r="K1024" s="26">
        <v>0</v>
      </c>
      <c r="L1024" s="26">
        <v>0</v>
      </c>
      <c r="M1024" s="26">
        <v>299.34999847412109</v>
      </c>
      <c r="N1024" s="26">
        <v>0</v>
      </c>
      <c r="O1024" s="26">
        <v>0</v>
      </c>
      <c r="P1024" s="26">
        <v>0</v>
      </c>
      <c r="Q1024" s="26">
        <v>0</v>
      </c>
      <c r="R1024" s="26">
        <v>175</v>
      </c>
      <c r="S1024" s="26">
        <v>0</v>
      </c>
      <c r="T1024" s="26">
        <v>0</v>
      </c>
      <c r="U1024" s="26">
        <v>0</v>
      </c>
      <c r="V1024" s="26">
        <v>0</v>
      </c>
      <c r="W1024" s="26">
        <v>48.389999389648438</v>
      </c>
      <c r="X1024" s="26">
        <v>0</v>
      </c>
      <c r="Y1024" s="26">
        <v>0</v>
      </c>
      <c r="Z1024" s="26">
        <v>0</v>
      </c>
      <c r="AA1024" s="26">
        <v>15</v>
      </c>
      <c r="AB1024" s="26">
        <v>0</v>
      </c>
      <c r="AC1024" s="26">
        <v>50</v>
      </c>
      <c r="AD1024" s="26">
        <v>300</v>
      </c>
      <c r="AE1024" s="26">
        <v>15.340000152587891</v>
      </c>
      <c r="AF1024" s="26">
        <v>202.68000251054764</v>
      </c>
      <c r="AG1024" s="26">
        <v>577.0647340499753</v>
      </c>
      <c r="AH1024" s="26">
        <v>348.29111263068853</v>
      </c>
      <c r="AI1024" s="30" t="str">
        <f t="shared" si="629"/>
        <v>WX BP, Market Reliance, Biodiesel</v>
      </c>
      <c r="AJ1024" s="25">
        <v>2034</v>
      </c>
      <c r="AK1024" s="34">
        <f t="shared" si="630"/>
        <v>925.35584668066383</v>
      </c>
      <c r="AL1024" s="34">
        <f t="shared" si="625"/>
        <v>175</v>
      </c>
      <c r="AM1024" s="34">
        <f t="shared" si="631"/>
        <v>350</v>
      </c>
      <c r="AN1024" s="34">
        <f t="shared" si="632"/>
        <v>202.68000251054764</v>
      </c>
      <c r="AO1024" s="34">
        <f t="shared" si="633"/>
        <v>63.729999542236328</v>
      </c>
      <c r="AP1024" s="34">
        <f t="shared" si="634"/>
        <v>15</v>
      </c>
      <c r="AQ1024" s="34">
        <f t="shared" si="635"/>
        <v>299.34999847412109</v>
      </c>
      <c r="AR1024" s="34">
        <f t="shared" si="626"/>
        <v>1800</v>
      </c>
      <c r="AS1024" s="34">
        <f t="shared" si="636"/>
        <v>0</v>
      </c>
      <c r="AT1024" s="34">
        <f t="shared" si="637"/>
        <v>0</v>
      </c>
      <c r="AU1024" s="34">
        <f t="shared" si="627"/>
        <v>1203.2000007629395</v>
      </c>
      <c r="AV1024" s="34">
        <f t="shared" si="628"/>
        <v>5034.3158479705089</v>
      </c>
      <c r="AX1024" s="25">
        <v>2034</v>
      </c>
      <c r="AY1024" s="34"/>
      <c r="AZ1024" s="34"/>
      <c r="BA1024" s="34"/>
      <c r="BB1024" s="34"/>
      <c r="BC1024" s="34"/>
      <c r="BD1024" s="34"/>
      <c r="BE1024" s="34"/>
      <c r="BF1024" s="34"/>
      <c r="BG1024" s="34"/>
      <c r="BH1024" s="34"/>
      <c r="BI1024" s="34"/>
      <c r="BJ1024" s="34"/>
    </row>
    <row r="1025" spans="2:65" x14ac:dyDescent="0.25">
      <c r="B1025" s="27">
        <v>2035</v>
      </c>
      <c r="C1025" s="28">
        <v>0</v>
      </c>
      <c r="D1025" s="28">
        <v>1422</v>
      </c>
      <c r="E1025" s="28">
        <v>18.20000076293945</v>
      </c>
      <c r="F1025" s="28">
        <v>1200</v>
      </c>
      <c r="G1025" s="28">
        <v>200</v>
      </c>
      <c r="H1025" s="28">
        <v>200</v>
      </c>
      <c r="I1025" s="28">
        <v>0</v>
      </c>
      <c r="J1025" s="28">
        <v>400</v>
      </c>
      <c r="K1025" s="28">
        <v>0</v>
      </c>
      <c r="L1025" s="28">
        <v>0</v>
      </c>
      <c r="M1025" s="28">
        <v>299.19999694824219</v>
      </c>
      <c r="N1025" s="28">
        <v>0</v>
      </c>
      <c r="O1025" s="28">
        <v>0</v>
      </c>
      <c r="P1025" s="28">
        <v>0</v>
      </c>
      <c r="Q1025" s="28">
        <v>0</v>
      </c>
      <c r="R1025" s="28">
        <v>175</v>
      </c>
      <c r="S1025" s="28">
        <v>0</v>
      </c>
      <c r="T1025" s="28">
        <v>0</v>
      </c>
      <c r="U1025" s="28">
        <v>0</v>
      </c>
      <c r="V1025" s="28">
        <v>0</v>
      </c>
      <c r="W1025" s="28">
        <v>51.919998168945313</v>
      </c>
      <c r="X1025" s="28">
        <v>0</v>
      </c>
      <c r="Y1025" s="28">
        <v>0</v>
      </c>
      <c r="Z1025" s="28">
        <v>0</v>
      </c>
      <c r="AA1025" s="28">
        <v>15</v>
      </c>
      <c r="AB1025" s="28">
        <v>0</v>
      </c>
      <c r="AC1025" s="28">
        <v>50</v>
      </c>
      <c r="AD1025" s="28">
        <v>330</v>
      </c>
      <c r="AE1025" s="28">
        <v>16.469999313354489</v>
      </c>
      <c r="AF1025" s="28">
        <v>205.21999967098236</v>
      </c>
      <c r="AG1025" s="28">
        <v>607.87923046160427</v>
      </c>
      <c r="AH1025" s="28">
        <v>390.7691705807274</v>
      </c>
      <c r="AI1025" s="30" t="str">
        <f t="shared" si="629"/>
        <v>WX BP, Market Reliance, Biodiesel</v>
      </c>
      <c r="AJ1025" s="27">
        <v>2035</v>
      </c>
      <c r="AK1025" s="35">
        <f t="shared" si="630"/>
        <v>998.64840104233167</v>
      </c>
      <c r="AL1025" s="35">
        <f t="shared" si="625"/>
        <v>175</v>
      </c>
      <c r="AM1025" s="35">
        <f t="shared" si="631"/>
        <v>380</v>
      </c>
      <c r="AN1025" s="35">
        <f t="shared" si="632"/>
        <v>205.21999967098236</v>
      </c>
      <c r="AO1025" s="35">
        <f t="shared" si="633"/>
        <v>68.389997482299805</v>
      </c>
      <c r="AP1025" s="35">
        <f t="shared" si="634"/>
        <v>15</v>
      </c>
      <c r="AQ1025" s="35">
        <f t="shared" si="635"/>
        <v>299.19999694824219</v>
      </c>
      <c r="AR1025" s="35">
        <f t="shared" si="626"/>
        <v>2000</v>
      </c>
      <c r="AS1025" s="35">
        <f t="shared" si="636"/>
        <v>0</v>
      </c>
      <c r="AT1025" s="35">
        <f t="shared" si="637"/>
        <v>0</v>
      </c>
      <c r="AU1025" s="35">
        <f t="shared" si="627"/>
        <v>1440.2000007629395</v>
      </c>
      <c r="AV1025" s="35">
        <f t="shared" si="628"/>
        <v>5581.6583959067957</v>
      </c>
      <c r="AX1025" s="27">
        <v>2035</v>
      </c>
      <c r="AY1025" s="35"/>
      <c r="AZ1025" s="35"/>
      <c r="BA1025" s="35"/>
      <c r="BB1025" s="35"/>
      <c r="BC1025" s="35"/>
      <c r="BD1025" s="35"/>
      <c r="BE1025" s="35"/>
      <c r="BF1025" s="35"/>
      <c r="BG1025" s="35"/>
      <c r="BH1025" s="35"/>
      <c r="BI1025" s="35"/>
      <c r="BJ1025" s="35"/>
    </row>
    <row r="1026" spans="2:65" x14ac:dyDescent="0.25">
      <c r="B1026" s="25">
        <v>2036</v>
      </c>
      <c r="C1026" s="26">
        <v>0</v>
      </c>
      <c r="D1026" s="26">
        <v>1422</v>
      </c>
      <c r="E1026" s="26">
        <v>18.20000076293945</v>
      </c>
      <c r="F1026" s="26">
        <v>1200</v>
      </c>
      <c r="G1026" s="26">
        <v>200</v>
      </c>
      <c r="H1026" s="26">
        <v>200</v>
      </c>
      <c r="I1026" s="26">
        <v>0</v>
      </c>
      <c r="J1026" s="26">
        <v>400</v>
      </c>
      <c r="K1026" s="26">
        <v>0</v>
      </c>
      <c r="L1026" s="26">
        <v>0</v>
      </c>
      <c r="M1026" s="26">
        <v>499.05000305175781</v>
      </c>
      <c r="N1026" s="26">
        <v>0</v>
      </c>
      <c r="O1026" s="26">
        <v>0</v>
      </c>
      <c r="P1026" s="26">
        <v>0</v>
      </c>
      <c r="Q1026" s="26">
        <v>0</v>
      </c>
      <c r="R1026" s="26">
        <v>175</v>
      </c>
      <c r="S1026" s="26">
        <v>0</v>
      </c>
      <c r="T1026" s="26">
        <v>0</v>
      </c>
      <c r="U1026" s="26">
        <v>0</v>
      </c>
      <c r="V1026" s="26">
        <v>0</v>
      </c>
      <c r="W1026" s="26">
        <v>55.459999084472663</v>
      </c>
      <c r="X1026" s="26">
        <v>0</v>
      </c>
      <c r="Y1026" s="26">
        <v>0</v>
      </c>
      <c r="Z1026" s="26">
        <v>0</v>
      </c>
      <c r="AA1026" s="26">
        <v>15</v>
      </c>
      <c r="AB1026" s="26">
        <v>0</v>
      </c>
      <c r="AC1026" s="26">
        <v>50</v>
      </c>
      <c r="AD1026" s="26">
        <v>360</v>
      </c>
      <c r="AE1026" s="26">
        <v>17.590000152587891</v>
      </c>
      <c r="AF1026" s="26">
        <v>205.11000263690948</v>
      </c>
      <c r="AG1026" s="26">
        <v>639.68753957211959</v>
      </c>
      <c r="AH1026" s="26">
        <v>409.22194948772494</v>
      </c>
      <c r="AI1026" s="30" t="str">
        <f t="shared" si="629"/>
        <v>WX BP, Market Reliance, Biodiesel</v>
      </c>
      <c r="AJ1026" s="25">
        <v>2036</v>
      </c>
      <c r="AK1026" s="34">
        <f t="shared" si="630"/>
        <v>1048.9094890598444</v>
      </c>
      <c r="AL1026" s="34">
        <f t="shared" si="625"/>
        <v>175</v>
      </c>
      <c r="AM1026" s="34">
        <f t="shared" si="631"/>
        <v>410</v>
      </c>
      <c r="AN1026" s="34">
        <f t="shared" si="632"/>
        <v>205.11000263690948</v>
      </c>
      <c r="AO1026" s="34">
        <f t="shared" si="633"/>
        <v>73.049999237060547</v>
      </c>
      <c r="AP1026" s="34">
        <f t="shared" si="634"/>
        <v>15</v>
      </c>
      <c r="AQ1026" s="34">
        <f t="shared" si="635"/>
        <v>499.05000305175781</v>
      </c>
      <c r="AR1026" s="34">
        <f t="shared" si="626"/>
        <v>2000</v>
      </c>
      <c r="AS1026" s="34">
        <f t="shared" si="636"/>
        <v>0</v>
      </c>
      <c r="AT1026" s="34">
        <f t="shared" si="637"/>
        <v>0</v>
      </c>
      <c r="AU1026" s="34">
        <f t="shared" si="627"/>
        <v>1440.2000007629395</v>
      </c>
      <c r="AV1026" s="34">
        <f t="shared" si="628"/>
        <v>5866.3194947485117</v>
      </c>
      <c r="AX1026" s="25">
        <v>2036</v>
      </c>
      <c r="AY1026" s="34"/>
      <c r="AZ1026" s="34"/>
      <c r="BA1026" s="34"/>
      <c r="BB1026" s="34"/>
      <c r="BC1026" s="34"/>
      <c r="BD1026" s="34"/>
      <c r="BE1026" s="34"/>
      <c r="BF1026" s="34"/>
      <c r="BG1026" s="34"/>
      <c r="BH1026" s="34"/>
      <c r="BI1026" s="34"/>
      <c r="BJ1026" s="34"/>
    </row>
    <row r="1027" spans="2:65" x14ac:dyDescent="0.25">
      <c r="B1027" s="27">
        <v>2037</v>
      </c>
      <c r="C1027" s="28">
        <v>0</v>
      </c>
      <c r="D1027" s="28">
        <v>1422</v>
      </c>
      <c r="E1027" s="28">
        <v>18.20000076293945</v>
      </c>
      <c r="F1027" s="28">
        <v>1300</v>
      </c>
      <c r="G1027" s="28">
        <v>200</v>
      </c>
      <c r="H1027" s="28">
        <v>200</v>
      </c>
      <c r="I1027" s="28">
        <v>0</v>
      </c>
      <c r="J1027" s="28">
        <v>400</v>
      </c>
      <c r="K1027" s="28">
        <v>0</v>
      </c>
      <c r="L1027" s="28">
        <v>0</v>
      </c>
      <c r="M1027" s="28">
        <v>598.79999542236328</v>
      </c>
      <c r="N1027" s="28">
        <v>0</v>
      </c>
      <c r="O1027" s="28">
        <v>0</v>
      </c>
      <c r="P1027" s="28">
        <v>0</v>
      </c>
      <c r="Q1027" s="28">
        <v>0</v>
      </c>
      <c r="R1027" s="28">
        <v>175</v>
      </c>
      <c r="S1027" s="28">
        <v>0</v>
      </c>
      <c r="T1027" s="28">
        <v>0</v>
      </c>
      <c r="U1027" s="28">
        <v>0</v>
      </c>
      <c r="V1027" s="28">
        <v>0</v>
      </c>
      <c r="W1027" s="28">
        <v>58.759998321533203</v>
      </c>
      <c r="X1027" s="28">
        <v>0</v>
      </c>
      <c r="Y1027" s="28">
        <v>0</v>
      </c>
      <c r="Z1027" s="28">
        <v>0</v>
      </c>
      <c r="AA1027" s="28">
        <v>15</v>
      </c>
      <c r="AB1027" s="28">
        <v>0</v>
      </c>
      <c r="AC1027" s="28">
        <v>50</v>
      </c>
      <c r="AD1027" s="28">
        <v>390</v>
      </c>
      <c r="AE1027" s="28">
        <v>18.629999160766602</v>
      </c>
      <c r="AF1027" s="28">
        <v>203.74000132083893</v>
      </c>
      <c r="AG1027" s="28">
        <v>670.51311338795813</v>
      </c>
      <c r="AH1027" s="28">
        <v>455.13238293578956</v>
      </c>
      <c r="AI1027" s="30" t="str">
        <f t="shared" si="629"/>
        <v>WX BP, Market Reliance, Biodiesel</v>
      </c>
      <c r="AJ1027" s="27">
        <v>2037</v>
      </c>
      <c r="AK1027" s="35">
        <f t="shared" si="630"/>
        <v>1125.6454963237477</v>
      </c>
      <c r="AL1027" s="35">
        <f t="shared" si="625"/>
        <v>175</v>
      </c>
      <c r="AM1027" s="35">
        <f t="shared" si="631"/>
        <v>440</v>
      </c>
      <c r="AN1027" s="35">
        <f t="shared" si="632"/>
        <v>203.74000132083893</v>
      </c>
      <c r="AO1027" s="35">
        <f t="shared" si="633"/>
        <v>77.389997482299805</v>
      </c>
      <c r="AP1027" s="35">
        <f t="shared" si="634"/>
        <v>15</v>
      </c>
      <c r="AQ1027" s="35">
        <f t="shared" si="635"/>
        <v>598.79999542236328</v>
      </c>
      <c r="AR1027" s="35">
        <f t="shared" si="626"/>
        <v>2100</v>
      </c>
      <c r="AS1027" s="35">
        <f t="shared" si="636"/>
        <v>0</v>
      </c>
      <c r="AT1027" s="35">
        <f t="shared" si="637"/>
        <v>0</v>
      </c>
      <c r="AU1027" s="35">
        <f t="shared" si="627"/>
        <v>1440.2000007629395</v>
      </c>
      <c r="AV1027" s="35">
        <f t="shared" si="628"/>
        <v>6175.7754913121889</v>
      </c>
      <c r="AX1027" s="27">
        <v>2037</v>
      </c>
      <c r="AY1027" s="35"/>
      <c r="AZ1027" s="35"/>
      <c r="BA1027" s="35"/>
      <c r="BB1027" s="35"/>
      <c r="BC1027" s="35"/>
      <c r="BD1027" s="35"/>
      <c r="BE1027" s="35"/>
      <c r="BF1027" s="35"/>
      <c r="BG1027" s="35"/>
      <c r="BH1027" s="35"/>
      <c r="BI1027" s="35"/>
      <c r="BJ1027" s="35"/>
    </row>
    <row r="1028" spans="2:65" x14ac:dyDescent="0.25">
      <c r="B1028" s="25">
        <v>2038</v>
      </c>
      <c r="C1028" s="26">
        <v>0</v>
      </c>
      <c r="D1028" s="26">
        <v>1422</v>
      </c>
      <c r="E1028" s="26">
        <v>18.20000076293945</v>
      </c>
      <c r="F1028" s="26">
        <v>1400</v>
      </c>
      <c r="G1028" s="26">
        <v>200</v>
      </c>
      <c r="H1028" s="26">
        <v>200</v>
      </c>
      <c r="I1028" s="26">
        <v>0</v>
      </c>
      <c r="J1028" s="26">
        <v>400</v>
      </c>
      <c r="K1028" s="26">
        <v>0</v>
      </c>
      <c r="L1028" s="26">
        <v>0</v>
      </c>
      <c r="M1028" s="26">
        <v>598.5</v>
      </c>
      <c r="N1028" s="26">
        <v>0</v>
      </c>
      <c r="O1028" s="26">
        <v>0</v>
      </c>
      <c r="P1028" s="26">
        <v>0</v>
      </c>
      <c r="Q1028" s="26">
        <v>0</v>
      </c>
      <c r="R1028" s="26">
        <v>175</v>
      </c>
      <c r="S1028" s="26">
        <v>0</v>
      </c>
      <c r="T1028" s="26">
        <v>0</v>
      </c>
      <c r="U1028" s="26">
        <v>0</v>
      </c>
      <c r="V1028" s="26">
        <v>0</v>
      </c>
      <c r="W1028" s="26">
        <v>62.220001220703118</v>
      </c>
      <c r="X1028" s="26">
        <v>0</v>
      </c>
      <c r="Y1028" s="26">
        <v>0</v>
      </c>
      <c r="Z1028" s="26">
        <v>0</v>
      </c>
      <c r="AA1028" s="26">
        <v>15</v>
      </c>
      <c r="AB1028" s="26">
        <v>0</v>
      </c>
      <c r="AC1028" s="26">
        <v>50</v>
      </c>
      <c r="AD1028" s="26">
        <v>420</v>
      </c>
      <c r="AE1028" s="26">
        <v>19.729999542236332</v>
      </c>
      <c r="AF1028" s="26">
        <v>202.2799990773201</v>
      </c>
      <c r="AG1028" s="26">
        <v>699.77322725012084</v>
      </c>
      <c r="AH1028" s="26">
        <v>503.62199163829791</v>
      </c>
      <c r="AI1028" s="30" t="str">
        <f t="shared" si="629"/>
        <v>WX BP, Market Reliance, Biodiesel</v>
      </c>
      <c r="AJ1028" s="25">
        <v>2038</v>
      </c>
      <c r="AK1028" s="34">
        <f t="shared" si="630"/>
        <v>1203.3952188884186</v>
      </c>
      <c r="AL1028" s="34">
        <f t="shared" si="625"/>
        <v>175</v>
      </c>
      <c r="AM1028" s="34">
        <f t="shared" si="631"/>
        <v>470</v>
      </c>
      <c r="AN1028" s="34">
        <f t="shared" si="632"/>
        <v>202.2799990773201</v>
      </c>
      <c r="AO1028" s="34">
        <f t="shared" si="633"/>
        <v>81.950000762939453</v>
      </c>
      <c r="AP1028" s="34">
        <f t="shared" si="634"/>
        <v>15</v>
      </c>
      <c r="AQ1028" s="34">
        <f t="shared" si="635"/>
        <v>598.5</v>
      </c>
      <c r="AR1028" s="34">
        <f t="shared" si="626"/>
        <v>2200</v>
      </c>
      <c r="AS1028" s="34">
        <f t="shared" si="636"/>
        <v>0</v>
      </c>
      <c r="AT1028" s="34">
        <f t="shared" si="637"/>
        <v>0</v>
      </c>
      <c r="AU1028" s="34">
        <f t="shared" si="627"/>
        <v>1440.2000007629395</v>
      </c>
      <c r="AV1028" s="34">
        <f t="shared" si="628"/>
        <v>6386.3252194916176</v>
      </c>
      <c r="AX1028" s="25">
        <v>2038</v>
      </c>
      <c r="AY1028" s="34"/>
      <c r="AZ1028" s="34"/>
      <c r="BA1028" s="34"/>
      <c r="BB1028" s="34"/>
      <c r="BC1028" s="34"/>
      <c r="BD1028" s="34"/>
      <c r="BE1028" s="34"/>
      <c r="BF1028" s="34"/>
      <c r="BG1028" s="34"/>
      <c r="BH1028" s="34"/>
      <c r="BI1028" s="34"/>
      <c r="BJ1028" s="34"/>
    </row>
    <row r="1029" spans="2:65" x14ac:dyDescent="0.25">
      <c r="B1029" s="27">
        <v>2039</v>
      </c>
      <c r="C1029" s="28">
        <v>0</v>
      </c>
      <c r="D1029" s="28">
        <v>1422</v>
      </c>
      <c r="E1029" s="28">
        <v>18.20000076293945</v>
      </c>
      <c r="F1029" s="28">
        <v>1500</v>
      </c>
      <c r="G1029" s="28">
        <v>200</v>
      </c>
      <c r="H1029" s="28">
        <v>200</v>
      </c>
      <c r="I1029" s="28">
        <v>0</v>
      </c>
      <c r="J1029" s="28">
        <v>400</v>
      </c>
      <c r="K1029" s="28">
        <v>0</v>
      </c>
      <c r="L1029" s="28">
        <v>0</v>
      </c>
      <c r="M1029" s="28">
        <v>598.19999694824219</v>
      </c>
      <c r="N1029" s="28">
        <v>0</v>
      </c>
      <c r="O1029" s="28">
        <v>0</v>
      </c>
      <c r="P1029" s="28">
        <v>0</v>
      </c>
      <c r="Q1029" s="28">
        <v>0</v>
      </c>
      <c r="R1029" s="28">
        <v>200</v>
      </c>
      <c r="S1029" s="28">
        <v>0</v>
      </c>
      <c r="T1029" s="28">
        <v>0</v>
      </c>
      <c r="U1029" s="28">
        <v>0</v>
      </c>
      <c r="V1029" s="28">
        <v>0</v>
      </c>
      <c r="W1029" s="28">
        <v>65.650001525878906</v>
      </c>
      <c r="X1029" s="28">
        <v>0</v>
      </c>
      <c r="Y1029" s="28">
        <v>0</v>
      </c>
      <c r="Z1029" s="28">
        <v>0</v>
      </c>
      <c r="AA1029" s="28">
        <v>30</v>
      </c>
      <c r="AB1029" s="28">
        <v>0</v>
      </c>
      <c r="AC1029" s="28">
        <v>50</v>
      </c>
      <c r="AD1029" s="28">
        <v>450</v>
      </c>
      <c r="AE1029" s="28">
        <v>20.819999694824219</v>
      </c>
      <c r="AF1029" s="28">
        <v>203.30000323057175</v>
      </c>
      <c r="AG1029" s="28">
        <v>729.05334737670728</v>
      </c>
      <c r="AH1029" s="28">
        <v>567.04502237397264</v>
      </c>
      <c r="AI1029" s="30" t="str">
        <f t="shared" si="629"/>
        <v>WX BP, Market Reliance, Biodiesel</v>
      </c>
      <c r="AJ1029" s="27">
        <v>2039</v>
      </c>
      <c r="AK1029" s="35">
        <f t="shared" si="630"/>
        <v>1296.0983697506799</v>
      </c>
      <c r="AL1029" s="35">
        <f t="shared" si="625"/>
        <v>200</v>
      </c>
      <c r="AM1029" s="35">
        <f t="shared" si="631"/>
        <v>500</v>
      </c>
      <c r="AN1029" s="35">
        <f t="shared" si="632"/>
        <v>203.30000323057175</v>
      </c>
      <c r="AO1029" s="35">
        <f t="shared" si="633"/>
        <v>86.470001220703125</v>
      </c>
      <c r="AP1029" s="35">
        <f t="shared" si="634"/>
        <v>30</v>
      </c>
      <c r="AQ1029" s="35">
        <f t="shared" si="635"/>
        <v>598.19999694824219</v>
      </c>
      <c r="AR1029" s="35">
        <f t="shared" si="626"/>
        <v>2300</v>
      </c>
      <c r="AS1029" s="35">
        <f t="shared" si="636"/>
        <v>0</v>
      </c>
      <c r="AT1029" s="35">
        <f t="shared" si="637"/>
        <v>0</v>
      </c>
      <c r="AU1029" s="35">
        <f t="shared" si="627"/>
        <v>1440.2000007629395</v>
      </c>
      <c r="AV1029" s="35">
        <f t="shared" si="628"/>
        <v>6654.2683719131364</v>
      </c>
      <c r="AX1029" s="27">
        <v>2039</v>
      </c>
      <c r="AY1029" s="35"/>
      <c r="AZ1029" s="35"/>
      <c r="BA1029" s="35"/>
      <c r="BB1029" s="35"/>
      <c r="BC1029" s="35"/>
      <c r="BD1029" s="35"/>
      <c r="BE1029" s="35"/>
      <c r="BF1029" s="35"/>
      <c r="BG1029" s="35"/>
      <c r="BH1029" s="35"/>
      <c r="BI1029" s="35"/>
      <c r="BJ1029" s="35"/>
    </row>
    <row r="1030" spans="2:65" x14ac:dyDescent="0.25">
      <c r="B1030" s="25">
        <v>2040</v>
      </c>
      <c r="C1030" s="26">
        <v>0</v>
      </c>
      <c r="D1030" s="26">
        <v>1422</v>
      </c>
      <c r="E1030" s="26">
        <v>18.20000076293945</v>
      </c>
      <c r="F1030" s="26">
        <v>1600</v>
      </c>
      <c r="G1030" s="26">
        <v>200</v>
      </c>
      <c r="H1030" s="26">
        <v>200</v>
      </c>
      <c r="I1030" s="26">
        <v>0</v>
      </c>
      <c r="J1030" s="26">
        <v>400</v>
      </c>
      <c r="K1030" s="26">
        <v>0</v>
      </c>
      <c r="L1030" s="26">
        <v>0</v>
      </c>
      <c r="M1030" s="26">
        <v>597.90000152587891</v>
      </c>
      <c r="N1030" s="26">
        <v>0</v>
      </c>
      <c r="O1030" s="26">
        <v>0</v>
      </c>
      <c r="P1030" s="26">
        <v>0</v>
      </c>
      <c r="Q1030" s="26">
        <v>0</v>
      </c>
      <c r="R1030" s="26">
        <v>225</v>
      </c>
      <c r="S1030" s="26">
        <v>175</v>
      </c>
      <c r="T1030" s="26">
        <v>0</v>
      </c>
      <c r="U1030" s="26">
        <v>0</v>
      </c>
      <c r="V1030" s="26">
        <v>0</v>
      </c>
      <c r="W1030" s="26">
        <v>69.120002746582031</v>
      </c>
      <c r="X1030" s="26">
        <v>0</v>
      </c>
      <c r="Y1030" s="26">
        <v>0</v>
      </c>
      <c r="Z1030" s="26">
        <v>0</v>
      </c>
      <c r="AA1030" s="26">
        <v>30</v>
      </c>
      <c r="AB1030" s="26">
        <v>0</v>
      </c>
      <c r="AC1030" s="26">
        <v>50</v>
      </c>
      <c r="AD1030" s="26">
        <v>480</v>
      </c>
      <c r="AE1030" s="26">
        <v>21.920000076293949</v>
      </c>
      <c r="AF1030" s="26">
        <v>205.51999998092651</v>
      </c>
      <c r="AG1030" s="26">
        <v>755.51243081152279</v>
      </c>
      <c r="AH1030" s="26">
        <v>636.13926884471721</v>
      </c>
      <c r="AI1030" s="30" t="str">
        <f t="shared" si="629"/>
        <v>WX BP, Market Reliance, Biodiesel</v>
      </c>
      <c r="AJ1030" s="25">
        <v>2040</v>
      </c>
      <c r="AK1030" s="34">
        <f t="shared" si="630"/>
        <v>1391.65169965624</v>
      </c>
      <c r="AL1030" s="34">
        <f t="shared" si="625"/>
        <v>400</v>
      </c>
      <c r="AM1030" s="34">
        <f t="shared" si="631"/>
        <v>530</v>
      </c>
      <c r="AN1030" s="34">
        <f t="shared" si="632"/>
        <v>205.51999998092651</v>
      </c>
      <c r="AO1030" s="34">
        <f t="shared" si="633"/>
        <v>91.040002822875977</v>
      </c>
      <c r="AP1030" s="34">
        <f t="shared" si="634"/>
        <v>30</v>
      </c>
      <c r="AQ1030" s="34">
        <f t="shared" si="635"/>
        <v>597.90000152587891</v>
      </c>
      <c r="AR1030" s="34">
        <f t="shared" si="626"/>
        <v>2400</v>
      </c>
      <c r="AS1030" s="34">
        <f t="shared" si="636"/>
        <v>0</v>
      </c>
      <c r="AT1030" s="34">
        <f t="shared" si="637"/>
        <v>0</v>
      </c>
      <c r="AU1030" s="34">
        <f t="shared" si="627"/>
        <v>1440.2000007629395</v>
      </c>
      <c r="AV1030" s="34">
        <f t="shared" si="628"/>
        <v>7086.3117047488613</v>
      </c>
      <c r="AX1030" s="25">
        <v>2040</v>
      </c>
      <c r="AY1030" s="34"/>
      <c r="AZ1030" s="34"/>
      <c r="BA1030" s="34"/>
      <c r="BB1030" s="34"/>
      <c r="BC1030" s="34"/>
      <c r="BD1030" s="34"/>
      <c r="BE1030" s="34"/>
      <c r="BF1030" s="34"/>
      <c r="BG1030" s="34"/>
      <c r="BH1030" s="34"/>
      <c r="BI1030" s="34"/>
      <c r="BJ1030" s="34"/>
    </row>
    <row r="1031" spans="2:65" x14ac:dyDescent="0.25">
      <c r="B1031" s="27">
        <v>2041</v>
      </c>
      <c r="C1031" s="28">
        <v>0</v>
      </c>
      <c r="D1031" s="28">
        <v>1422</v>
      </c>
      <c r="E1031" s="28">
        <v>18.20000076293945</v>
      </c>
      <c r="F1031" s="28">
        <v>1600</v>
      </c>
      <c r="G1031" s="28">
        <v>200</v>
      </c>
      <c r="H1031" s="28">
        <v>200</v>
      </c>
      <c r="I1031" s="28">
        <v>0</v>
      </c>
      <c r="J1031" s="28">
        <v>400</v>
      </c>
      <c r="K1031" s="28">
        <v>0</v>
      </c>
      <c r="L1031" s="28">
        <v>100</v>
      </c>
      <c r="M1031" s="28">
        <v>597.60000610351563</v>
      </c>
      <c r="N1031" s="28">
        <v>0</v>
      </c>
      <c r="O1031" s="28">
        <v>0</v>
      </c>
      <c r="P1031" s="28">
        <v>0</v>
      </c>
      <c r="Q1031" s="28">
        <v>0</v>
      </c>
      <c r="R1031" s="28">
        <v>275</v>
      </c>
      <c r="S1031" s="28">
        <v>175</v>
      </c>
      <c r="T1031" s="28">
        <v>0</v>
      </c>
      <c r="U1031" s="28">
        <v>0</v>
      </c>
      <c r="V1031" s="28">
        <v>0</v>
      </c>
      <c r="W1031" s="28">
        <v>72.769996643066406</v>
      </c>
      <c r="X1031" s="28">
        <v>125</v>
      </c>
      <c r="Y1031" s="28">
        <v>0</v>
      </c>
      <c r="Z1031" s="28">
        <v>0</v>
      </c>
      <c r="AA1031" s="28">
        <v>45</v>
      </c>
      <c r="AB1031" s="28">
        <v>0</v>
      </c>
      <c r="AC1031" s="28">
        <v>50</v>
      </c>
      <c r="AD1031" s="28">
        <v>510</v>
      </c>
      <c r="AE1031" s="28">
        <v>23.079999923706051</v>
      </c>
      <c r="AF1031" s="28">
        <v>207.86999678611755</v>
      </c>
      <c r="AG1031" s="28">
        <v>778.42247755274707</v>
      </c>
      <c r="AH1031" s="28">
        <v>680.74249458323834</v>
      </c>
      <c r="AI1031" s="30" t="str">
        <f t="shared" si="629"/>
        <v>WX BP, Market Reliance, Biodiesel</v>
      </c>
      <c r="AJ1031" s="27">
        <v>2041</v>
      </c>
      <c r="AK1031" s="35">
        <f t="shared" si="630"/>
        <v>1459.1649721359854</v>
      </c>
      <c r="AL1031" s="35">
        <f t="shared" si="625"/>
        <v>450</v>
      </c>
      <c r="AM1031" s="35">
        <f t="shared" si="631"/>
        <v>560</v>
      </c>
      <c r="AN1031" s="35">
        <f t="shared" si="632"/>
        <v>207.86999678611755</v>
      </c>
      <c r="AO1031" s="35">
        <f t="shared" si="633"/>
        <v>95.849996566772461</v>
      </c>
      <c r="AP1031" s="35">
        <f t="shared" si="634"/>
        <v>45</v>
      </c>
      <c r="AQ1031" s="35">
        <f t="shared" si="635"/>
        <v>597.60000610351563</v>
      </c>
      <c r="AR1031" s="35">
        <f t="shared" si="626"/>
        <v>2500</v>
      </c>
      <c r="AS1031" s="35">
        <f t="shared" si="636"/>
        <v>125</v>
      </c>
      <c r="AT1031" s="35">
        <f t="shared" si="637"/>
        <v>0</v>
      </c>
      <c r="AU1031" s="35">
        <f t="shared" si="627"/>
        <v>1440.2000007629395</v>
      </c>
      <c r="AV1031" s="35">
        <f t="shared" si="628"/>
        <v>7480.6849723553305</v>
      </c>
      <c r="AX1031" s="27">
        <v>2041</v>
      </c>
      <c r="AY1031" s="35"/>
      <c r="AZ1031" s="35"/>
      <c r="BA1031" s="35"/>
      <c r="BB1031" s="35"/>
      <c r="BC1031" s="35"/>
      <c r="BD1031" s="35"/>
      <c r="BE1031" s="35"/>
      <c r="BF1031" s="35"/>
      <c r="BG1031" s="35"/>
      <c r="BH1031" s="35"/>
      <c r="BI1031" s="35"/>
      <c r="BJ1031" s="35"/>
    </row>
    <row r="1032" spans="2:65" x14ac:dyDescent="0.25">
      <c r="B1032" s="25">
        <v>2042</v>
      </c>
      <c r="C1032" s="26">
        <v>0</v>
      </c>
      <c r="D1032" s="26">
        <v>1422</v>
      </c>
      <c r="E1032" s="26">
        <v>18.20000076293945</v>
      </c>
      <c r="F1032" s="26">
        <v>1600</v>
      </c>
      <c r="G1032" s="26">
        <v>200</v>
      </c>
      <c r="H1032" s="26">
        <v>200</v>
      </c>
      <c r="I1032" s="26">
        <v>0</v>
      </c>
      <c r="J1032" s="26">
        <v>400</v>
      </c>
      <c r="K1032" s="26">
        <v>0</v>
      </c>
      <c r="L1032" s="26">
        <v>200</v>
      </c>
      <c r="M1032" s="26">
        <v>597.29999542236328</v>
      </c>
      <c r="N1032" s="26">
        <v>0</v>
      </c>
      <c r="O1032" s="26">
        <v>0</v>
      </c>
      <c r="P1032" s="26">
        <v>0</v>
      </c>
      <c r="Q1032" s="26">
        <v>0</v>
      </c>
      <c r="R1032" s="26">
        <v>325</v>
      </c>
      <c r="S1032" s="26">
        <v>175</v>
      </c>
      <c r="T1032" s="26">
        <v>125</v>
      </c>
      <c r="U1032" s="26">
        <v>0</v>
      </c>
      <c r="V1032" s="26">
        <v>0</v>
      </c>
      <c r="W1032" s="26">
        <v>76.620002746582031</v>
      </c>
      <c r="X1032" s="26">
        <v>125</v>
      </c>
      <c r="Y1032" s="26">
        <v>0</v>
      </c>
      <c r="Z1032" s="26">
        <v>0</v>
      </c>
      <c r="AA1032" s="26">
        <v>75</v>
      </c>
      <c r="AB1032" s="26">
        <v>0</v>
      </c>
      <c r="AC1032" s="26">
        <v>50</v>
      </c>
      <c r="AD1032" s="26">
        <v>540</v>
      </c>
      <c r="AE1032" s="26">
        <v>24.29999923706055</v>
      </c>
      <c r="AF1032" s="26">
        <v>210.10999846458435</v>
      </c>
      <c r="AG1032" s="26">
        <v>799.46679644314816</v>
      </c>
      <c r="AH1032" s="26">
        <v>730.24621203573145</v>
      </c>
      <c r="AI1032" s="30" t="str">
        <f t="shared" si="629"/>
        <v>WX BP, Market Reliance, Biodiesel</v>
      </c>
      <c r="AJ1032" s="25">
        <v>2042</v>
      </c>
      <c r="AK1032" s="34">
        <f t="shared" si="630"/>
        <v>1529.7130084788796</v>
      </c>
      <c r="AL1032" s="34">
        <f t="shared" si="625"/>
        <v>625</v>
      </c>
      <c r="AM1032" s="34">
        <f t="shared" si="631"/>
        <v>590</v>
      </c>
      <c r="AN1032" s="34">
        <f t="shared" si="632"/>
        <v>210.10999846458435</v>
      </c>
      <c r="AO1032" s="34">
        <f t="shared" si="633"/>
        <v>100.92000198364258</v>
      </c>
      <c r="AP1032" s="34">
        <f t="shared" si="634"/>
        <v>75</v>
      </c>
      <c r="AQ1032" s="34">
        <f t="shared" si="635"/>
        <v>597.29999542236328</v>
      </c>
      <c r="AR1032" s="34">
        <f t="shared" si="626"/>
        <v>2600</v>
      </c>
      <c r="AS1032" s="34">
        <f t="shared" si="636"/>
        <v>125</v>
      </c>
      <c r="AT1032" s="34">
        <f t="shared" si="637"/>
        <v>0</v>
      </c>
      <c r="AU1032" s="34">
        <f t="shared" si="627"/>
        <v>1440.2000007629395</v>
      </c>
      <c r="AV1032" s="34">
        <f t="shared" si="628"/>
        <v>7893.2430051124093</v>
      </c>
      <c r="AX1032" s="25">
        <v>2042</v>
      </c>
      <c r="AY1032" s="34"/>
      <c r="AZ1032" s="34"/>
      <c r="BA1032" s="34"/>
      <c r="BB1032" s="34"/>
      <c r="BC1032" s="34"/>
      <c r="BD1032" s="34"/>
      <c r="BE1032" s="34"/>
      <c r="BF1032" s="34"/>
      <c r="BG1032" s="34"/>
      <c r="BH1032" s="34"/>
      <c r="BI1032" s="34"/>
      <c r="BJ1032" s="34"/>
    </row>
    <row r="1033" spans="2:65" x14ac:dyDescent="0.25">
      <c r="B1033" s="27">
        <v>2043</v>
      </c>
      <c r="C1033" s="28">
        <v>0</v>
      </c>
      <c r="D1033" s="28">
        <v>1659</v>
      </c>
      <c r="E1033" s="28">
        <v>18.20000076293945</v>
      </c>
      <c r="F1033" s="28">
        <v>1700</v>
      </c>
      <c r="G1033" s="28">
        <v>200</v>
      </c>
      <c r="H1033" s="28">
        <v>200</v>
      </c>
      <c r="I1033" s="28">
        <v>0</v>
      </c>
      <c r="J1033" s="28">
        <v>400</v>
      </c>
      <c r="K1033" s="28">
        <v>0</v>
      </c>
      <c r="L1033" s="28">
        <v>300</v>
      </c>
      <c r="M1033" s="28">
        <v>597</v>
      </c>
      <c r="N1033" s="28">
        <v>0</v>
      </c>
      <c r="O1033" s="28">
        <v>0</v>
      </c>
      <c r="P1033" s="28">
        <v>0</v>
      </c>
      <c r="Q1033" s="28">
        <v>0</v>
      </c>
      <c r="R1033" s="28">
        <v>325</v>
      </c>
      <c r="S1033" s="28">
        <v>175</v>
      </c>
      <c r="T1033" s="28">
        <v>125</v>
      </c>
      <c r="U1033" s="28">
        <v>0</v>
      </c>
      <c r="V1033" s="28">
        <v>0</v>
      </c>
      <c r="W1033" s="28">
        <v>80.669998168945313</v>
      </c>
      <c r="X1033" s="28">
        <v>125</v>
      </c>
      <c r="Y1033" s="28">
        <v>0</v>
      </c>
      <c r="Z1033" s="28">
        <v>0</v>
      </c>
      <c r="AA1033" s="28">
        <v>105</v>
      </c>
      <c r="AB1033" s="28">
        <v>0</v>
      </c>
      <c r="AC1033" s="28">
        <v>50</v>
      </c>
      <c r="AD1033" s="28">
        <v>570</v>
      </c>
      <c r="AE1033" s="28">
        <v>25.579999923706051</v>
      </c>
      <c r="AF1033" s="28">
        <v>212.35000276565552</v>
      </c>
      <c r="AG1033" s="28">
        <v>815.05506987821332</v>
      </c>
      <c r="AH1033" s="28">
        <v>798.28595556854293</v>
      </c>
      <c r="AI1033" s="30" t="str">
        <f t="shared" si="629"/>
        <v>WX BP, Market Reliance, Biodiesel</v>
      </c>
      <c r="AJ1033" s="27">
        <v>2043</v>
      </c>
      <c r="AK1033" s="35">
        <f t="shared" si="630"/>
        <v>1613.3410254467562</v>
      </c>
      <c r="AL1033" s="35">
        <f t="shared" si="625"/>
        <v>625</v>
      </c>
      <c r="AM1033" s="35">
        <f t="shared" si="631"/>
        <v>620</v>
      </c>
      <c r="AN1033" s="35">
        <f t="shared" si="632"/>
        <v>212.35000276565552</v>
      </c>
      <c r="AO1033" s="35">
        <f t="shared" si="633"/>
        <v>106.24999809265137</v>
      </c>
      <c r="AP1033" s="35">
        <f t="shared" si="634"/>
        <v>105</v>
      </c>
      <c r="AQ1033" s="35">
        <f t="shared" si="635"/>
        <v>597</v>
      </c>
      <c r="AR1033" s="35">
        <f t="shared" si="626"/>
        <v>2800</v>
      </c>
      <c r="AS1033" s="35">
        <f t="shared" si="636"/>
        <v>125</v>
      </c>
      <c r="AT1033" s="35">
        <f t="shared" si="637"/>
        <v>0</v>
      </c>
      <c r="AU1033" s="35">
        <f t="shared" si="627"/>
        <v>1677.2000007629395</v>
      </c>
      <c r="AV1033" s="35">
        <f t="shared" si="628"/>
        <v>8481.1410270680026</v>
      </c>
      <c r="AX1033" s="27">
        <v>2043</v>
      </c>
      <c r="AY1033" s="35"/>
      <c r="AZ1033" s="35"/>
      <c r="BA1033" s="35"/>
      <c r="BB1033" s="35"/>
      <c r="BC1033" s="35"/>
      <c r="BD1033" s="35"/>
      <c r="BE1033" s="35"/>
      <c r="BF1033" s="35"/>
      <c r="BG1033" s="35"/>
      <c r="BH1033" s="35"/>
      <c r="BI1033" s="35"/>
      <c r="BJ1033" s="35"/>
    </row>
    <row r="1034" spans="2:65" x14ac:dyDescent="0.25">
      <c r="B1034" s="25">
        <v>2044</v>
      </c>
      <c r="C1034" s="26">
        <v>0</v>
      </c>
      <c r="D1034" s="26">
        <v>1659</v>
      </c>
      <c r="E1034" s="26">
        <v>18.20000076293945</v>
      </c>
      <c r="F1034" s="26">
        <v>1800</v>
      </c>
      <c r="G1034" s="26">
        <v>550</v>
      </c>
      <c r="H1034" s="26">
        <v>200</v>
      </c>
      <c r="I1034" s="26">
        <v>0</v>
      </c>
      <c r="J1034" s="26">
        <v>400</v>
      </c>
      <c r="K1034" s="26">
        <v>0</v>
      </c>
      <c r="L1034" s="26">
        <v>300</v>
      </c>
      <c r="M1034" s="26">
        <v>596.69999694824219</v>
      </c>
      <c r="N1034" s="26">
        <v>0</v>
      </c>
      <c r="O1034" s="26">
        <v>0</v>
      </c>
      <c r="P1034" s="26">
        <v>0</v>
      </c>
      <c r="Q1034" s="26">
        <v>0</v>
      </c>
      <c r="R1034" s="26">
        <v>325</v>
      </c>
      <c r="S1034" s="26">
        <v>175</v>
      </c>
      <c r="T1034" s="26">
        <v>225</v>
      </c>
      <c r="U1034" s="26">
        <v>0</v>
      </c>
      <c r="V1034" s="26">
        <v>0</v>
      </c>
      <c r="W1034" s="26">
        <v>84.930000305175781</v>
      </c>
      <c r="X1034" s="26">
        <v>125</v>
      </c>
      <c r="Y1034" s="26">
        <v>0</v>
      </c>
      <c r="Z1034" s="26">
        <v>0</v>
      </c>
      <c r="AA1034" s="26">
        <v>120</v>
      </c>
      <c r="AB1034" s="26">
        <v>0</v>
      </c>
      <c r="AC1034" s="26">
        <v>50</v>
      </c>
      <c r="AD1034" s="26">
        <v>600</v>
      </c>
      <c r="AE1034" s="26">
        <v>26.930000305175781</v>
      </c>
      <c r="AF1034" s="26">
        <v>214.45999926328659</v>
      </c>
      <c r="AG1034" s="26">
        <v>832.17698303956013</v>
      </c>
      <c r="AH1034" s="26">
        <v>882.68142050805454</v>
      </c>
      <c r="AI1034" s="30" t="str">
        <f t="shared" si="629"/>
        <v>WX BP, Market Reliance, Biodiesel</v>
      </c>
      <c r="AJ1034" s="25">
        <v>2044</v>
      </c>
      <c r="AK1034" s="34">
        <f t="shared" si="630"/>
        <v>1714.8584035476147</v>
      </c>
      <c r="AL1034" s="34">
        <f t="shared" si="625"/>
        <v>725</v>
      </c>
      <c r="AM1034" s="34">
        <f t="shared" si="631"/>
        <v>650</v>
      </c>
      <c r="AN1034" s="34">
        <f t="shared" si="632"/>
        <v>214.45999926328659</v>
      </c>
      <c r="AO1034" s="34">
        <f t="shared" si="633"/>
        <v>111.86000061035156</v>
      </c>
      <c r="AP1034" s="34">
        <f t="shared" si="634"/>
        <v>120</v>
      </c>
      <c r="AQ1034" s="34">
        <f t="shared" si="635"/>
        <v>596.69999694824219</v>
      </c>
      <c r="AR1034" s="34">
        <f t="shared" si="626"/>
        <v>3250</v>
      </c>
      <c r="AS1034" s="34">
        <f t="shared" si="636"/>
        <v>125</v>
      </c>
      <c r="AT1034" s="34">
        <f t="shared" si="637"/>
        <v>0</v>
      </c>
      <c r="AU1034" s="34">
        <f t="shared" si="627"/>
        <v>1677.2000007629395</v>
      </c>
      <c r="AV1034" s="34">
        <f t="shared" si="628"/>
        <v>9185.078401132434</v>
      </c>
      <c r="AX1034" s="25">
        <v>2044</v>
      </c>
      <c r="AY1034" s="34"/>
      <c r="AZ1034" s="34"/>
      <c r="BA1034" s="34"/>
      <c r="BB1034" s="34"/>
      <c r="BC1034" s="34"/>
      <c r="BD1034" s="34"/>
      <c r="BE1034" s="34"/>
      <c r="BF1034" s="34"/>
      <c r="BG1034" s="34"/>
      <c r="BH1034" s="34"/>
      <c r="BI1034" s="34"/>
      <c r="BJ1034" s="34"/>
    </row>
    <row r="1035" spans="2:65" x14ac:dyDescent="0.25">
      <c r="B1035" s="27">
        <v>2045</v>
      </c>
      <c r="C1035" s="28">
        <v>0</v>
      </c>
      <c r="D1035" s="28">
        <v>1659</v>
      </c>
      <c r="E1035" s="28">
        <v>18.20000076293945</v>
      </c>
      <c r="F1035" s="28">
        <v>1900</v>
      </c>
      <c r="G1035" s="28">
        <v>550</v>
      </c>
      <c r="H1035" s="28">
        <v>200</v>
      </c>
      <c r="I1035" s="28">
        <v>0</v>
      </c>
      <c r="J1035" s="28">
        <v>400</v>
      </c>
      <c r="K1035" s="28">
        <v>0</v>
      </c>
      <c r="L1035" s="28">
        <v>300</v>
      </c>
      <c r="M1035" s="28">
        <v>596.40000152587891</v>
      </c>
      <c r="N1035" s="28">
        <v>0</v>
      </c>
      <c r="O1035" s="28">
        <v>0</v>
      </c>
      <c r="P1035" s="28">
        <v>0</v>
      </c>
      <c r="Q1035" s="28">
        <v>0</v>
      </c>
      <c r="R1035" s="28">
        <v>325</v>
      </c>
      <c r="S1035" s="28">
        <v>175</v>
      </c>
      <c r="T1035" s="28">
        <v>250</v>
      </c>
      <c r="U1035" s="28">
        <v>25</v>
      </c>
      <c r="V1035" s="28">
        <v>0</v>
      </c>
      <c r="W1035" s="28">
        <v>89.410003662109375</v>
      </c>
      <c r="X1035" s="28">
        <v>250</v>
      </c>
      <c r="Y1035" s="28">
        <v>0</v>
      </c>
      <c r="Z1035" s="28">
        <v>0</v>
      </c>
      <c r="AA1035" s="28">
        <v>120</v>
      </c>
      <c r="AB1035" s="28">
        <v>0</v>
      </c>
      <c r="AC1035" s="28">
        <v>50</v>
      </c>
      <c r="AD1035" s="28">
        <v>630</v>
      </c>
      <c r="AE1035" s="28">
        <v>28.360000610351559</v>
      </c>
      <c r="AF1035" s="28">
        <v>216.68000096082687</v>
      </c>
      <c r="AG1035" s="28">
        <v>847.64353959809046</v>
      </c>
      <c r="AH1035" s="28">
        <v>976.23904165753038</v>
      </c>
      <c r="AI1035" s="30" t="str">
        <f t="shared" si="629"/>
        <v>WX BP, Market Reliance, Biodiesel</v>
      </c>
      <c r="AJ1035" s="27">
        <v>2045</v>
      </c>
      <c r="AK1035" s="35">
        <f>SUM(AG1035:AH1035)</f>
        <v>1823.8825812556208</v>
      </c>
      <c r="AL1035" s="35">
        <f t="shared" si="625"/>
        <v>775</v>
      </c>
      <c r="AM1035" s="35">
        <f t="shared" si="631"/>
        <v>680</v>
      </c>
      <c r="AN1035" s="35">
        <f t="shared" si="632"/>
        <v>216.68000096082687</v>
      </c>
      <c r="AO1035" s="35">
        <f t="shared" si="633"/>
        <v>117.77000427246094</v>
      </c>
      <c r="AP1035" s="35">
        <f t="shared" si="634"/>
        <v>120</v>
      </c>
      <c r="AQ1035" s="35">
        <f t="shared" si="635"/>
        <v>596.40000152587891</v>
      </c>
      <c r="AR1035" s="35">
        <f t="shared" si="626"/>
        <v>3350</v>
      </c>
      <c r="AS1035" s="35">
        <f t="shared" si="636"/>
        <v>250</v>
      </c>
      <c r="AT1035" s="35">
        <f t="shared" si="637"/>
        <v>0</v>
      </c>
      <c r="AU1035" s="35">
        <f t="shared" si="627"/>
        <v>1677.2000007629395</v>
      </c>
      <c r="AV1035" s="35">
        <f t="shared" si="628"/>
        <v>9606.9325887777268</v>
      </c>
      <c r="AX1035" s="27">
        <v>2045</v>
      </c>
      <c r="AY1035" s="35">
        <f t="shared" ref="AY1035:BJ1035" si="640">AK1035-AK1020</f>
        <v>1196.4760434727798</v>
      </c>
      <c r="AZ1035" s="35">
        <f t="shared" si="640"/>
        <v>625</v>
      </c>
      <c r="BA1035" s="35">
        <f t="shared" si="640"/>
        <v>450</v>
      </c>
      <c r="BB1035" s="35">
        <f t="shared" si="640"/>
        <v>34.23000368475914</v>
      </c>
      <c r="BC1035" s="35">
        <f t="shared" si="640"/>
        <v>72.080005645751953</v>
      </c>
      <c r="BD1035" s="35">
        <f t="shared" si="640"/>
        <v>105</v>
      </c>
      <c r="BE1035" s="35">
        <f t="shared" si="640"/>
        <v>396.60000610351563</v>
      </c>
      <c r="BF1035" s="35">
        <f t="shared" si="640"/>
        <v>1850</v>
      </c>
      <c r="BG1035" s="35">
        <f t="shared" si="640"/>
        <v>250</v>
      </c>
      <c r="BH1035" s="35">
        <f t="shared" si="640"/>
        <v>0</v>
      </c>
      <c r="BI1035" s="35">
        <f t="shared" si="640"/>
        <v>492.20000076293945</v>
      </c>
      <c r="BJ1035" s="35">
        <f t="shared" si="640"/>
        <v>5471.5860596697457</v>
      </c>
    </row>
    <row r="1036" spans="2:65" x14ac:dyDescent="0.25">
      <c r="AX1036" s="27" t="s">
        <v>45</v>
      </c>
      <c r="AY1036" s="35">
        <f>SUM(AY1035,AY1020,AY1015)</f>
        <v>1823.8825812556208</v>
      </c>
      <c r="AZ1036" s="35">
        <f t="shared" ref="AZ1036:BJ1036" si="641">SUM(AZ1035,AZ1020,AZ1015)</f>
        <v>775</v>
      </c>
      <c r="BA1036" s="35">
        <f t="shared" si="641"/>
        <v>680</v>
      </c>
      <c r="BB1036" s="35">
        <f t="shared" si="641"/>
        <v>216.68000096082687</v>
      </c>
      <c r="BC1036" s="35">
        <f t="shared" si="641"/>
        <v>117.77000427246094</v>
      </c>
      <c r="BD1036" s="35">
        <f t="shared" si="641"/>
        <v>120</v>
      </c>
      <c r="BE1036" s="35">
        <f t="shared" si="641"/>
        <v>596.40000152587891</v>
      </c>
      <c r="BF1036" s="35">
        <f t="shared" si="641"/>
        <v>3350</v>
      </c>
      <c r="BG1036" s="35">
        <f t="shared" si="641"/>
        <v>250</v>
      </c>
      <c r="BH1036" s="35">
        <f t="shared" si="641"/>
        <v>0</v>
      </c>
      <c r="BI1036" s="35">
        <f t="shared" si="641"/>
        <v>1677.2000007629395</v>
      </c>
      <c r="BJ1036" s="35">
        <f t="shared" si="641"/>
        <v>9606.9325887777268</v>
      </c>
    </row>
    <row r="1038" spans="2:65" x14ac:dyDescent="0.25">
      <c r="B1038" s="1" t="s">
        <v>139</v>
      </c>
    </row>
    <row r="1039" spans="2:65" ht="75" x14ac:dyDescent="0.25">
      <c r="B1039" s="16" t="s">
        <v>13</v>
      </c>
      <c r="C1039" s="17" t="s">
        <v>14</v>
      </c>
      <c r="D1039" s="17" t="s">
        <v>15</v>
      </c>
      <c r="E1039" s="17" t="s">
        <v>16</v>
      </c>
      <c r="F1039" s="18" t="s">
        <v>17</v>
      </c>
      <c r="G1039" s="18" t="s">
        <v>18</v>
      </c>
      <c r="H1039" s="18" t="s">
        <v>19</v>
      </c>
      <c r="I1039" s="18" t="s">
        <v>20</v>
      </c>
      <c r="J1039" s="18" t="s">
        <v>21</v>
      </c>
      <c r="K1039" s="18" t="s">
        <v>22</v>
      </c>
      <c r="L1039" s="18" t="s">
        <v>23</v>
      </c>
      <c r="M1039" s="19" t="s">
        <v>24</v>
      </c>
      <c r="N1039" s="19" t="s">
        <v>25</v>
      </c>
      <c r="O1039" s="19" t="s">
        <v>26</v>
      </c>
      <c r="P1039" s="19" t="s">
        <v>27</v>
      </c>
      <c r="Q1039" s="19" t="s">
        <v>28</v>
      </c>
      <c r="R1039" s="20" t="s">
        <v>29</v>
      </c>
      <c r="S1039" s="20" t="s">
        <v>30</v>
      </c>
      <c r="T1039" s="20" t="s">
        <v>31</v>
      </c>
      <c r="U1039" s="20" t="s">
        <v>32</v>
      </c>
      <c r="V1039" s="20" t="s">
        <v>33</v>
      </c>
      <c r="W1039" s="20" t="s">
        <v>34</v>
      </c>
      <c r="X1039" s="21" t="s">
        <v>35</v>
      </c>
      <c r="Y1039" s="21" t="s">
        <v>36</v>
      </c>
      <c r="Z1039" s="21" t="s">
        <v>37</v>
      </c>
      <c r="AA1039" s="16" t="s">
        <v>38</v>
      </c>
      <c r="AB1039" s="16" t="s">
        <v>39</v>
      </c>
      <c r="AC1039" s="16" t="s">
        <v>52</v>
      </c>
      <c r="AD1039" s="16" t="s">
        <v>41</v>
      </c>
      <c r="AE1039" s="16" t="s">
        <v>42</v>
      </c>
      <c r="AF1039" s="22" t="s">
        <v>1</v>
      </c>
      <c r="AG1039" s="22" t="s">
        <v>43</v>
      </c>
      <c r="AH1039" s="22" t="s">
        <v>44</v>
      </c>
      <c r="AI1039" s="36" t="str">
        <f>B1038</f>
        <v>Template</v>
      </c>
      <c r="AJ1039" s="23" t="s">
        <v>13</v>
      </c>
      <c r="AK1039" s="23" t="s">
        <v>58</v>
      </c>
      <c r="AL1039" s="23" t="s">
        <v>59</v>
      </c>
      <c r="AM1039" s="23" t="s">
        <v>60</v>
      </c>
      <c r="AN1039" s="23" t="s">
        <v>61</v>
      </c>
      <c r="AO1039" s="23" t="s">
        <v>62</v>
      </c>
      <c r="AP1039" s="24" t="s">
        <v>38</v>
      </c>
      <c r="AQ1039" s="24" t="s">
        <v>47</v>
      </c>
      <c r="AR1039" s="24" t="s">
        <v>53</v>
      </c>
      <c r="AS1039" s="24" t="s">
        <v>63</v>
      </c>
      <c r="AT1039" s="24" t="s">
        <v>64</v>
      </c>
      <c r="AU1039" s="24" t="s">
        <v>50</v>
      </c>
      <c r="AV1039" s="24" t="s">
        <v>45</v>
      </c>
      <c r="AX1039" s="23" t="s">
        <v>273</v>
      </c>
      <c r="AY1039" s="23" t="s">
        <v>58</v>
      </c>
      <c r="AZ1039" s="23" t="s">
        <v>59</v>
      </c>
      <c r="BA1039" s="23" t="s">
        <v>60</v>
      </c>
      <c r="BB1039" s="23" t="s">
        <v>61</v>
      </c>
      <c r="BC1039" s="23" t="s">
        <v>62</v>
      </c>
      <c r="BD1039" s="24" t="s">
        <v>38</v>
      </c>
      <c r="BE1039" s="24" t="s">
        <v>47</v>
      </c>
      <c r="BF1039" s="24" t="s">
        <v>53</v>
      </c>
      <c r="BG1039" s="24" t="s">
        <v>63</v>
      </c>
      <c r="BH1039" s="24" t="s">
        <v>64</v>
      </c>
      <c r="BI1039" s="24" t="s">
        <v>50</v>
      </c>
      <c r="BJ1039" s="24" t="s">
        <v>45</v>
      </c>
    </row>
    <row r="1040" spans="2:65" x14ac:dyDescent="0.25">
      <c r="B1040" s="25">
        <v>2022</v>
      </c>
      <c r="C1040" s="26"/>
      <c r="D1040" s="26"/>
      <c r="E1040" s="26"/>
      <c r="F1040" s="26"/>
      <c r="G1040" s="26"/>
      <c r="H1040" s="26"/>
      <c r="I1040" s="26"/>
      <c r="J1040" s="26"/>
      <c r="K1040" s="26"/>
      <c r="L1040" s="26"/>
      <c r="M1040" s="26"/>
      <c r="N1040" s="26"/>
      <c r="O1040" s="26"/>
      <c r="P1040" s="26"/>
      <c r="Q1040" s="26"/>
      <c r="R1040" s="26"/>
      <c r="S1040" s="26"/>
      <c r="T1040" s="26"/>
      <c r="U1040" s="26"/>
      <c r="V1040" s="26"/>
      <c r="W1040" s="26"/>
      <c r="X1040" s="26"/>
      <c r="Y1040" s="26"/>
      <c r="Z1040" s="26"/>
      <c r="AA1040" s="26"/>
      <c r="AB1040" s="26"/>
      <c r="AC1040" s="26"/>
      <c r="AD1040" s="26"/>
      <c r="AE1040" s="26"/>
      <c r="AF1040" s="26"/>
      <c r="AG1040" s="26"/>
      <c r="AH1040" s="26"/>
      <c r="AI1040" s="30" t="str">
        <f>AI1039</f>
        <v>Template</v>
      </c>
      <c r="AJ1040" s="25">
        <v>2022</v>
      </c>
      <c r="AK1040" s="34">
        <f>SUM(AG1040:AH1040)</f>
        <v>0</v>
      </c>
      <c r="AL1040" s="34">
        <f t="shared" ref="AL1040:AL1063" si="642">SUM(R1040:U1040)</f>
        <v>0</v>
      </c>
      <c r="AM1040" s="34">
        <f>SUM(AC1040:AD1040)</f>
        <v>0</v>
      </c>
      <c r="AN1040" s="34">
        <f>AF1040</f>
        <v>0</v>
      </c>
      <c r="AO1040" s="34">
        <f>W1040+AE1040</f>
        <v>0</v>
      </c>
      <c r="AP1040" s="34">
        <f>AA1040</f>
        <v>0</v>
      </c>
      <c r="AQ1040" s="34">
        <f>SUM(M1040:Q1040)</f>
        <v>0</v>
      </c>
      <c r="AR1040" s="34">
        <f t="shared" ref="AR1040:AR1063" si="643">SUM(F1040:L1040)</f>
        <v>0</v>
      </c>
      <c r="AS1040" s="34">
        <f>SUM(X1040:Z1040)</f>
        <v>0</v>
      </c>
      <c r="AT1040" s="34">
        <f>V1040</f>
        <v>0</v>
      </c>
      <c r="AU1040" s="34">
        <f t="shared" ref="AU1040:AU1063" si="644">SUM(C1040:E1040)</f>
        <v>0</v>
      </c>
      <c r="AV1040" s="34">
        <f t="shared" ref="AV1040:AV1063" si="645">SUM(AK1040:AU1040)</f>
        <v>0</v>
      </c>
      <c r="AX1040" s="25">
        <v>2022</v>
      </c>
      <c r="AY1040" s="34"/>
      <c r="AZ1040" s="34"/>
      <c r="BA1040" s="34"/>
      <c r="BB1040" s="34"/>
      <c r="BC1040" s="34"/>
      <c r="BD1040" s="34"/>
      <c r="BE1040" s="34"/>
      <c r="BF1040" s="34"/>
      <c r="BG1040" s="34"/>
      <c r="BH1040" s="34"/>
      <c r="BI1040" s="34"/>
      <c r="BJ1040" s="34"/>
      <c r="BL1040" s="74" t="s">
        <v>58</v>
      </c>
      <c r="BM1040" s="75">
        <f>AY1064</f>
        <v>0</v>
      </c>
    </row>
    <row r="1041" spans="2:65" x14ac:dyDescent="0.25">
      <c r="B1041" s="27">
        <v>2023</v>
      </c>
      <c r="C1041" s="26"/>
      <c r="D1041" s="26"/>
      <c r="E1041" s="26"/>
      <c r="F1041" s="26"/>
      <c r="G1041" s="26"/>
      <c r="H1041" s="26"/>
      <c r="I1041" s="26"/>
      <c r="J1041" s="26"/>
      <c r="K1041" s="26"/>
      <c r="L1041" s="26"/>
      <c r="M1041" s="26"/>
      <c r="N1041" s="26"/>
      <c r="O1041" s="26"/>
      <c r="P1041" s="26"/>
      <c r="Q1041" s="26"/>
      <c r="R1041" s="26"/>
      <c r="S1041" s="26"/>
      <c r="T1041" s="26"/>
      <c r="U1041" s="26"/>
      <c r="V1041" s="26"/>
      <c r="W1041" s="26"/>
      <c r="X1041" s="26"/>
      <c r="Y1041" s="26"/>
      <c r="Z1041" s="26"/>
      <c r="AA1041" s="26"/>
      <c r="AB1041" s="26"/>
      <c r="AC1041" s="26"/>
      <c r="AD1041" s="26"/>
      <c r="AE1041" s="26"/>
      <c r="AF1041" s="26"/>
      <c r="AG1041" s="26"/>
      <c r="AH1041" s="26"/>
      <c r="AI1041" s="30" t="str">
        <f t="shared" ref="AI1041:AI1063" si="646">AI1040</f>
        <v>Template</v>
      </c>
      <c r="AJ1041" s="27">
        <v>2023</v>
      </c>
      <c r="AK1041" s="35">
        <f t="shared" ref="AK1041:AK1062" si="647">SUM(AG1041:AH1041)</f>
        <v>0</v>
      </c>
      <c r="AL1041" s="35">
        <f t="shared" si="642"/>
        <v>0</v>
      </c>
      <c r="AM1041" s="35">
        <f t="shared" ref="AM1041:AM1063" si="648">SUM(AC1041:AD1041)</f>
        <v>0</v>
      </c>
      <c r="AN1041" s="35">
        <f t="shared" ref="AN1041:AN1063" si="649">AF1041</f>
        <v>0</v>
      </c>
      <c r="AO1041" s="35">
        <f t="shared" ref="AO1041:AO1063" si="650">W1041+AE1041</f>
        <v>0</v>
      </c>
      <c r="AP1041" s="35">
        <f t="shared" ref="AP1041:AP1063" si="651">AA1041</f>
        <v>0</v>
      </c>
      <c r="AQ1041" s="35">
        <f t="shared" ref="AQ1041:AQ1063" si="652">SUM(M1041:Q1041)</f>
        <v>0</v>
      </c>
      <c r="AR1041" s="35">
        <f t="shared" si="643"/>
        <v>0</v>
      </c>
      <c r="AS1041" s="35">
        <f t="shared" ref="AS1041:AS1063" si="653">SUM(X1041:Z1041)</f>
        <v>0</v>
      </c>
      <c r="AT1041" s="35">
        <f t="shared" ref="AT1041:AT1063" si="654">V1041</f>
        <v>0</v>
      </c>
      <c r="AU1041" s="35">
        <f t="shared" si="644"/>
        <v>0</v>
      </c>
      <c r="AV1041" s="35">
        <f t="shared" si="645"/>
        <v>0</v>
      </c>
      <c r="AX1041" s="27">
        <v>2023</v>
      </c>
      <c r="AY1041" s="35"/>
      <c r="AZ1041" s="35"/>
      <c r="BA1041" s="35"/>
      <c r="BB1041" s="35"/>
      <c r="BC1041" s="35"/>
      <c r="BD1041" s="35"/>
      <c r="BE1041" s="35"/>
      <c r="BF1041" s="35"/>
      <c r="BG1041" s="35"/>
      <c r="BH1041" s="35"/>
      <c r="BI1041" s="35"/>
      <c r="BJ1041" s="35"/>
      <c r="BL1041" s="74" t="s">
        <v>59</v>
      </c>
      <c r="BM1041" s="75">
        <f>AZ1064</f>
        <v>0</v>
      </c>
    </row>
    <row r="1042" spans="2:65" x14ac:dyDescent="0.25">
      <c r="B1042" s="25">
        <v>2024</v>
      </c>
      <c r="C1042" s="26"/>
      <c r="D1042" s="26"/>
      <c r="E1042" s="26"/>
      <c r="F1042" s="26"/>
      <c r="G1042" s="26"/>
      <c r="H1042" s="26"/>
      <c r="I1042" s="26"/>
      <c r="J1042" s="26"/>
      <c r="K1042" s="26"/>
      <c r="L1042" s="26"/>
      <c r="M1042" s="26"/>
      <c r="N1042" s="26"/>
      <c r="O1042" s="26"/>
      <c r="P1042" s="26"/>
      <c r="Q1042" s="26"/>
      <c r="R1042" s="26"/>
      <c r="S1042" s="26"/>
      <c r="T1042" s="26"/>
      <c r="U1042" s="26"/>
      <c r="V1042" s="26"/>
      <c r="W1042" s="26"/>
      <c r="X1042" s="26"/>
      <c r="Y1042" s="26"/>
      <c r="Z1042" s="26"/>
      <c r="AA1042" s="26"/>
      <c r="AB1042" s="26"/>
      <c r="AC1042" s="26"/>
      <c r="AD1042" s="26"/>
      <c r="AE1042" s="26"/>
      <c r="AF1042" s="26"/>
      <c r="AG1042" s="26"/>
      <c r="AH1042" s="26"/>
      <c r="AI1042" s="30" t="str">
        <f t="shared" si="646"/>
        <v>Template</v>
      </c>
      <c r="AJ1042" s="25">
        <v>2024</v>
      </c>
      <c r="AK1042" s="34">
        <f t="shared" si="647"/>
        <v>0</v>
      </c>
      <c r="AL1042" s="34">
        <f t="shared" si="642"/>
        <v>0</v>
      </c>
      <c r="AM1042" s="34">
        <f t="shared" si="648"/>
        <v>0</v>
      </c>
      <c r="AN1042" s="34">
        <f t="shared" si="649"/>
        <v>0</v>
      </c>
      <c r="AO1042" s="34">
        <f t="shared" si="650"/>
        <v>0</v>
      </c>
      <c r="AP1042" s="34">
        <f t="shared" si="651"/>
        <v>0</v>
      </c>
      <c r="AQ1042" s="34">
        <f t="shared" si="652"/>
        <v>0</v>
      </c>
      <c r="AR1042" s="34">
        <f t="shared" si="643"/>
        <v>0</v>
      </c>
      <c r="AS1042" s="34">
        <f t="shared" si="653"/>
        <v>0</v>
      </c>
      <c r="AT1042" s="34">
        <f t="shared" si="654"/>
        <v>0</v>
      </c>
      <c r="AU1042" s="34">
        <f t="shared" si="644"/>
        <v>0</v>
      </c>
      <c r="AV1042" s="34">
        <f t="shared" si="645"/>
        <v>0</v>
      </c>
      <c r="AX1042" s="25">
        <v>2024</v>
      </c>
      <c r="AY1042" s="34"/>
      <c r="AZ1042" s="34"/>
      <c r="BA1042" s="34"/>
      <c r="BB1042" s="34"/>
      <c r="BC1042" s="34"/>
      <c r="BD1042" s="34"/>
      <c r="BE1042" s="34"/>
      <c r="BF1042" s="34"/>
      <c r="BG1042" s="34"/>
      <c r="BH1042" s="34"/>
      <c r="BI1042" s="34"/>
      <c r="BJ1042" s="34"/>
      <c r="BL1042" s="74" t="s">
        <v>60</v>
      </c>
      <c r="BM1042" s="75">
        <f>BA1064</f>
        <v>0</v>
      </c>
    </row>
    <row r="1043" spans="2:65" x14ac:dyDescent="0.25">
      <c r="B1043" s="27">
        <v>2025</v>
      </c>
      <c r="C1043" s="26"/>
      <c r="D1043" s="26"/>
      <c r="E1043" s="26"/>
      <c r="F1043" s="26"/>
      <c r="G1043" s="26"/>
      <c r="H1043" s="26"/>
      <c r="I1043" s="26"/>
      <c r="J1043" s="26"/>
      <c r="K1043" s="26"/>
      <c r="L1043" s="26"/>
      <c r="M1043" s="26"/>
      <c r="N1043" s="26"/>
      <c r="O1043" s="26"/>
      <c r="P1043" s="26"/>
      <c r="Q1043" s="26"/>
      <c r="R1043" s="26"/>
      <c r="S1043" s="26"/>
      <c r="T1043" s="26"/>
      <c r="U1043" s="26"/>
      <c r="V1043" s="26"/>
      <c r="W1043" s="26"/>
      <c r="X1043" s="26"/>
      <c r="Y1043" s="26"/>
      <c r="Z1043" s="26"/>
      <c r="AA1043" s="26"/>
      <c r="AB1043" s="26"/>
      <c r="AC1043" s="26"/>
      <c r="AD1043" s="26"/>
      <c r="AE1043" s="26"/>
      <c r="AF1043" s="26"/>
      <c r="AG1043" s="26"/>
      <c r="AH1043" s="26"/>
      <c r="AI1043" s="30" t="str">
        <f t="shared" si="646"/>
        <v>Template</v>
      </c>
      <c r="AJ1043" s="27">
        <v>2025</v>
      </c>
      <c r="AK1043" s="35">
        <f t="shared" si="647"/>
        <v>0</v>
      </c>
      <c r="AL1043" s="35">
        <f t="shared" si="642"/>
        <v>0</v>
      </c>
      <c r="AM1043" s="35">
        <f t="shared" si="648"/>
        <v>0</v>
      </c>
      <c r="AN1043" s="35">
        <f t="shared" si="649"/>
        <v>0</v>
      </c>
      <c r="AO1043" s="35">
        <f t="shared" si="650"/>
        <v>0</v>
      </c>
      <c r="AP1043" s="35">
        <f t="shared" si="651"/>
        <v>0</v>
      </c>
      <c r="AQ1043" s="35">
        <f t="shared" si="652"/>
        <v>0</v>
      </c>
      <c r="AR1043" s="35">
        <f t="shared" si="643"/>
        <v>0</v>
      </c>
      <c r="AS1043" s="35">
        <f t="shared" si="653"/>
        <v>0</v>
      </c>
      <c r="AT1043" s="35">
        <f t="shared" si="654"/>
        <v>0</v>
      </c>
      <c r="AU1043" s="35">
        <f t="shared" si="644"/>
        <v>0</v>
      </c>
      <c r="AV1043" s="35">
        <f t="shared" si="645"/>
        <v>0</v>
      </c>
      <c r="AX1043" s="27">
        <v>2025</v>
      </c>
      <c r="AY1043" s="35">
        <f t="shared" ref="AY1043:BJ1043" si="655">AK1043</f>
        <v>0</v>
      </c>
      <c r="AZ1043" s="35">
        <f t="shared" si="655"/>
        <v>0</v>
      </c>
      <c r="BA1043" s="35">
        <f t="shared" si="655"/>
        <v>0</v>
      </c>
      <c r="BB1043" s="35">
        <f t="shared" si="655"/>
        <v>0</v>
      </c>
      <c r="BC1043" s="35">
        <f t="shared" si="655"/>
        <v>0</v>
      </c>
      <c r="BD1043" s="35">
        <f t="shared" si="655"/>
        <v>0</v>
      </c>
      <c r="BE1043" s="35">
        <f t="shared" si="655"/>
        <v>0</v>
      </c>
      <c r="BF1043" s="35">
        <f t="shared" si="655"/>
        <v>0</v>
      </c>
      <c r="BG1043" s="35">
        <f t="shared" si="655"/>
        <v>0</v>
      </c>
      <c r="BH1043" s="35">
        <f t="shared" si="655"/>
        <v>0</v>
      </c>
      <c r="BI1043" s="35">
        <f t="shared" si="655"/>
        <v>0</v>
      </c>
      <c r="BJ1043" s="35">
        <f t="shared" si="655"/>
        <v>0</v>
      </c>
      <c r="BL1043" s="74" t="s">
        <v>61</v>
      </c>
      <c r="BM1043" s="75">
        <f>BB1064</f>
        <v>0</v>
      </c>
    </row>
    <row r="1044" spans="2:65" x14ac:dyDescent="0.25">
      <c r="B1044" s="25">
        <v>2026</v>
      </c>
      <c r="C1044" s="26"/>
      <c r="D1044" s="26"/>
      <c r="E1044" s="26"/>
      <c r="F1044" s="26"/>
      <c r="G1044" s="26"/>
      <c r="H1044" s="26"/>
      <c r="I1044" s="26"/>
      <c r="J1044" s="26"/>
      <c r="K1044" s="26"/>
      <c r="L1044" s="26"/>
      <c r="M1044" s="26"/>
      <c r="N1044" s="26"/>
      <c r="O1044" s="26"/>
      <c r="P1044" s="26"/>
      <c r="Q1044" s="26"/>
      <c r="R1044" s="26"/>
      <c r="S1044" s="26"/>
      <c r="T1044" s="26"/>
      <c r="U1044" s="26"/>
      <c r="V1044" s="26"/>
      <c r="W1044" s="26"/>
      <c r="X1044" s="26"/>
      <c r="Y1044" s="26"/>
      <c r="Z1044" s="26"/>
      <c r="AA1044" s="26"/>
      <c r="AB1044" s="26"/>
      <c r="AC1044" s="26"/>
      <c r="AD1044" s="26"/>
      <c r="AE1044" s="26"/>
      <c r="AF1044" s="26"/>
      <c r="AG1044" s="26"/>
      <c r="AH1044" s="26"/>
      <c r="AI1044" s="30" t="str">
        <f t="shared" si="646"/>
        <v>Template</v>
      </c>
      <c r="AJ1044" s="25">
        <v>2026</v>
      </c>
      <c r="AK1044" s="34">
        <f t="shared" si="647"/>
        <v>0</v>
      </c>
      <c r="AL1044" s="34">
        <f t="shared" si="642"/>
        <v>0</v>
      </c>
      <c r="AM1044" s="34">
        <f t="shared" si="648"/>
        <v>0</v>
      </c>
      <c r="AN1044" s="34">
        <f t="shared" si="649"/>
        <v>0</v>
      </c>
      <c r="AO1044" s="34">
        <f t="shared" si="650"/>
        <v>0</v>
      </c>
      <c r="AP1044" s="34">
        <f t="shared" si="651"/>
        <v>0</v>
      </c>
      <c r="AQ1044" s="34">
        <f t="shared" si="652"/>
        <v>0</v>
      </c>
      <c r="AR1044" s="34">
        <f t="shared" si="643"/>
        <v>0</v>
      </c>
      <c r="AS1044" s="34">
        <f t="shared" si="653"/>
        <v>0</v>
      </c>
      <c r="AT1044" s="34">
        <f t="shared" si="654"/>
        <v>0</v>
      </c>
      <c r="AU1044" s="34">
        <f t="shared" si="644"/>
        <v>0</v>
      </c>
      <c r="AV1044" s="34">
        <f t="shared" si="645"/>
        <v>0</v>
      </c>
      <c r="AX1044" s="25">
        <v>2026</v>
      </c>
      <c r="AY1044" s="34"/>
      <c r="AZ1044" s="34"/>
      <c r="BA1044" s="34"/>
      <c r="BB1044" s="34"/>
      <c r="BC1044" s="34"/>
      <c r="BD1044" s="34"/>
      <c r="BE1044" s="34"/>
      <c r="BF1044" s="34"/>
      <c r="BG1044" s="34"/>
      <c r="BH1044" s="34"/>
      <c r="BI1044" s="34"/>
      <c r="BJ1044" s="34"/>
      <c r="BL1044" s="74" t="s">
        <v>62</v>
      </c>
      <c r="BM1044" s="75">
        <f>BC1064</f>
        <v>0</v>
      </c>
    </row>
    <row r="1045" spans="2:65" x14ac:dyDescent="0.25">
      <c r="B1045" s="27">
        <v>2027</v>
      </c>
      <c r="C1045" s="26"/>
      <c r="D1045" s="26"/>
      <c r="E1045" s="26"/>
      <c r="F1045" s="26"/>
      <c r="G1045" s="26"/>
      <c r="H1045" s="26"/>
      <c r="I1045" s="26"/>
      <c r="J1045" s="26"/>
      <c r="K1045" s="26"/>
      <c r="L1045" s="26"/>
      <c r="M1045" s="26"/>
      <c r="N1045" s="26"/>
      <c r="O1045" s="26"/>
      <c r="P1045" s="26"/>
      <c r="Q1045" s="26"/>
      <c r="R1045" s="26"/>
      <c r="S1045" s="26"/>
      <c r="T1045" s="26"/>
      <c r="U1045" s="26"/>
      <c r="V1045" s="26"/>
      <c r="W1045" s="26"/>
      <c r="X1045" s="26"/>
      <c r="Y1045" s="26"/>
      <c r="Z1045" s="26"/>
      <c r="AA1045" s="26"/>
      <c r="AB1045" s="26"/>
      <c r="AC1045" s="26"/>
      <c r="AD1045" s="26"/>
      <c r="AE1045" s="26"/>
      <c r="AF1045" s="26"/>
      <c r="AG1045" s="26"/>
      <c r="AH1045" s="26"/>
      <c r="AI1045" s="30" t="str">
        <f t="shared" si="646"/>
        <v>Template</v>
      </c>
      <c r="AJ1045" s="27">
        <v>2027</v>
      </c>
      <c r="AK1045" s="35">
        <f t="shared" si="647"/>
        <v>0</v>
      </c>
      <c r="AL1045" s="35">
        <f t="shared" si="642"/>
        <v>0</v>
      </c>
      <c r="AM1045" s="35">
        <f t="shared" si="648"/>
        <v>0</v>
      </c>
      <c r="AN1045" s="35">
        <f t="shared" si="649"/>
        <v>0</v>
      </c>
      <c r="AO1045" s="35">
        <f t="shared" si="650"/>
        <v>0</v>
      </c>
      <c r="AP1045" s="35">
        <f t="shared" si="651"/>
        <v>0</v>
      </c>
      <c r="AQ1045" s="35">
        <f t="shared" si="652"/>
        <v>0</v>
      </c>
      <c r="AR1045" s="35">
        <f t="shared" si="643"/>
        <v>0</v>
      </c>
      <c r="AS1045" s="35">
        <f t="shared" si="653"/>
        <v>0</v>
      </c>
      <c r="AT1045" s="35">
        <f t="shared" si="654"/>
        <v>0</v>
      </c>
      <c r="AU1045" s="35">
        <f t="shared" si="644"/>
        <v>0</v>
      </c>
      <c r="AV1045" s="35">
        <f t="shared" si="645"/>
        <v>0</v>
      </c>
      <c r="AX1045" s="27">
        <v>2027</v>
      </c>
      <c r="AY1045" s="35"/>
      <c r="AZ1045" s="35"/>
      <c r="BA1045" s="35"/>
      <c r="BB1045" s="35"/>
      <c r="BC1045" s="35"/>
      <c r="BD1045" s="35"/>
      <c r="BE1045" s="35"/>
      <c r="BF1045" s="35"/>
      <c r="BG1045" s="35"/>
      <c r="BH1045" s="35"/>
      <c r="BI1045" s="35"/>
      <c r="BJ1045" s="35"/>
      <c r="BL1045" s="74" t="s">
        <v>38</v>
      </c>
      <c r="BM1045" s="75">
        <f>BD1064</f>
        <v>0</v>
      </c>
    </row>
    <row r="1046" spans="2:65" x14ac:dyDescent="0.25">
      <c r="B1046" s="25">
        <v>2028</v>
      </c>
      <c r="C1046" s="26"/>
      <c r="D1046" s="26"/>
      <c r="E1046" s="26"/>
      <c r="F1046" s="26"/>
      <c r="G1046" s="26"/>
      <c r="H1046" s="26"/>
      <c r="I1046" s="26"/>
      <c r="J1046" s="26"/>
      <c r="K1046" s="26"/>
      <c r="L1046" s="26"/>
      <c r="M1046" s="26"/>
      <c r="N1046" s="26"/>
      <c r="O1046" s="26"/>
      <c r="P1046" s="26"/>
      <c r="Q1046" s="26"/>
      <c r="R1046" s="26"/>
      <c r="S1046" s="26"/>
      <c r="T1046" s="26"/>
      <c r="U1046" s="26"/>
      <c r="V1046" s="26"/>
      <c r="W1046" s="26"/>
      <c r="X1046" s="26"/>
      <c r="Y1046" s="26"/>
      <c r="Z1046" s="26"/>
      <c r="AA1046" s="26"/>
      <c r="AB1046" s="26"/>
      <c r="AC1046" s="26"/>
      <c r="AD1046" s="26"/>
      <c r="AE1046" s="26"/>
      <c r="AF1046" s="26"/>
      <c r="AG1046" s="26"/>
      <c r="AH1046" s="26"/>
      <c r="AI1046" s="30" t="str">
        <f t="shared" si="646"/>
        <v>Template</v>
      </c>
      <c r="AJ1046" s="25">
        <v>2028</v>
      </c>
      <c r="AK1046" s="34">
        <f t="shared" si="647"/>
        <v>0</v>
      </c>
      <c r="AL1046" s="34">
        <f t="shared" si="642"/>
        <v>0</v>
      </c>
      <c r="AM1046" s="34">
        <f t="shared" si="648"/>
        <v>0</v>
      </c>
      <c r="AN1046" s="34">
        <f t="shared" si="649"/>
        <v>0</v>
      </c>
      <c r="AO1046" s="34">
        <f t="shared" si="650"/>
        <v>0</v>
      </c>
      <c r="AP1046" s="34">
        <f t="shared" si="651"/>
        <v>0</v>
      </c>
      <c r="AQ1046" s="34">
        <f t="shared" si="652"/>
        <v>0</v>
      </c>
      <c r="AR1046" s="34">
        <f t="shared" si="643"/>
        <v>0</v>
      </c>
      <c r="AS1046" s="34">
        <f t="shared" si="653"/>
        <v>0</v>
      </c>
      <c r="AT1046" s="34">
        <f t="shared" si="654"/>
        <v>0</v>
      </c>
      <c r="AU1046" s="34">
        <f t="shared" si="644"/>
        <v>0</v>
      </c>
      <c r="AV1046" s="34">
        <f t="shared" si="645"/>
        <v>0</v>
      </c>
      <c r="AX1046" s="25">
        <v>2028</v>
      </c>
      <c r="AY1046" s="34"/>
      <c r="AZ1046" s="34"/>
      <c r="BA1046" s="34"/>
      <c r="BB1046" s="34"/>
      <c r="BC1046" s="34"/>
      <c r="BD1046" s="34"/>
      <c r="BE1046" s="34"/>
      <c r="BF1046" s="34"/>
      <c r="BG1046" s="34"/>
      <c r="BH1046" s="34"/>
      <c r="BI1046" s="34"/>
      <c r="BJ1046" s="34"/>
      <c r="BL1046" s="74" t="s">
        <v>47</v>
      </c>
      <c r="BM1046" s="75">
        <f>BE1064</f>
        <v>0</v>
      </c>
    </row>
    <row r="1047" spans="2:65" x14ac:dyDescent="0.25">
      <c r="B1047" s="27">
        <v>2029</v>
      </c>
      <c r="C1047" s="26"/>
      <c r="D1047" s="26"/>
      <c r="E1047" s="26"/>
      <c r="F1047" s="26"/>
      <c r="G1047" s="26"/>
      <c r="H1047" s="26"/>
      <c r="I1047" s="26"/>
      <c r="J1047" s="26"/>
      <c r="K1047" s="26"/>
      <c r="L1047" s="26"/>
      <c r="M1047" s="26"/>
      <c r="N1047" s="26"/>
      <c r="O1047" s="26"/>
      <c r="P1047" s="26"/>
      <c r="Q1047" s="26"/>
      <c r="R1047" s="26"/>
      <c r="S1047" s="26"/>
      <c r="T1047" s="26"/>
      <c r="U1047" s="26"/>
      <c r="V1047" s="26"/>
      <c r="W1047" s="26"/>
      <c r="X1047" s="26"/>
      <c r="Y1047" s="26"/>
      <c r="Z1047" s="26"/>
      <c r="AA1047" s="26"/>
      <c r="AB1047" s="26"/>
      <c r="AC1047" s="26"/>
      <c r="AD1047" s="26"/>
      <c r="AE1047" s="26"/>
      <c r="AF1047" s="26"/>
      <c r="AG1047" s="26"/>
      <c r="AH1047" s="26"/>
      <c r="AI1047" s="30" t="str">
        <f t="shared" si="646"/>
        <v>Template</v>
      </c>
      <c r="AJ1047" s="27">
        <v>2029</v>
      </c>
      <c r="AK1047" s="35">
        <f t="shared" si="647"/>
        <v>0</v>
      </c>
      <c r="AL1047" s="35">
        <f t="shared" si="642"/>
        <v>0</v>
      </c>
      <c r="AM1047" s="35">
        <f t="shared" si="648"/>
        <v>0</v>
      </c>
      <c r="AN1047" s="35">
        <f t="shared" si="649"/>
        <v>0</v>
      </c>
      <c r="AO1047" s="35">
        <f t="shared" si="650"/>
        <v>0</v>
      </c>
      <c r="AP1047" s="35">
        <f t="shared" si="651"/>
        <v>0</v>
      </c>
      <c r="AQ1047" s="35">
        <f t="shared" si="652"/>
        <v>0</v>
      </c>
      <c r="AR1047" s="35">
        <f t="shared" si="643"/>
        <v>0</v>
      </c>
      <c r="AS1047" s="35">
        <f t="shared" si="653"/>
        <v>0</v>
      </c>
      <c r="AT1047" s="35">
        <f t="shared" si="654"/>
        <v>0</v>
      </c>
      <c r="AU1047" s="35">
        <f t="shared" si="644"/>
        <v>0</v>
      </c>
      <c r="AV1047" s="35">
        <f t="shared" si="645"/>
        <v>0</v>
      </c>
      <c r="AX1047" s="27">
        <v>2029</v>
      </c>
      <c r="AY1047" s="35"/>
      <c r="AZ1047" s="35"/>
      <c r="BA1047" s="35"/>
      <c r="BB1047" s="35"/>
      <c r="BC1047" s="35"/>
      <c r="BD1047" s="35"/>
      <c r="BE1047" s="35"/>
      <c r="BF1047" s="35"/>
      <c r="BG1047" s="35"/>
      <c r="BH1047" s="35"/>
      <c r="BI1047" s="35"/>
      <c r="BJ1047" s="35"/>
      <c r="BL1047" s="74" t="s">
        <v>53</v>
      </c>
      <c r="BM1047" s="75">
        <f>BF1064</f>
        <v>0</v>
      </c>
    </row>
    <row r="1048" spans="2:65" x14ac:dyDescent="0.25">
      <c r="B1048" s="25">
        <v>2030</v>
      </c>
      <c r="C1048" s="26"/>
      <c r="D1048" s="26"/>
      <c r="E1048" s="26"/>
      <c r="F1048" s="26"/>
      <c r="G1048" s="26"/>
      <c r="H1048" s="26"/>
      <c r="I1048" s="26"/>
      <c r="J1048" s="26"/>
      <c r="K1048" s="26"/>
      <c r="L1048" s="26"/>
      <c r="M1048" s="26"/>
      <c r="N1048" s="26"/>
      <c r="O1048" s="26"/>
      <c r="P1048" s="26"/>
      <c r="Q1048" s="26"/>
      <c r="R1048" s="26"/>
      <c r="S1048" s="26"/>
      <c r="T1048" s="26"/>
      <c r="U1048" s="26"/>
      <c r="V1048" s="26"/>
      <c r="W1048" s="26"/>
      <c r="X1048" s="26"/>
      <c r="Y1048" s="26"/>
      <c r="Z1048" s="26"/>
      <c r="AA1048" s="26"/>
      <c r="AB1048" s="26"/>
      <c r="AC1048" s="26"/>
      <c r="AD1048" s="26"/>
      <c r="AE1048" s="26"/>
      <c r="AF1048" s="26"/>
      <c r="AG1048" s="26"/>
      <c r="AH1048" s="26"/>
      <c r="AI1048" s="30" t="str">
        <f t="shared" si="646"/>
        <v>Template</v>
      </c>
      <c r="AJ1048" s="25">
        <v>2030</v>
      </c>
      <c r="AK1048" s="34">
        <f t="shared" si="647"/>
        <v>0</v>
      </c>
      <c r="AL1048" s="34">
        <f t="shared" si="642"/>
        <v>0</v>
      </c>
      <c r="AM1048" s="34">
        <f t="shared" si="648"/>
        <v>0</v>
      </c>
      <c r="AN1048" s="34">
        <f t="shared" si="649"/>
        <v>0</v>
      </c>
      <c r="AO1048" s="34">
        <f t="shared" si="650"/>
        <v>0</v>
      </c>
      <c r="AP1048" s="34">
        <f t="shared" si="651"/>
        <v>0</v>
      </c>
      <c r="AQ1048" s="34">
        <f t="shared" si="652"/>
        <v>0</v>
      </c>
      <c r="AR1048" s="34">
        <f t="shared" si="643"/>
        <v>0</v>
      </c>
      <c r="AS1048" s="34">
        <f t="shared" si="653"/>
        <v>0</v>
      </c>
      <c r="AT1048" s="34">
        <f t="shared" si="654"/>
        <v>0</v>
      </c>
      <c r="AU1048" s="34">
        <f t="shared" si="644"/>
        <v>0</v>
      </c>
      <c r="AV1048" s="34">
        <f t="shared" si="645"/>
        <v>0</v>
      </c>
      <c r="AX1048" s="25">
        <v>2030</v>
      </c>
      <c r="AY1048" s="34">
        <f t="shared" ref="AY1048:BJ1048" si="656">AK1048-AY1043</f>
        <v>0</v>
      </c>
      <c r="AZ1048" s="34">
        <f t="shared" si="656"/>
        <v>0</v>
      </c>
      <c r="BA1048" s="34">
        <f t="shared" si="656"/>
        <v>0</v>
      </c>
      <c r="BB1048" s="34">
        <f t="shared" si="656"/>
        <v>0</v>
      </c>
      <c r="BC1048" s="34">
        <f t="shared" si="656"/>
        <v>0</v>
      </c>
      <c r="BD1048" s="34">
        <f t="shared" si="656"/>
        <v>0</v>
      </c>
      <c r="BE1048" s="34">
        <f t="shared" si="656"/>
        <v>0</v>
      </c>
      <c r="BF1048" s="34">
        <f t="shared" si="656"/>
        <v>0</v>
      </c>
      <c r="BG1048" s="34">
        <f t="shared" si="656"/>
        <v>0</v>
      </c>
      <c r="BH1048" s="34">
        <f t="shared" si="656"/>
        <v>0</v>
      </c>
      <c r="BI1048" s="34">
        <f t="shared" si="656"/>
        <v>0</v>
      </c>
      <c r="BJ1048" s="34">
        <f t="shared" si="656"/>
        <v>0</v>
      </c>
      <c r="BL1048" s="74" t="s">
        <v>63</v>
      </c>
      <c r="BM1048" s="75">
        <f>BG1064</f>
        <v>0</v>
      </c>
    </row>
    <row r="1049" spans="2:65" x14ac:dyDescent="0.25">
      <c r="B1049" s="27">
        <v>2031</v>
      </c>
      <c r="C1049" s="26"/>
      <c r="D1049" s="26"/>
      <c r="E1049" s="26"/>
      <c r="F1049" s="26"/>
      <c r="G1049" s="26"/>
      <c r="H1049" s="26"/>
      <c r="I1049" s="26"/>
      <c r="J1049" s="26"/>
      <c r="K1049" s="26"/>
      <c r="L1049" s="26"/>
      <c r="M1049" s="26"/>
      <c r="N1049" s="26"/>
      <c r="O1049" s="26"/>
      <c r="P1049" s="26"/>
      <c r="Q1049" s="26"/>
      <c r="R1049" s="26"/>
      <c r="S1049" s="26"/>
      <c r="T1049" s="26"/>
      <c r="U1049" s="26"/>
      <c r="V1049" s="26"/>
      <c r="W1049" s="26"/>
      <c r="X1049" s="26"/>
      <c r="Y1049" s="26"/>
      <c r="Z1049" s="26"/>
      <c r="AA1049" s="26"/>
      <c r="AB1049" s="26"/>
      <c r="AC1049" s="26"/>
      <c r="AD1049" s="26"/>
      <c r="AE1049" s="26"/>
      <c r="AF1049" s="26"/>
      <c r="AG1049" s="26"/>
      <c r="AH1049" s="26"/>
      <c r="AI1049" s="30" t="str">
        <f t="shared" si="646"/>
        <v>Template</v>
      </c>
      <c r="AJ1049" s="27">
        <v>2031</v>
      </c>
      <c r="AK1049" s="35">
        <f t="shared" si="647"/>
        <v>0</v>
      </c>
      <c r="AL1049" s="35">
        <f t="shared" si="642"/>
        <v>0</v>
      </c>
      <c r="AM1049" s="35">
        <f t="shared" si="648"/>
        <v>0</v>
      </c>
      <c r="AN1049" s="35">
        <f t="shared" si="649"/>
        <v>0</v>
      </c>
      <c r="AO1049" s="35">
        <f t="shared" si="650"/>
        <v>0</v>
      </c>
      <c r="AP1049" s="35">
        <f t="shared" si="651"/>
        <v>0</v>
      </c>
      <c r="AQ1049" s="35">
        <f t="shared" si="652"/>
        <v>0</v>
      </c>
      <c r="AR1049" s="35">
        <f t="shared" si="643"/>
        <v>0</v>
      </c>
      <c r="AS1049" s="35">
        <f t="shared" si="653"/>
        <v>0</v>
      </c>
      <c r="AT1049" s="35">
        <f t="shared" si="654"/>
        <v>0</v>
      </c>
      <c r="AU1049" s="35">
        <f t="shared" si="644"/>
        <v>0</v>
      </c>
      <c r="AV1049" s="35">
        <f t="shared" si="645"/>
        <v>0</v>
      </c>
      <c r="AX1049" s="27">
        <v>2031</v>
      </c>
      <c r="AY1049" s="35"/>
      <c r="AZ1049" s="35"/>
      <c r="BA1049" s="35"/>
      <c r="BB1049" s="35"/>
      <c r="BC1049" s="35"/>
      <c r="BD1049" s="35"/>
      <c r="BE1049" s="35"/>
      <c r="BF1049" s="35"/>
      <c r="BG1049" s="35"/>
      <c r="BH1049" s="35"/>
      <c r="BI1049" s="35"/>
      <c r="BJ1049" s="35"/>
      <c r="BL1049" s="74" t="s">
        <v>64</v>
      </c>
      <c r="BM1049" s="75">
        <f>BH1064</f>
        <v>0</v>
      </c>
    </row>
    <row r="1050" spans="2:65" x14ac:dyDescent="0.25">
      <c r="B1050" s="25">
        <v>2032</v>
      </c>
      <c r="C1050" s="26"/>
      <c r="D1050" s="26"/>
      <c r="E1050" s="26"/>
      <c r="F1050" s="26"/>
      <c r="G1050" s="26"/>
      <c r="H1050" s="26"/>
      <c r="I1050" s="26"/>
      <c r="J1050" s="26"/>
      <c r="K1050" s="26"/>
      <c r="L1050" s="26"/>
      <c r="M1050" s="26"/>
      <c r="N1050" s="26"/>
      <c r="O1050" s="26"/>
      <c r="P1050" s="26"/>
      <c r="Q1050" s="26"/>
      <c r="R1050" s="26"/>
      <c r="S1050" s="26"/>
      <c r="T1050" s="26"/>
      <c r="U1050" s="26"/>
      <c r="V1050" s="26"/>
      <c r="W1050" s="26"/>
      <c r="X1050" s="26"/>
      <c r="Y1050" s="26"/>
      <c r="Z1050" s="26"/>
      <c r="AA1050" s="26"/>
      <c r="AB1050" s="26"/>
      <c r="AC1050" s="26"/>
      <c r="AD1050" s="26"/>
      <c r="AE1050" s="26"/>
      <c r="AF1050" s="26"/>
      <c r="AG1050" s="26"/>
      <c r="AH1050" s="26"/>
      <c r="AI1050" s="30" t="str">
        <f t="shared" si="646"/>
        <v>Template</v>
      </c>
      <c r="AJ1050" s="25">
        <v>2032</v>
      </c>
      <c r="AK1050" s="34">
        <f t="shared" si="647"/>
        <v>0</v>
      </c>
      <c r="AL1050" s="34">
        <f t="shared" si="642"/>
        <v>0</v>
      </c>
      <c r="AM1050" s="34">
        <f t="shared" si="648"/>
        <v>0</v>
      </c>
      <c r="AN1050" s="34">
        <f t="shared" si="649"/>
        <v>0</v>
      </c>
      <c r="AO1050" s="34">
        <f t="shared" si="650"/>
        <v>0</v>
      </c>
      <c r="AP1050" s="34">
        <f t="shared" si="651"/>
        <v>0</v>
      </c>
      <c r="AQ1050" s="34">
        <f t="shared" si="652"/>
        <v>0</v>
      </c>
      <c r="AR1050" s="34">
        <f t="shared" si="643"/>
        <v>0</v>
      </c>
      <c r="AS1050" s="34">
        <f t="shared" si="653"/>
        <v>0</v>
      </c>
      <c r="AT1050" s="34">
        <f t="shared" si="654"/>
        <v>0</v>
      </c>
      <c r="AU1050" s="34">
        <f t="shared" si="644"/>
        <v>0</v>
      </c>
      <c r="AV1050" s="34">
        <f t="shared" si="645"/>
        <v>0</v>
      </c>
      <c r="AX1050" s="25">
        <v>2032</v>
      </c>
      <c r="AY1050" s="34"/>
      <c r="AZ1050" s="34"/>
      <c r="BA1050" s="34"/>
      <c r="BB1050" s="34"/>
      <c r="BC1050" s="34"/>
      <c r="BD1050" s="34"/>
      <c r="BE1050" s="34"/>
      <c r="BF1050" s="34"/>
      <c r="BG1050" s="34"/>
      <c r="BH1050" s="34"/>
      <c r="BI1050" s="34"/>
      <c r="BJ1050" s="34"/>
      <c r="BL1050" s="74" t="s">
        <v>50</v>
      </c>
      <c r="BM1050" s="75">
        <f>BI1064</f>
        <v>0</v>
      </c>
    </row>
    <row r="1051" spans="2:65" x14ac:dyDescent="0.25">
      <c r="B1051" s="27">
        <v>2033</v>
      </c>
      <c r="C1051" s="26"/>
      <c r="D1051" s="26"/>
      <c r="E1051" s="26"/>
      <c r="F1051" s="26"/>
      <c r="G1051" s="26"/>
      <c r="H1051" s="26"/>
      <c r="I1051" s="26"/>
      <c r="J1051" s="26"/>
      <c r="K1051" s="26"/>
      <c r="L1051" s="26"/>
      <c r="M1051" s="26"/>
      <c r="N1051" s="26"/>
      <c r="O1051" s="26"/>
      <c r="P1051" s="26"/>
      <c r="Q1051" s="26"/>
      <c r="R1051" s="26"/>
      <c r="S1051" s="26"/>
      <c r="T1051" s="26"/>
      <c r="U1051" s="26"/>
      <c r="V1051" s="26"/>
      <c r="W1051" s="26"/>
      <c r="X1051" s="26"/>
      <c r="Y1051" s="26"/>
      <c r="Z1051" s="26"/>
      <c r="AA1051" s="26"/>
      <c r="AB1051" s="26"/>
      <c r="AC1051" s="26"/>
      <c r="AD1051" s="26"/>
      <c r="AE1051" s="26"/>
      <c r="AF1051" s="26"/>
      <c r="AG1051" s="26"/>
      <c r="AH1051" s="26"/>
      <c r="AI1051" s="30" t="str">
        <f t="shared" si="646"/>
        <v>Template</v>
      </c>
      <c r="AJ1051" s="27">
        <v>2033</v>
      </c>
      <c r="AK1051" s="35">
        <f t="shared" si="647"/>
        <v>0</v>
      </c>
      <c r="AL1051" s="35">
        <f t="shared" si="642"/>
        <v>0</v>
      </c>
      <c r="AM1051" s="35">
        <f t="shared" si="648"/>
        <v>0</v>
      </c>
      <c r="AN1051" s="35">
        <f t="shared" si="649"/>
        <v>0</v>
      </c>
      <c r="AO1051" s="35">
        <f t="shared" si="650"/>
        <v>0</v>
      </c>
      <c r="AP1051" s="35">
        <f t="shared" si="651"/>
        <v>0</v>
      </c>
      <c r="AQ1051" s="35">
        <f t="shared" si="652"/>
        <v>0</v>
      </c>
      <c r="AR1051" s="35">
        <f t="shared" si="643"/>
        <v>0</v>
      </c>
      <c r="AS1051" s="35">
        <f t="shared" si="653"/>
        <v>0</v>
      </c>
      <c r="AT1051" s="35">
        <f t="shared" si="654"/>
        <v>0</v>
      </c>
      <c r="AU1051" s="35">
        <f t="shared" si="644"/>
        <v>0</v>
      </c>
      <c r="AV1051" s="35">
        <f t="shared" si="645"/>
        <v>0</v>
      </c>
      <c r="AX1051" s="27">
        <v>2033</v>
      </c>
      <c r="AY1051" s="35"/>
      <c r="AZ1051" s="35"/>
      <c r="BA1051" s="35"/>
      <c r="BB1051" s="35"/>
      <c r="BC1051" s="35"/>
      <c r="BD1051" s="35"/>
      <c r="BE1051" s="35"/>
      <c r="BF1051" s="35"/>
      <c r="BG1051" s="35"/>
      <c r="BH1051" s="35"/>
      <c r="BI1051" s="35"/>
      <c r="BJ1051" s="35"/>
    </row>
    <row r="1052" spans="2:65" x14ac:dyDescent="0.25">
      <c r="B1052" s="25">
        <v>2034</v>
      </c>
      <c r="C1052" s="26"/>
      <c r="D1052" s="26"/>
      <c r="E1052" s="26"/>
      <c r="F1052" s="26"/>
      <c r="G1052" s="26"/>
      <c r="H1052" s="26"/>
      <c r="I1052" s="26"/>
      <c r="J1052" s="26"/>
      <c r="K1052" s="26"/>
      <c r="L1052" s="26"/>
      <c r="M1052" s="26"/>
      <c r="N1052" s="26"/>
      <c r="O1052" s="26"/>
      <c r="P1052" s="26"/>
      <c r="Q1052" s="26"/>
      <c r="R1052" s="26"/>
      <c r="S1052" s="26"/>
      <c r="T1052" s="26"/>
      <c r="U1052" s="26"/>
      <c r="V1052" s="26"/>
      <c r="W1052" s="26"/>
      <c r="X1052" s="26"/>
      <c r="Y1052" s="26"/>
      <c r="Z1052" s="26"/>
      <c r="AA1052" s="26"/>
      <c r="AB1052" s="26"/>
      <c r="AC1052" s="26"/>
      <c r="AD1052" s="26"/>
      <c r="AE1052" s="26"/>
      <c r="AF1052" s="26"/>
      <c r="AG1052" s="26"/>
      <c r="AH1052" s="26"/>
      <c r="AI1052" s="30" t="str">
        <f t="shared" si="646"/>
        <v>Template</v>
      </c>
      <c r="AJ1052" s="25">
        <v>2034</v>
      </c>
      <c r="AK1052" s="34">
        <f t="shared" si="647"/>
        <v>0</v>
      </c>
      <c r="AL1052" s="34">
        <f t="shared" si="642"/>
        <v>0</v>
      </c>
      <c r="AM1052" s="34">
        <f t="shared" si="648"/>
        <v>0</v>
      </c>
      <c r="AN1052" s="34">
        <f t="shared" si="649"/>
        <v>0</v>
      </c>
      <c r="AO1052" s="34">
        <f t="shared" si="650"/>
        <v>0</v>
      </c>
      <c r="AP1052" s="34">
        <f t="shared" si="651"/>
        <v>0</v>
      </c>
      <c r="AQ1052" s="34">
        <f t="shared" si="652"/>
        <v>0</v>
      </c>
      <c r="AR1052" s="34">
        <f t="shared" si="643"/>
        <v>0</v>
      </c>
      <c r="AS1052" s="34">
        <f t="shared" si="653"/>
        <v>0</v>
      </c>
      <c r="AT1052" s="34">
        <f t="shared" si="654"/>
        <v>0</v>
      </c>
      <c r="AU1052" s="34">
        <f t="shared" si="644"/>
        <v>0</v>
      </c>
      <c r="AV1052" s="34">
        <f t="shared" si="645"/>
        <v>0</v>
      </c>
      <c r="AX1052" s="25">
        <v>2034</v>
      </c>
      <c r="AY1052" s="34"/>
      <c r="AZ1052" s="34"/>
      <c r="BA1052" s="34"/>
      <c r="BB1052" s="34"/>
      <c r="BC1052" s="34"/>
      <c r="BD1052" s="34"/>
      <c r="BE1052" s="34"/>
      <c r="BF1052" s="34"/>
      <c r="BG1052" s="34"/>
      <c r="BH1052" s="34"/>
      <c r="BI1052" s="34"/>
      <c r="BJ1052" s="34"/>
    </row>
    <row r="1053" spans="2:65" x14ac:dyDescent="0.25">
      <c r="B1053" s="27">
        <v>2035</v>
      </c>
      <c r="C1053" s="26"/>
      <c r="D1053" s="26"/>
      <c r="E1053" s="26"/>
      <c r="F1053" s="26"/>
      <c r="G1053" s="26"/>
      <c r="H1053" s="26"/>
      <c r="I1053" s="26"/>
      <c r="J1053" s="26"/>
      <c r="K1053" s="26"/>
      <c r="L1053" s="26"/>
      <c r="M1053" s="26"/>
      <c r="N1053" s="26"/>
      <c r="O1053" s="26"/>
      <c r="P1053" s="26"/>
      <c r="Q1053" s="26"/>
      <c r="R1053" s="26"/>
      <c r="S1053" s="26"/>
      <c r="T1053" s="26"/>
      <c r="U1053" s="26"/>
      <c r="V1053" s="26"/>
      <c r="W1053" s="26"/>
      <c r="X1053" s="26"/>
      <c r="Y1053" s="26"/>
      <c r="Z1053" s="26"/>
      <c r="AA1053" s="26"/>
      <c r="AB1053" s="26"/>
      <c r="AC1053" s="26"/>
      <c r="AD1053" s="26"/>
      <c r="AE1053" s="26"/>
      <c r="AF1053" s="26"/>
      <c r="AG1053" s="26"/>
      <c r="AH1053" s="26"/>
      <c r="AI1053" s="30" t="str">
        <f t="shared" si="646"/>
        <v>Template</v>
      </c>
      <c r="AJ1053" s="27">
        <v>2035</v>
      </c>
      <c r="AK1053" s="35">
        <f t="shared" si="647"/>
        <v>0</v>
      </c>
      <c r="AL1053" s="35">
        <f t="shared" si="642"/>
        <v>0</v>
      </c>
      <c r="AM1053" s="35">
        <f t="shared" si="648"/>
        <v>0</v>
      </c>
      <c r="AN1053" s="35">
        <f t="shared" si="649"/>
        <v>0</v>
      </c>
      <c r="AO1053" s="35">
        <f t="shared" si="650"/>
        <v>0</v>
      </c>
      <c r="AP1053" s="35">
        <f t="shared" si="651"/>
        <v>0</v>
      </c>
      <c r="AQ1053" s="35">
        <f t="shared" si="652"/>
        <v>0</v>
      </c>
      <c r="AR1053" s="35">
        <f t="shared" si="643"/>
        <v>0</v>
      </c>
      <c r="AS1053" s="35">
        <f t="shared" si="653"/>
        <v>0</v>
      </c>
      <c r="AT1053" s="35">
        <f t="shared" si="654"/>
        <v>0</v>
      </c>
      <c r="AU1053" s="35">
        <f t="shared" si="644"/>
        <v>0</v>
      </c>
      <c r="AV1053" s="35">
        <f t="shared" si="645"/>
        <v>0</v>
      </c>
      <c r="AX1053" s="27">
        <v>2035</v>
      </c>
      <c r="AY1053" s="35"/>
      <c r="AZ1053" s="35"/>
      <c r="BA1053" s="35"/>
      <c r="BB1053" s="35"/>
      <c r="BC1053" s="35"/>
      <c r="BD1053" s="35"/>
      <c r="BE1053" s="35"/>
      <c r="BF1053" s="35"/>
      <c r="BG1053" s="35"/>
      <c r="BH1053" s="35"/>
      <c r="BI1053" s="35"/>
      <c r="BJ1053" s="35"/>
    </row>
    <row r="1054" spans="2:65" x14ac:dyDescent="0.25">
      <c r="B1054" s="25">
        <v>2036</v>
      </c>
      <c r="C1054" s="26"/>
      <c r="D1054" s="26"/>
      <c r="E1054" s="26"/>
      <c r="F1054" s="26"/>
      <c r="G1054" s="26"/>
      <c r="H1054" s="26"/>
      <c r="I1054" s="26"/>
      <c r="J1054" s="26"/>
      <c r="K1054" s="26"/>
      <c r="L1054" s="26"/>
      <c r="M1054" s="26"/>
      <c r="N1054" s="26"/>
      <c r="O1054" s="26"/>
      <c r="P1054" s="26"/>
      <c r="Q1054" s="26"/>
      <c r="R1054" s="26"/>
      <c r="S1054" s="26"/>
      <c r="T1054" s="26"/>
      <c r="U1054" s="26"/>
      <c r="V1054" s="26"/>
      <c r="W1054" s="26"/>
      <c r="X1054" s="26"/>
      <c r="Y1054" s="26"/>
      <c r="Z1054" s="26"/>
      <c r="AA1054" s="26"/>
      <c r="AB1054" s="26"/>
      <c r="AC1054" s="26"/>
      <c r="AD1054" s="26"/>
      <c r="AE1054" s="26"/>
      <c r="AF1054" s="26"/>
      <c r="AG1054" s="26"/>
      <c r="AH1054" s="26"/>
      <c r="AI1054" s="30" t="str">
        <f t="shared" si="646"/>
        <v>Template</v>
      </c>
      <c r="AJ1054" s="25">
        <v>2036</v>
      </c>
      <c r="AK1054" s="34">
        <f t="shared" si="647"/>
        <v>0</v>
      </c>
      <c r="AL1054" s="34">
        <f t="shared" si="642"/>
        <v>0</v>
      </c>
      <c r="AM1054" s="34">
        <f t="shared" si="648"/>
        <v>0</v>
      </c>
      <c r="AN1054" s="34">
        <f t="shared" si="649"/>
        <v>0</v>
      </c>
      <c r="AO1054" s="34">
        <f t="shared" si="650"/>
        <v>0</v>
      </c>
      <c r="AP1054" s="34">
        <f t="shared" si="651"/>
        <v>0</v>
      </c>
      <c r="AQ1054" s="34">
        <f t="shared" si="652"/>
        <v>0</v>
      </c>
      <c r="AR1054" s="34">
        <f t="shared" si="643"/>
        <v>0</v>
      </c>
      <c r="AS1054" s="34">
        <f t="shared" si="653"/>
        <v>0</v>
      </c>
      <c r="AT1054" s="34">
        <f t="shared" si="654"/>
        <v>0</v>
      </c>
      <c r="AU1054" s="34">
        <f t="shared" si="644"/>
        <v>0</v>
      </c>
      <c r="AV1054" s="34">
        <f t="shared" si="645"/>
        <v>0</v>
      </c>
      <c r="AX1054" s="25">
        <v>2036</v>
      </c>
      <c r="AY1054" s="34"/>
      <c r="AZ1054" s="34"/>
      <c r="BA1054" s="34"/>
      <c r="BB1054" s="34"/>
      <c r="BC1054" s="34"/>
      <c r="BD1054" s="34"/>
      <c r="BE1054" s="34"/>
      <c r="BF1054" s="34"/>
      <c r="BG1054" s="34"/>
      <c r="BH1054" s="34"/>
      <c r="BI1054" s="34"/>
      <c r="BJ1054" s="34"/>
    </row>
    <row r="1055" spans="2:65" x14ac:dyDescent="0.25">
      <c r="B1055" s="27">
        <v>2037</v>
      </c>
      <c r="C1055" s="26"/>
      <c r="D1055" s="26"/>
      <c r="E1055" s="26"/>
      <c r="F1055" s="26"/>
      <c r="G1055" s="26"/>
      <c r="H1055" s="26"/>
      <c r="I1055" s="26"/>
      <c r="J1055" s="26"/>
      <c r="K1055" s="26"/>
      <c r="L1055" s="26"/>
      <c r="M1055" s="26"/>
      <c r="N1055" s="26"/>
      <c r="O1055" s="26"/>
      <c r="P1055" s="26"/>
      <c r="Q1055" s="26"/>
      <c r="R1055" s="26"/>
      <c r="S1055" s="26"/>
      <c r="T1055" s="26"/>
      <c r="U1055" s="26"/>
      <c r="V1055" s="26"/>
      <c r="W1055" s="26"/>
      <c r="X1055" s="26"/>
      <c r="Y1055" s="26"/>
      <c r="Z1055" s="26"/>
      <c r="AA1055" s="26"/>
      <c r="AB1055" s="26"/>
      <c r="AC1055" s="26"/>
      <c r="AD1055" s="26"/>
      <c r="AE1055" s="26"/>
      <c r="AF1055" s="26"/>
      <c r="AG1055" s="26"/>
      <c r="AH1055" s="26"/>
      <c r="AI1055" s="30" t="str">
        <f t="shared" si="646"/>
        <v>Template</v>
      </c>
      <c r="AJ1055" s="27">
        <v>2037</v>
      </c>
      <c r="AK1055" s="35">
        <f t="shared" si="647"/>
        <v>0</v>
      </c>
      <c r="AL1055" s="35">
        <f t="shared" si="642"/>
        <v>0</v>
      </c>
      <c r="AM1055" s="35">
        <f t="shared" si="648"/>
        <v>0</v>
      </c>
      <c r="AN1055" s="35">
        <f t="shared" si="649"/>
        <v>0</v>
      </c>
      <c r="AO1055" s="35">
        <f t="shared" si="650"/>
        <v>0</v>
      </c>
      <c r="AP1055" s="35">
        <f t="shared" si="651"/>
        <v>0</v>
      </c>
      <c r="AQ1055" s="35">
        <f t="shared" si="652"/>
        <v>0</v>
      </c>
      <c r="AR1055" s="35">
        <f t="shared" si="643"/>
        <v>0</v>
      </c>
      <c r="AS1055" s="35">
        <f t="shared" si="653"/>
        <v>0</v>
      </c>
      <c r="AT1055" s="35">
        <f t="shared" si="654"/>
        <v>0</v>
      </c>
      <c r="AU1055" s="35">
        <f t="shared" si="644"/>
        <v>0</v>
      </c>
      <c r="AV1055" s="35">
        <f t="shared" si="645"/>
        <v>0</v>
      </c>
      <c r="AX1055" s="27">
        <v>2037</v>
      </c>
      <c r="AY1055" s="35"/>
      <c r="AZ1055" s="35"/>
      <c r="BA1055" s="35"/>
      <c r="BB1055" s="35"/>
      <c r="BC1055" s="35"/>
      <c r="BD1055" s="35"/>
      <c r="BE1055" s="35"/>
      <c r="BF1055" s="35"/>
      <c r="BG1055" s="35"/>
      <c r="BH1055" s="35"/>
      <c r="BI1055" s="35"/>
      <c r="BJ1055" s="35"/>
    </row>
    <row r="1056" spans="2:65" x14ac:dyDescent="0.25">
      <c r="B1056" s="25">
        <v>2038</v>
      </c>
      <c r="C1056" s="26"/>
      <c r="D1056" s="26"/>
      <c r="E1056" s="26"/>
      <c r="F1056" s="26"/>
      <c r="G1056" s="26"/>
      <c r="H1056" s="26"/>
      <c r="I1056" s="26"/>
      <c r="J1056" s="26"/>
      <c r="K1056" s="26"/>
      <c r="L1056" s="26"/>
      <c r="M1056" s="26"/>
      <c r="N1056" s="26"/>
      <c r="O1056" s="26"/>
      <c r="P1056" s="26"/>
      <c r="Q1056" s="26"/>
      <c r="R1056" s="26"/>
      <c r="S1056" s="26"/>
      <c r="T1056" s="26"/>
      <c r="U1056" s="26"/>
      <c r="V1056" s="26"/>
      <c r="W1056" s="26"/>
      <c r="X1056" s="26"/>
      <c r="Y1056" s="26"/>
      <c r="Z1056" s="26"/>
      <c r="AA1056" s="26"/>
      <c r="AB1056" s="26"/>
      <c r="AC1056" s="26"/>
      <c r="AD1056" s="26"/>
      <c r="AE1056" s="26"/>
      <c r="AF1056" s="26"/>
      <c r="AG1056" s="26"/>
      <c r="AH1056" s="26"/>
      <c r="AI1056" s="30" t="str">
        <f t="shared" si="646"/>
        <v>Template</v>
      </c>
      <c r="AJ1056" s="25">
        <v>2038</v>
      </c>
      <c r="AK1056" s="34">
        <f t="shared" si="647"/>
        <v>0</v>
      </c>
      <c r="AL1056" s="34">
        <f t="shared" si="642"/>
        <v>0</v>
      </c>
      <c r="AM1056" s="34">
        <f t="shared" si="648"/>
        <v>0</v>
      </c>
      <c r="AN1056" s="34">
        <f t="shared" si="649"/>
        <v>0</v>
      </c>
      <c r="AO1056" s="34">
        <f t="shared" si="650"/>
        <v>0</v>
      </c>
      <c r="AP1056" s="34">
        <f t="shared" si="651"/>
        <v>0</v>
      </c>
      <c r="AQ1056" s="34">
        <f t="shared" si="652"/>
        <v>0</v>
      </c>
      <c r="AR1056" s="34">
        <f t="shared" si="643"/>
        <v>0</v>
      </c>
      <c r="AS1056" s="34">
        <f t="shared" si="653"/>
        <v>0</v>
      </c>
      <c r="AT1056" s="34">
        <f t="shared" si="654"/>
        <v>0</v>
      </c>
      <c r="AU1056" s="34">
        <f t="shared" si="644"/>
        <v>0</v>
      </c>
      <c r="AV1056" s="34">
        <f t="shared" si="645"/>
        <v>0</v>
      </c>
      <c r="AX1056" s="25">
        <v>2038</v>
      </c>
      <c r="AY1056" s="34"/>
      <c r="AZ1056" s="34"/>
      <c r="BA1056" s="34"/>
      <c r="BB1056" s="34"/>
      <c r="BC1056" s="34"/>
      <c r="BD1056" s="34"/>
      <c r="BE1056" s="34"/>
      <c r="BF1056" s="34"/>
      <c r="BG1056" s="34"/>
      <c r="BH1056" s="34"/>
      <c r="BI1056" s="34"/>
      <c r="BJ1056" s="34"/>
    </row>
    <row r="1057" spans="2:65" x14ac:dyDescent="0.25">
      <c r="B1057" s="27">
        <v>2039</v>
      </c>
      <c r="C1057" s="26"/>
      <c r="D1057" s="26"/>
      <c r="E1057" s="26"/>
      <c r="F1057" s="26"/>
      <c r="G1057" s="26"/>
      <c r="H1057" s="26"/>
      <c r="I1057" s="26"/>
      <c r="J1057" s="26"/>
      <c r="K1057" s="26"/>
      <c r="L1057" s="26"/>
      <c r="M1057" s="26"/>
      <c r="N1057" s="26"/>
      <c r="O1057" s="26"/>
      <c r="P1057" s="26"/>
      <c r="Q1057" s="26"/>
      <c r="R1057" s="26"/>
      <c r="S1057" s="26"/>
      <c r="T1057" s="26"/>
      <c r="U1057" s="26"/>
      <c r="V1057" s="26"/>
      <c r="W1057" s="26"/>
      <c r="X1057" s="26"/>
      <c r="Y1057" s="26"/>
      <c r="Z1057" s="26"/>
      <c r="AA1057" s="26"/>
      <c r="AB1057" s="26"/>
      <c r="AC1057" s="26"/>
      <c r="AD1057" s="26"/>
      <c r="AE1057" s="26"/>
      <c r="AF1057" s="26"/>
      <c r="AG1057" s="26"/>
      <c r="AH1057" s="26"/>
      <c r="AI1057" s="30" t="str">
        <f t="shared" si="646"/>
        <v>Template</v>
      </c>
      <c r="AJ1057" s="27">
        <v>2039</v>
      </c>
      <c r="AK1057" s="35">
        <f t="shared" si="647"/>
        <v>0</v>
      </c>
      <c r="AL1057" s="35">
        <f t="shared" si="642"/>
        <v>0</v>
      </c>
      <c r="AM1057" s="35">
        <f t="shared" si="648"/>
        <v>0</v>
      </c>
      <c r="AN1057" s="35">
        <f t="shared" si="649"/>
        <v>0</v>
      </c>
      <c r="AO1057" s="35">
        <f t="shared" si="650"/>
        <v>0</v>
      </c>
      <c r="AP1057" s="35">
        <f t="shared" si="651"/>
        <v>0</v>
      </c>
      <c r="AQ1057" s="35">
        <f t="shared" si="652"/>
        <v>0</v>
      </c>
      <c r="AR1057" s="35">
        <f t="shared" si="643"/>
        <v>0</v>
      </c>
      <c r="AS1057" s="35">
        <f t="shared" si="653"/>
        <v>0</v>
      </c>
      <c r="AT1057" s="35">
        <f t="shared" si="654"/>
        <v>0</v>
      </c>
      <c r="AU1057" s="35">
        <f t="shared" si="644"/>
        <v>0</v>
      </c>
      <c r="AV1057" s="35">
        <f t="shared" si="645"/>
        <v>0</v>
      </c>
      <c r="AX1057" s="27">
        <v>2039</v>
      </c>
      <c r="AY1057" s="35"/>
      <c r="AZ1057" s="35"/>
      <c r="BA1057" s="35"/>
      <c r="BB1057" s="35"/>
      <c r="BC1057" s="35"/>
      <c r="BD1057" s="35"/>
      <c r="BE1057" s="35"/>
      <c r="BF1057" s="35"/>
      <c r="BG1057" s="35"/>
      <c r="BH1057" s="35"/>
      <c r="BI1057" s="35"/>
      <c r="BJ1057" s="35"/>
    </row>
    <row r="1058" spans="2:65" x14ac:dyDescent="0.25">
      <c r="B1058" s="25">
        <v>2040</v>
      </c>
      <c r="C1058" s="26"/>
      <c r="D1058" s="26"/>
      <c r="E1058" s="26"/>
      <c r="F1058" s="26"/>
      <c r="G1058" s="26"/>
      <c r="H1058" s="26"/>
      <c r="I1058" s="26"/>
      <c r="J1058" s="26"/>
      <c r="K1058" s="26"/>
      <c r="L1058" s="26"/>
      <c r="M1058" s="26"/>
      <c r="N1058" s="26"/>
      <c r="O1058" s="26"/>
      <c r="P1058" s="26"/>
      <c r="Q1058" s="26"/>
      <c r="R1058" s="26"/>
      <c r="S1058" s="26"/>
      <c r="T1058" s="26"/>
      <c r="U1058" s="26"/>
      <c r="V1058" s="26"/>
      <c r="W1058" s="26"/>
      <c r="X1058" s="26"/>
      <c r="Y1058" s="26"/>
      <c r="Z1058" s="26"/>
      <c r="AA1058" s="26"/>
      <c r="AB1058" s="26"/>
      <c r="AC1058" s="26"/>
      <c r="AD1058" s="26"/>
      <c r="AE1058" s="26"/>
      <c r="AF1058" s="26"/>
      <c r="AG1058" s="26"/>
      <c r="AH1058" s="26"/>
      <c r="AI1058" s="30" t="str">
        <f t="shared" si="646"/>
        <v>Template</v>
      </c>
      <c r="AJ1058" s="25">
        <v>2040</v>
      </c>
      <c r="AK1058" s="34">
        <f t="shared" si="647"/>
        <v>0</v>
      </c>
      <c r="AL1058" s="34">
        <f t="shared" si="642"/>
        <v>0</v>
      </c>
      <c r="AM1058" s="34">
        <f t="shared" si="648"/>
        <v>0</v>
      </c>
      <c r="AN1058" s="34">
        <f t="shared" si="649"/>
        <v>0</v>
      </c>
      <c r="AO1058" s="34">
        <f t="shared" si="650"/>
        <v>0</v>
      </c>
      <c r="AP1058" s="34">
        <f t="shared" si="651"/>
        <v>0</v>
      </c>
      <c r="AQ1058" s="34">
        <f t="shared" si="652"/>
        <v>0</v>
      </c>
      <c r="AR1058" s="34">
        <f t="shared" si="643"/>
        <v>0</v>
      </c>
      <c r="AS1058" s="34">
        <f t="shared" si="653"/>
        <v>0</v>
      </c>
      <c r="AT1058" s="34">
        <f t="shared" si="654"/>
        <v>0</v>
      </c>
      <c r="AU1058" s="34">
        <f t="shared" si="644"/>
        <v>0</v>
      </c>
      <c r="AV1058" s="34">
        <f t="shared" si="645"/>
        <v>0</v>
      </c>
      <c r="AX1058" s="25">
        <v>2040</v>
      </c>
      <c r="AY1058" s="34"/>
      <c r="AZ1058" s="34"/>
      <c r="BA1058" s="34"/>
      <c r="BB1058" s="34"/>
      <c r="BC1058" s="34"/>
      <c r="BD1058" s="34"/>
      <c r="BE1058" s="34"/>
      <c r="BF1058" s="34"/>
      <c r="BG1058" s="34"/>
      <c r="BH1058" s="34"/>
      <c r="BI1058" s="34"/>
      <c r="BJ1058" s="34"/>
    </row>
    <row r="1059" spans="2:65" x14ac:dyDescent="0.25">
      <c r="B1059" s="27">
        <v>2041</v>
      </c>
      <c r="C1059" s="26"/>
      <c r="D1059" s="26"/>
      <c r="E1059" s="26"/>
      <c r="F1059" s="26"/>
      <c r="G1059" s="26"/>
      <c r="H1059" s="26"/>
      <c r="I1059" s="26"/>
      <c r="J1059" s="26"/>
      <c r="K1059" s="26"/>
      <c r="L1059" s="26"/>
      <c r="M1059" s="26"/>
      <c r="N1059" s="26"/>
      <c r="O1059" s="26"/>
      <c r="P1059" s="26"/>
      <c r="Q1059" s="26"/>
      <c r="R1059" s="26"/>
      <c r="S1059" s="26"/>
      <c r="T1059" s="26"/>
      <c r="U1059" s="26"/>
      <c r="V1059" s="26"/>
      <c r="W1059" s="26"/>
      <c r="X1059" s="26"/>
      <c r="Y1059" s="26"/>
      <c r="Z1059" s="26"/>
      <c r="AA1059" s="26"/>
      <c r="AB1059" s="26"/>
      <c r="AC1059" s="26"/>
      <c r="AD1059" s="26"/>
      <c r="AE1059" s="26"/>
      <c r="AF1059" s="26"/>
      <c r="AG1059" s="26"/>
      <c r="AH1059" s="26"/>
      <c r="AI1059" s="30" t="str">
        <f t="shared" si="646"/>
        <v>Template</v>
      </c>
      <c r="AJ1059" s="27">
        <v>2041</v>
      </c>
      <c r="AK1059" s="35">
        <f t="shared" si="647"/>
        <v>0</v>
      </c>
      <c r="AL1059" s="35">
        <f t="shared" si="642"/>
        <v>0</v>
      </c>
      <c r="AM1059" s="35">
        <f t="shared" si="648"/>
        <v>0</v>
      </c>
      <c r="AN1059" s="35">
        <f t="shared" si="649"/>
        <v>0</v>
      </c>
      <c r="AO1059" s="35">
        <f t="shared" si="650"/>
        <v>0</v>
      </c>
      <c r="AP1059" s="35">
        <f t="shared" si="651"/>
        <v>0</v>
      </c>
      <c r="AQ1059" s="35">
        <f t="shared" si="652"/>
        <v>0</v>
      </c>
      <c r="AR1059" s="35">
        <f t="shared" si="643"/>
        <v>0</v>
      </c>
      <c r="AS1059" s="35">
        <f t="shared" si="653"/>
        <v>0</v>
      </c>
      <c r="AT1059" s="35">
        <f t="shared" si="654"/>
        <v>0</v>
      </c>
      <c r="AU1059" s="35">
        <f t="shared" si="644"/>
        <v>0</v>
      </c>
      <c r="AV1059" s="35">
        <f t="shared" si="645"/>
        <v>0</v>
      </c>
      <c r="AX1059" s="27">
        <v>2041</v>
      </c>
      <c r="AY1059" s="35"/>
      <c r="AZ1059" s="35"/>
      <c r="BA1059" s="35"/>
      <c r="BB1059" s="35"/>
      <c r="BC1059" s="35"/>
      <c r="BD1059" s="35"/>
      <c r="BE1059" s="35"/>
      <c r="BF1059" s="35"/>
      <c r="BG1059" s="35"/>
      <c r="BH1059" s="35"/>
      <c r="BI1059" s="35"/>
      <c r="BJ1059" s="35"/>
    </row>
    <row r="1060" spans="2:65" x14ac:dyDescent="0.25">
      <c r="B1060" s="25">
        <v>2042</v>
      </c>
      <c r="C1060" s="26"/>
      <c r="D1060" s="26"/>
      <c r="E1060" s="26"/>
      <c r="F1060" s="26"/>
      <c r="G1060" s="26"/>
      <c r="H1060" s="26"/>
      <c r="I1060" s="26"/>
      <c r="J1060" s="26"/>
      <c r="K1060" s="26"/>
      <c r="L1060" s="26"/>
      <c r="M1060" s="26"/>
      <c r="N1060" s="26"/>
      <c r="O1060" s="26"/>
      <c r="P1060" s="26"/>
      <c r="Q1060" s="26"/>
      <c r="R1060" s="26"/>
      <c r="S1060" s="26"/>
      <c r="T1060" s="26"/>
      <c r="U1060" s="26"/>
      <c r="V1060" s="26"/>
      <c r="W1060" s="26"/>
      <c r="X1060" s="26"/>
      <c r="Y1060" s="26"/>
      <c r="Z1060" s="26"/>
      <c r="AA1060" s="26"/>
      <c r="AB1060" s="26"/>
      <c r="AC1060" s="26"/>
      <c r="AD1060" s="26"/>
      <c r="AE1060" s="26"/>
      <c r="AF1060" s="26"/>
      <c r="AG1060" s="26"/>
      <c r="AH1060" s="26"/>
      <c r="AI1060" s="30" t="str">
        <f t="shared" si="646"/>
        <v>Template</v>
      </c>
      <c r="AJ1060" s="25">
        <v>2042</v>
      </c>
      <c r="AK1060" s="34">
        <f t="shared" si="647"/>
        <v>0</v>
      </c>
      <c r="AL1060" s="34">
        <f t="shared" si="642"/>
        <v>0</v>
      </c>
      <c r="AM1060" s="34">
        <f t="shared" si="648"/>
        <v>0</v>
      </c>
      <c r="AN1060" s="34">
        <f t="shared" si="649"/>
        <v>0</v>
      </c>
      <c r="AO1060" s="34">
        <f t="shared" si="650"/>
        <v>0</v>
      </c>
      <c r="AP1060" s="34">
        <f t="shared" si="651"/>
        <v>0</v>
      </c>
      <c r="AQ1060" s="34">
        <f t="shared" si="652"/>
        <v>0</v>
      </c>
      <c r="AR1060" s="34">
        <f t="shared" si="643"/>
        <v>0</v>
      </c>
      <c r="AS1060" s="34">
        <f t="shared" si="653"/>
        <v>0</v>
      </c>
      <c r="AT1060" s="34">
        <f t="shared" si="654"/>
        <v>0</v>
      </c>
      <c r="AU1060" s="34">
        <f t="shared" si="644"/>
        <v>0</v>
      </c>
      <c r="AV1060" s="34">
        <f t="shared" si="645"/>
        <v>0</v>
      </c>
      <c r="AX1060" s="25">
        <v>2042</v>
      </c>
      <c r="AY1060" s="34"/>
      <c r="AZ1060" s="34"/>
      <c r="BA1060" s="34"/>
      <c r="BB1060" s="34"/>
      <c r="BC1060" s="34"/>
      <c r="BD1060" s="34"/>
      <c r="BE1060" s="34"/>
      <c r="BF1060" s="34"/>
      <c r="BG1060" s="34"/>
      <c r="BH1060" s="34"/>
      <c r="BI1060" s="34"/>
      <c r="BJ1060" s="34"/>
    </row>
    <row r="1061" spans="2:65" x14ac:dyDescent="0.25">
      <c r="B1061" s="27">
        <v>2043</v>
      </c>
      <c r="C1061" s="26"/>
      <c r="D1061" s="26"/>
      <c r="E1061" s="26"/>
      <c r="F1061" s="26"/>
      <c r="G1061" s="26"/>
      <c r="H1061" s="26"/>
      <c r="I1061" s="26"/>
      <c r="J1061" s="26"/>
      <c r="K1061" s="26"/>
      <c r="L1061" s="26"/>
      <c r="M1061" s="26"/>
      <c r="N1061" s="26"/>
      <c r="O1061" s="26"/>
      <c r="P1061" s="26"/>
      <c r="Q1061" s="26"/>
      <c r="R1061" s="26"/>
      <c r="S1061" s="26"/>
      <c r="T1061" s="26"/>
      <c r="U1061" s="26"/>
      <c r="V1061" s="26"/>
      <c r="W1061" s="26"/>
      <c r="X1061" s="26"/>
      <c r="Y1061" s="26"/>
      <c r="Z1061" s="26"/>
      <c r="AA1061" s="26"/>
      <c r="AB1061" s="26"/>
      <c r="AC1061" s="26"/>
      <c r="AD1061" s="26"/>
      <c r="AE1061" s="26"/>
      <c r="AF1061" s="26"/>
      <c r="AG1061" s="26"/>
      <c r="AH1061" s="26"/>
      <c r="AI1061" s="30" t="str">
        <f t="shared" si="646"/>
        <v>Template</v>
      </c>
      <c r="AJ1061" s="27">
        <v>2043</v>
      </c>
      <c r="AK1061" s="35">
        <f t="shared" si="647"/>
        <v>0</v>
      </c>
      <c r="AL1061" s="35">
        <f t="shared" si="642"/>
        <v>0</v>
      </c>
      <c r="AM1061" s="35">
        <f t="shared" si="648"/>
        <v>0</v>
      </c>
      <c r="AN1061" s="35">
        <f t="shared" si="649"/>
        <v>0</v>
      </c>
      <c r="AO1061" s="35">
        <f t="shared" si="650"/>
        <v>0</v>
      </c>
      <c r="AP1061" s="35">
        <f t="shared" si="651"/>
        <v>0</v>
      </c>
      <c r="AQ1061" s="35">
        <f t="shared" si="652"/>
        <v>0</v>
      </c>
      <c r="AR1061" s="35">
        <f t="shared" si="643"/>
        <v>0</v>
      </c>
      <c r="AS1061" s="35">
        <f t="shared" si="653"/>
        <v>0</v>
      </c>
      <c r="AT1061" s="35">
        <f t="shared" si="654"/>
        <v>0</v>
      </c>
      <c r="AU1061" s="35">
        <f t="shared" si="644"/>
        <v>0</v>
      </c>
      <c r="AV1061" s="35">
        <f t="shared" si="645"/>
        <v>0</v>
      </c>
      <c r="AX1061" s="27">
        <v>2043</v>
      </c>
      <c r="AY1061" s="35"/>
      <c r="AZ1061" s="35"/>
      <c r="BA1061" s="35"/>
      <c r="BB1061" s="35"/>
      <c r="BC1061" s="35"/>
      <c r="BD1061" s="35"/>
      <c r="BE1061" s="35"/>
      <c r="BF1061" s="35"/>
      <c r="BG1061" s="35"/>
      <c r="BH1061" s="35"/>
      <c r="BI1061" s="35"/>
      <c r="BJ1061" s="35"/>
    </row>
    <row r="1062" spans="2:65" x14ac:dyDescent="0.25">
      <c r="B1062" s="25">
        <v>2044</v>
      </c>
      <c r="C1062" s="26"/>
      <c r="D1062" s="26"/>
      <c r="E1062" s="26"/>
      <c r="F1062" s="26"/>
      <c r="G1062" s="26"/>
      <c r="H1062" s="26"/>
      <c r="I1062" s="26"/>
      <c r="J1062" s="26"/>
      <c r="K1062" s="26"/>
      <c r="L1062" s="26"/>
      <c r="M1062" s="26"/>
      <c r="N1062" s="26"/>
      <c r="O1062" s="26"/>
      <c r="P1062" s="26"/>
      <c r="Q1062" s="26"/>
      <c r="R1062" s="26"/>
      <c r="S1062" s="26"/>
      <c r="T1062" s="26"/>
      <c r="U1062" s="26"/>
      <c r="V1062" s="26"/>
      <c r="W1062" s="26"/>
      <c r="X1062" s="26"/>
      <c r="Y1062" s="26"/>
      <c r="Z1062" s="26"/>
      <c r="AA1062" s="26"/>
      <c r="AB1062" s="26"/>
      <c r="AC1062" s="26"/>
      <c r="AD1062" s="26"/>
      <c r="AE1062" s="26"/>
      <c r="AF1062" s="26"/>
      <c r="AG1062" s="26"/>
      <c r="AH1062" s="26"/>
      <c r="AI1062" s="30" t="str">
        <f t="shared" si="646"/>
        <v>Template</v>
      </c>
      <c r="AJ1062" s="25">
        <v>2044</v>
      </c>
      <c r="AK1062" s="34">
        <f t="shared" si="647"/>
        <v>0</v>
      </c>
      <c r="AL1062" s="34">
        <f t="shared" si="642"/>
        <v>0</v>
      </c>
      <c r="AM1062" s="34">
        <f t="shared" si="648"/>
        <v>0</v>
      </c>
      <c r="AN1062" s="34">
        <f t="shared" si="649"/>
        <v>0</v>
      </c>
      <c r="AO1062" s="34">
        <f t="shared" si="650"/>
        <v>0</v>
      </c>
      <c r="AP1062" s="34">
        <f t="shared" si="651"/>
        <v>0</v>
      </c>
      <c r="AQ1062" s="34">
        <f t="shared" si="652"/>
        <v>0</v>
      </c>
      <c r="AR1062" s="34">
        <f t="shared" si="643"/>
        <v>0</v>
      </c>
      <c r="AS1062" s="34">
        <f t="shared" si="653"/>
        <v>0</v>
      </c>
      <c r="AT1062" s="34">
        <f t="shared" si="654"/>
        <v>0</v>
      </c>
      <c r="AU1062" s="34">
        <f t="shared" si="644"/>
        <v>0</v>
      </c>
      <c r="AV1062" s="34">
        <f t="shared" si="645"/>
        <v>0</v>
      </c>
      <c r="AX1062" s="25">
        <v>2044</v>
      </c>
      <c r="AY1062" s="34"/>
      <c r="AZ1062" s="34"/>
      <c r="BA1062" s="34"/>
      <c r="BB1062" s="34"/>
      <c r="BC1062" s="34"/>
      <c r="BD1062" s="34"/>
      <c r="BE1062" s="34"/>
      <c r="BF1062" s="34"/>
      <c r="BG1062" s="34"/>
      <c r="BH1062" s="34"/>
      <c r="BI1062" s="34"/>
      <c r="BJ1062" s="34"/>
    </row>
    <row r="1063" spans="2:65" x14ac:dyDescent="0.25">
      <c r="B1063" s="27">
        <v>2045</v>
      </c>
      <c r="C1063" s="26"/>
      <c r="D1063" s="26"/>
      <c r="E1063" s="26"/>
      <c r="F1063" s="26"/>
      <c r="G1063" s="26"/>
      <c r="H1063" s="26"/>
      <c r="I1063" s="26"/>
      <c r="J1063" s="26"/>
      <c r="K1063" s="26"/>
      <c r="L1063" s="26"/>
      <c r="M1063" s="26"/>
      <c r="N1063" s="26"/>
      <c r="O1063" s="26"/>
      <c r="P1063" s="26"/>
      <c r="Q1063" s="26"/>
      <c r="R1063" s="26"/>
      <c r="S1063" s="26"/>
      <c r="T1063" s="26"/>
      <c r="U1063" s="26"/>
      <c r="V1063" s="26"/>
      <c r="W1063" s="26"/>
      <c r="X1063" s="26"/>
      <c r="Y1063" s="26"/>
      <c r="Z1063" s="26"/>
      <c r="AA1063" s="26"/>
      <c r="AB1063" s="26"/>
      <c r="AC1063" s="26"/>
      <c r="AD1063" s="26"/>
      <c r="AE1063" s="26"/>
      <c r="AF1063" s="26"/>
      <c r="AG1063" s="26"/>
      <c r="AH1063" s="26"/>
      <c r="AI1063" s="30" t="str">
        <f t="shared" si="646"/>
        <v>Template</v>
      </c>
      <c r="AJ1063" s="27">
        <v>2045</v>
      </c>
      <c r="AK1063" s="35">
        <f>SUM(AG1063:AH1063)</f>
        <v>0</v>
      </c>
      <c r="AL1063" s="35">
        <f t="shared" si="642"/>
        <v>0</v>
      </c>
      <c r="AM1063" s="35">
        <f t="shared" si="648"/>
        <v>0</v>
      </c>
      <c r="AN1063" s="35">
        <f t="shared" si="649"/>
        <v>0</v>
      </c>
      <c r="AO1063" s="35">
        <f t="shared" si="650"/>
        <v>0</v>
      </c>
      <c r="AP1063" s="35">
        <f t="shared" si="651"/>
        <v>0</v>
      </c>
      <c r="AQ1063" s="35">
        <f t="shared" si="652"/>
        <v>0</v>
      </c>
      <c r="AR1063" s="35">
        <f t="shared" si="643"/>
        <v>0</v>
      </c>
      <c r="AS1063" s="35">
        <f t="shared" si="653"/>
        <v>0</v>
      </c>
      <c r="AT1063" s="35">
        <f t="shared" si="654"/>
        <v>0</v>
      </c>
      <c r="AU1063" s="35">
        <f t="shared" si="644"/>
        <v>0</v>
      </c>
      <c r="AV1063" s="35">
        <f t="shared" si="645"/>
        <v>0</v>
      </c>
      <c r="AX1063" s="27">
        <v>2045</v>
      </c>
      <c r="AY1063" s="35">
        <f t="shared" ref="AY1063:BJ1063" si="657">AK1063-AK1048</f>
        <v>0</v>
      </c>
      <c r="AZ1063" s="35">
        <f t="shared" si="657"/>
        <v>0</v>
      </c>
      <c r="BA1063" s="35">
        <f t="shared" si="657"/>
        <v>0</v>
      </c>
      <c r="BB1063" s="35">
        <f t="shared" si="657"/>
        <v>0</v>
      </c>
      <c r="BC1063" s="35">
        <f t="shared" si="657"/>
        <v>0</v>
      </c>
      <c r="BD1063" s="35">
        <f t="shared" si="657"/>
        <v>0</v>
      </c>
      <c r="BE1063" s="35">
        <f t="shared" si="657"/>
        <v>0</v>
      </c>
      <c r="BF1063" s="35">
        <f t="shared" si="657"/>
        <v>0</v>
      </c>
      <c r="BG1063" s="35">
        <f t="shared" si="657"/>
        <v>0</v>
      </c>
      <c r="BH1063" s="35">
        <f t="shared" si="657"/>
        <v>0</v>
      </c>
      <c r="BI1063" s="35">
        <f t="shared" si="657"/>
        <v>0</v>
      </c>
      <c r="BJ1063" s="35">
        <f t="shared" si="657"/>
        <v>0</v>
      </c>
    </row>
    <row r="1064" spans="2:65" x14ac:dyDescent="0.25">
      <c r="AX1064" s="27" t="s">
        <v>45</v>
      </c>
      <c r="AY1064" s="35">
        <f>SUM(AY1063,AY1048,AY1043)</f>
        <v>0</v>
      </c>
      <c r="AZ1064" s="35">
        <f t="shared" ref="AZ1064:BJ1064" si="658">SUM(AZ1063,AZ1048,AZ1043)</f>
        <v>0</v>
      </c>
      <c r="BA1064" s="35">
        <f t="shared" si="658"/>
        <v>0</v>
      </c>
      <c r="BB1064" s="35">
        <f t="shared" si="658"/>
        <v>0</v>
      </c>
      <c r="BC1064" s="35">
        <f t="shared" si="658"/>
        <v>0</v>
      </c>
      <c r="BD1064" s="35">
        <f t="shared" si="658"/>
        <v>0</v>
      </c>
      <c r="BE1064" s="35">
        <f t="shared" si="658"/>
        <v>0</v>
      </c>
      <c r="BF1064" s="35">
        <f t="shared" si="658"/>
        <v>0</v>
      </c>
      <c r="BG1064" s="35">
        <f t="shared" si="658"/>
        <v>0</v>
      </c>
      <c r="BH1064" s="35">
        <f t="shared" si="658"/>
        <v>0</v>
      </c>
      <c r="BI1064" s="35">
        <f t="shared" si="658"/>
        <v>0</v>
      </c>
      <c r="BJ1064" s="35">
        <f t="shared" si="658"/>
        <v>0</v>
      </c>
    </row>
    <row r="1066" spans="2:65" x14ac:dyDescent="0.25">
      <c r="B1066" s="1" t="s">
        <v>139</v>
      </c>
    </row>
    <row r="1067" spans="2:65" ht="75" x14ac:dyDescent="0.25">
      <c r="B1067" s="16" t="s">
        <v>13</v>
      </c>
      <c r="C1067" s="17" t="s">
        <v>14</v>
      </c>
      <c r="D1067" s="17" t="s">
        <v>15</v>
      </c>
      <c r="E1067" s="17" t="s">
        <v>16</v>
      </c>
      <c r="F1067" s="18" t="s">
        <v>17</v>
      </c>
      <c r="G1067" s="18" t="s">
        <v>18</v>
      </c>
      <c r="H1067" s="18" t="s">
        <v>19</v>
      </c>
      <c r="I1067" s="18" t="s">
        <v>20</v>
      </c>
      <c r="J1067" s="18" t="s">
        <v>21</v>
      </c>
      <c r="K1067" s="18" t="s">
        <v>22</v>
      </c>
      <c r="L1067" s="18" t="s">
        <v>23</v>
      </c>
      <c r="M1067" s="19" t="s">
        <v>24</v>
      </c>
      <c r="N1067" s="19" t="s">
        <v>25</v>
      </c>
      <c r="O1067" s="19" t="s">
        <v>26</v>
      </c>
      <c r="P1067" s="19" t="s">
        <v>27</v>
      </c>
      <c r="Q1067" s="19" t="s">
        <v>28</v>
      </c>
      <c r="R1067" s="20" t="s">
        <v>29</v>
      </c>
      <c r="S1067" s="20" t="s">
        <v>30</v>
      </c>
      <c r="T1067" s="20" t="s">
        <v>31</v>
      </c>
      <c r="U1067" s="20" t="s">
        <v>32</v>
      </c>
      <c r="V1067" s="20" t="s">
        <v>33</v>
      </c>
      <c r="W1067" s="20" t="s">
        <v>34</v>
      </c>
      <c r="X1067" s="21" t="s">
        <v>35</v>
      </c>
      <c r="Y1067" s="21" t="s">
        <v>36</v>
      </c>
      <c r="Z1067" s="21" t="s">
        <v>37</v>
      </c>
      <c r="AA1067" s="16" t="s">
        <v>38</v>
      </c>
      <c r="AB1067" s="16" t="s">
        <v>39</v>
      </c>
      <c r="AC1067" s="16" t="s">
        <v>52</v>
      </c>
      <c r="AD1067" s="16" t="s">
        <v>41</v>
      </c>
      <c r="AE1067" s="16" t="s">
        <v>42</v>
      </c>
      <c r="AF1067" s="22" t="s">
        <v>1</v>
      </c>
      <c r="AG1067" s="22" t="s">
        <v>43</v>
      </c>
      <c r="AH1067" s="22" t="s">
        <v>44</v>
      </c>
      <c r="AI1067" s="36" t="str">
        <f>B1066</f>
        <v>Template</v>
      </c>
      <c r="AJ1067" s="23" t="s">
        <v>13</v>
      </c>
      <c r="AK1067" s="23" t="s">
        <v>58</v>
      </c>
      <c r="AL1067" s="23" t="s">
        <v>59</v>
      </c>
      <c r="AM1067" s="23" t="s">
        <v>60</v>
      </c>
      <c r="AN1067" s="23" t="s">
        <v>61</v>
      </c>
      <c r="AO1067" s="23" t="s">
        <v>62</v>
      </c>
      <c r="AP1067" s="24" t="s">
        <v>38</v>
      </c>
      <c r="AQ1067" s="24" t="s">
        <v>47</v>
      </c>
      <c r="AR1067" s="24" t="s">
        <v>53</v>
      </c>
      <c r="AS1067" s="24" t="s">
        <v>63</v>
      </c>
      <c r="AT1067" s="24" t="s">
        <v>64</v>
      </c>
      <c r="AU1067" s="24" t="s">
        <v>50</v>
      </c>
      <c r="AV1067" s="24" t="s">
        <v>45</v>
      </c>
      <c r="AX1067" s="23" t="s">
        <v>273</v>
      </c>
      <c r="AY1067" s="23" t="s">
        <v>58</v>
      </c>
      <c r="AZ1067" s="23" t="s">
        <v>59</v>
      </c>
      <c r="BA1067" s="23" t="s">
        <v>60</v>
      </c>
      <c r="BB1067" s="23" t="s">
        <v>61</v>
      </c>
      <c r="BC1067" s="23" t="s">
        <v>62</v>
      </c>
      <c r="BD1067" s="24" t="s">
        <v>38</v>
      </c>
      <c r="BE1067" s="24" t="s">
        <v>47</v>
      </c>
      <c r="BF1067" s="24" t="s">
        <v>53</v>
      </c>
      <c r="BG1067" s="24" t="s">
        <v>63</v>
      </c>
      <c r="BH1067" s="24" t="s">
        <v>64</v>
      </c>
      <c r="BI1067" s="24" t="s">
        <v>50</v>
      </c>
      <c r="BJ1067" s="24" t="s">
        <v>45</v>
      </c>
    </row>
    <row r="1068" spans="2:65" x14ac:dyDescent="0.25">
      <c r="B1068" s="25">
        <v>2022</v>
      </c>
      <c r="C1068" s="26"/>
      <c r="D1068" s="26"/>
      <c r="E1068" s="26"/>
      <c r="F1068" s="26"/>
      <c r="G1068" s="26"/>
      <c r="H1068" s="26"/>
      <c r="I1068" s="26"/>
      <c r="J1068" s="26"/>
      <c r="K1068" s="26"/>
      <c r="L1068" s="26"/>
      <c r="M1068" s="26"/>
      <c r="N1068" s="26"/>
      <c r="O1068" s="26"/>
      <c r="P1068" s="26"/>
      <c r="Q1068" s="26"/>
      <c r="R1068" s="26"/>
      <c r="S1068" s="26"/>
      <c r="T1068" s="26"/>
      <c r="U1068" s="26"/>
      <c r="V1068" s="26"/>
      <c r="W1068" s="26"/>
      <c r="X1068" s="26"/>
      <c r="Y1068" s="26"/>
      <c r="Z1068" s="26"/>
      <c r="AA1068" s="26"/>
      <c r="AB1068" s="26"/>
      <c r="AC1068" s="26"/>
      <c r="AD1068" s="26"/>
      <c r="AE1068" s="26"/>
      <c r="AF1068" s="26"/>
      <c r="AG1068" s="26"/>
      <c r="AH1068" s="26"/>
      <c r="AI1068" s="30" t="str">
        <f>AI1067</f>
        <v>Template</v>
      </c>
      <c r="AJ1068" s="25">
        <v>2022</v>
      </c>
      <c r="AK1068" s="34">
        <f>SUM(AG1068:AH1068)</f>
        <v>0</v>
      </c>
      <c r="AL1068" s="34">
        <f t="shared" ref="AL1068:AL1091" si="659">SUM(R1068:U1068)</f>
        <v>0</v>
      </c>
      <c r="AM1068" s="34">
        <f>SUM(AC1068:AD1068)</f>
        <v>0</v>
      </c>
      <c r="AN1068" s="34">
        <f>AF1068</f>
        <v>0</v>
      </c>
      <c r="AO1068" s="34">
        <f>W1068+AE1068</f>
        <v>0</v>
      </c>
      <c r="AP1068" s="34">
        <f>AA1068</f>
        <v>0</v>
      </c>
      <c r="AQ1068" s="34">
        <f>SUM(M1068:Q1068)</f>
        <v>0</v>
      </c>
      <c r="AR1068" s="34">
        <f t="shared" ref="AR1068:AR1091" si="660">SUM(F1068:L1068)</f>
        <v>0</v>
      </c>
      <c r="AS1068" s="34">
        <f>SUM(X1068:Z1068)</f>
        <v>0</v>
      </c>
      <c r="AT1068" s="34">
        <f>V1068</f>
        <v>0</v>
      </c>
      <c r="AU1068" s="34">
        <f t="shared" ref="AU1068:AU1091" si="661">SUM(C1068:E1068)</f>
        <v>0</v>
      </c>
      <c r="AV1068" s="34">
        <f t="shared" ref="AV1068:AV1091" si="662">SUM(AK1068:AU1068)</f>
        <v>0</v>
      </c>
      <c r="AX1068" s="25">
        <v>2022</v>
      </c>
      <c r="AY1068" s="34"/>
      <c r="AZ1068" s="34"/>
      <c r="BA1068" s="34"/>
      <c r="BB1068" s="34"/>
      <c r="BC1068" s="34"/>
      <c r="BD1068" s="34"/>
      <c r="BE1068" s="34"/>
      <c r="BF1068" s="34"/>
      <c r="BG1068" s="34"/>
      <c r="BH1068" s="34"/>
      <c r="BI1068" s="34"/>
      <c r="BJ1068" s="34"/>
      <c r="BL1068" s="74" t="s">
        <v>58</v>
      </c>
      <c r="BM1068" s="75">
        <f>AY1092</f>
        <v>0</v>
      </c>
    </row>
    <row r="1069" spans="2:65" x14ac:dyDescent="0.25">
      <c r="B1069" s="27">
        <v>2023</v>
      </c>
      <c r="C1069" s="28"/>
      <c r="D1069" s="28"/>
      <c r="E1069" s="28"/>
      <c r="F1069" s="28"/>
      <c r="G1069" s="28"/>
      <c r="H1069" s="28"/>
      <c r="I1069" s="28"/>
      <c r="J1069" s="28"/>
      <c r="K1069" s="28"/>
      <c r="L1069" s="28"/>
      <c r="M1069" s="28"/>
      <c r="N1069" s="28"/>
      <c r="O1069" s="28"/>
      <c r="P1069" s="28"/>
      <c r="Q1069" s="28"/>
      <c r="R1069" s="28"/>
      <c r="S1069" s="28"/>
      <c r="T1069" s="28"/>
      <c r="U1069" s="28"/>
      <c r="V1069" s="28"/>
      <c r="W1069" s="28"/>
      <c r="X1069" s="28"/>
      <c r="Y1069" s="28"/>
      <c r="Z1069" s="28"/>
      <c r="AA1069" s="28"/>
      <c r="AB1069" s="28"/>
      <c r="AC1069" s="28"/>
      <c r="AD1069" s="28"/>
      <c r="AE1069" s="28"/>
      <c r="AF1069" s="28"/>
      <c r="AG1069" s="28"/>
      <c r="AH1069" s="28"/>
      <c r="AI1069" s="30" t="str">
        <f t="shared" ref="AI1069:AI1091" si="663">AI1068</f>
        <v>Template</v>
      </c>
      <c r="AJ1069" s="27">
        <v>2023</v>
      </c>
      <c r="AK1069" s="35">
        <f t="shared" ref="AK1069:AK1090" si="664">SUM(AG1069:AH1069)</f>
        <v>0</v>
      </c>
      <c r="AL1069" s="35">
        <f t="shared" si="659"/>
        <v>0</v>
      </c>
      <c r="AM1069" s="35">
        <f t="shared" ref="AM1069:AM1091" si="665">SUM(AC1069:AD1069)</f>
        <v>0</v>
      </c>
      <c r="AN1069" s="35">
        <f t="shared" ref="AN1069:AN1091" si="666">AF1069</f>
        <v>0</v>
      </c>
      <c r="AO1069" s="35">
        <f t="shared" ref="AO1069:AO1091" si="667">W1069+AE1069</f>
        <v>0</v>
      </c>
      <c r="AP1069" s="35">
        <f t="shared" ref="AP1069:AP1091" si="668">AA1069</f>
        <v>0</v>
      </c>
      <c r="AQ1069" s="35">
        <f t="shared" ref="AQ1069:AQ1091" si="669">SUM(M1069:Q1069)</f>
        <v>0</v>
      </c>
      <c r="AR1069" s="35">
        <f t="shared" si="660"/>
        <v>0</v>
      </c>
      <c r="AS1069" s="35">
        <f t="shared" ref="AS1069:AS1091" si="670">SUM(X1069:Z1069)</f>
        <v>0</v>
      </c>
      <c r="AT1069" s="35">
        <f t="shared" ref="AT1069:AT1091" si="671">V1069</f>
        <v>0</v>
      </c>
      <c r="AU1069" s="35">
        <f t="shared" si="661"/>
        <v>0</v>
      </c>
      <c r="AV1069" s="35">
        <f t="shared" si="662"/>
        <v>0</v>
      </c>
      <c r="AX1069" s="27">
        <v>2023</v>
      </c>
      <c r="AY1069" s="35"/>
      <c r="AZ1069" s="35"/>
      <c r="BA1069" s="35"/>
      <c r="BB1069" s="35"/>
      <c r="BC1069" s="35"/>
      <c r="BD1069" s="35"/>
      <c r="BE1069" s="35"/>
      <c r="BF1069" s="35"/>
      <c r="BG1069" s="35"/>
      <c r="BH1069" s="35"/>
      <c r="BI1069" s="35"/>
      <c r="BJ1069" s="35"/>
      <c r="BL1069" s="74" t="s">
        <v>59</v>
      </c>
      <c r="BM1069" s="75">
        <f>AZ1092</f>
        <v>0</v>
      </c>
    </row>
    <row r="1070" spans="2:65" x14ac:dyDescent="0.25">
      <c r="B1070" s="25">
        <v>2024</v>
      </c>
      <c r="C1070" s="26"/>
      <c r="D1070" s="26"/>
      <c r="E1070" s="26"/>
      <c r="F1070" s="26"/>
      <c r="G1070" s="26"/>
      <c r="H1070" s="26"/>
      <c r="I1070" s="26"/>
      <c r="J1070" s="26"/>
      <c r="K1070" s="26"/>
      <c r="L1070" s="26"/>
      <c r="M1070" s="26"/>
      <c r="N1070" s="26"/>
      <c r="O1070" s="26"/>
      <c r="P1070" s="26"/>
      <c r="Q1070" s="26"/>
      <c r="R1070" s="26"/>
      <c r="S1070" s="26"/>
      <c r="T1070" s="26"/>
      <c r="U1070" s="26"/>
      <c r="V1070" s="26"/>
      <c r="W1070" s="26"/>
      <c r="X1070" s="26"/>
      <c r="Y1070" s="26"/>
      <c r="Z1070" s="26"/>
      <c r="AA1070" s="26"/>
      <c r="AB1070" s="26"/>
      <c r="AC1070" s="26"/>
      <c r="AD1070" s="26"/>
      <c r="AE1070" s="26"/>
      <c r="AF1070" s="26"/>
      <c r="AG1070" s="26"/>
      <c r="AH1070" s="26"/>
      <c r="AI1070" s="30" t="str">
        <f t="shared" si="663"/>
        <v>Template</v>
      </c>
      <c r="AJ1070" s="25">
        <v>2024</v>
      </c>
      <c r="AK1070" s="34">
        <f t="shared" si="664"/>
        <v>0</v>
      </c>
      <c r="AL1070" s="34">
        <f t="shared" si="659"/>
        <v>0</v>
      </c>
      <c r="AM1070" s="34">
        <f t="shared" si="665"/>
        <v>0</v>
      </c>
      <c r="AN1070" s="34">
        <f t="shared" si="666"/>
        <v>0</v>
      </c>
      <c r="AO1070" s="34">
        <f t="shared" si="667"/>
        <v>0</v>
      </c>
      <c r="AP1070" s="34">
        <f t="shared" si="668"/>
        <v>0</v>
      </c>
      <c r="AQ1070" s="34">
        <f t="shared" si="669"/>
        <v>0</v>
      </c>
      <c r="AR1070" s="34">
        <f t="shared" si="660"/>
        <v>0</v>
      </c>
      <c r="AS1070" s="34">
        <f t="shared" si="670"/>
        <v>0</v>
      </c>
      <c r="AT1070" s="34">
        <f t="shared" si="671"/>
        <v>0</v>
      </c>
      <c r="AU1070" s="34">
        <f t="shared" si="661"/>
        <v>0</v>
      </c>
      <c r="AV1070" s="34">
        <f t="shared" si="662"/>
        <v>0</v>
      </c>
      <c r="AX1070" s="25">
        <v>2024</v>
      </c>
      <c r="AY1070" s="34"/>
      <c r="AZ1070" s="34"/>
      <c r="BA1070" s="34"/>
      <c r="BB1070" s="34"/>
      <c r="BC1070" s="34"/>
      <c r="BD1070" s="34"/>
      <c r="BE1070" s="34"/>
      <c r="BF1070" s="34"/>
      <c r="BG1070" s="34"/>
      <c r="BH1070" s="34"/>
      <c r="BI1070" s="34"/>
      <c r="BJ1070" s="34"/>
      <c r="BL1070" s="74" t="s">
        <v>60</v>
      </c>
      <c r="BM1070" s="75">
        <f>BA1092</f>
        <v>0</v>
      </c>
    </row>
    <row r="1071" spans="2:65" x14ac:dyDescent="0.25">
      <c r="B1071" s="27">
        <v>2025</v>
      </c>
      <c r="C1071" s="28"/>
      <c r="D1071" s="28"/>
      <c r="E1071" s="28"/>
      <c r="F1071" s="28"/>
      <c r="G1071" s="28"/>
      <c r="H1071" s="28"/>
      <c r="I1071" s="28"/>
      <c r="J1071" s="28"/>
      <c r="K1071" s="28"/>
      <c r="L1071" s="28"/>
      <c r="M1071" s="28"/>
      <c r="N1071" s="28"/>
      <c r="O1071" s="28"/>
      <c r="P1071" s="28"/>
      <c r="Q1071" s="28"/>
      <c r="R1071" s="28"/>
      <c r="S1071" s="28"/>
      <c r="T1071" s="28"/>
      <c r="U1071" s="28"/>
      <c r="V1071" s="28"/>
      <c r="W1071" s="28"/>
      <c r="X1071" s="28"/>
      <c r="Y1071" s="28"/>
      <c r="Z1071" s="28"/>
      <c r="AA1071" s="28"/>
      <c r="AB1071" s="28"/>
      <c r="AC1071" s="28"/>
      <c r="AD1071" s="28"/>
      <c r="AE1071" s="28"/>
      <c r="AF1071" s="28"/>
      <c r="AG1071" s="28"/>
      <c r="AH1071" s="28"/>
      <c r="AI1071" s="30" t="str">
        <f t="shared" si="663"/>
        <v>Template</v>
      </c>
      <c r="AJ1071" s="27">
        <v>2025</v>
      </c>
      <c r="AK1071" s="35">
        <f t="shared" si="664"/>
        <v>0</v>
      </c>
      <c r="AL1071" s="35">
        <f t="shared" si="659"/>
        <v>0</v>
      </c>
      <c r="AM1071" s="35">
        <f t="shared" si="665"/>
        <v>0</v>
      </c>
      <c r="AN1071" s="35">
        <f t="shared" si="666"/>
        <v>0</v>
      </c>
      <c r="AO1071" s="35">
        <f t="shared" si="667"/>
        <v>0</v>
      </c>
      <c r="AP1071" s="35">
        <f t="shared" si="668"/>
        <v>0</v>
      </c>
      <c r="AQ1071" s="35">
        <f t="shared" si="669"/>
        <v>0</v>
      </c>
      <c r="AR1071" s="35">
        <f t="shared" si="660"/>
        <v>0</v>
      </c>
      <c r="AS1071" s="35">
        <f t="shared" si="670"/>
        <v>0</v>
      </c>
      <c r="AT1071" s="35">
        <f t="shared" si="671"/>
        <v>0</v>
      </c>
      <c r="AU1071" s="35">
        <f t="shared" si="661"/>
        <v>0</v>
      </c>
      <c r="AV1071" s="35">
        <f t="shared" si="662"/>
        <v>0</v>
      </c>
      <c r="AX1071" s="27">
        <v>2025</v>
      </c>
      <c r="AY1071" s="35">
        <f t="shared" ref="AY1071:BJ1071" si="672">AK1071</f>
        <v>0</v>
      </c>
      <c r="AZ1071" s="35">
        <f t="shared" si="672"/>
        <v>0</v>
      </c>
      <c r="BA1071" s="35">
        <f t="shared" si="672"/>
        <v>0</v>
      </c>
      <c r="BB1071" s="35">
        <f t="shared" si="672"/>
        <v>0</v>
      </c>
      <c r="BC1071" s="35">
        <f t="shared" si="672"/>
        <v>0</v>
      </c>
      <c r="BD1071" s="35">
        <f t="shared" si="672"/>
        <v>0</v>
      </c>
      <c r="BE1071" s="35">
        <f t="shared" si="672"/>
        <v>0</v>
      </c>
      <c r="BF1071" s="35">
        <f t="shared" si="672"/>
        <v>0</v>
      </c>
      <c r="BG1071" s="35">
        <f t="shared" si="672"/>
        <v>0</v>
      </c>
      <c r="BH1071" s="35">
        <f t="shared" si="672"/>
        <v>0</v>
      </c>
      <c r="BI1071" s="35">
        <f t="shared" si="672"/>
        <v>0</v>
      </c>
      <c r="BJ1071" s="35">
        <f t="shared" si="672"/>
        <v>0</v>
      </c>
      <c r="BL1071" s="74" t="s">
        <v>61</v>
      </c>
      <c r="BM1071" s="75">
        <f>BB1092</f>
        <v>0</v>
      </c>
    </row>
    <row r="1072" spans="2:65" x14ac:dyDescent="0.25">
      <c r="B1072" s="25">
        <v>2026</v>
      </c>
      <c r="C1072" s="26"/>
      <c r="D1072" s="26"/>
      <c r="E1072" s="26"/>
      <c r="F1072" s="26"/>
      <c r="G1072" s="26"/>
      <c r="H1072" s="26"/>
      <c r="I1072" s="26"/>
      <c r="J1072" s="26"/>
      <c r="K1072" s="26"/>
      <c r="L1072" s="26"/>
      <c r="M1072" s="26"/>
      <c r="N1072" s="26"/>
      <c r="O1072" s="26"/>
      <c r="P1072" s="26"/>
      <c r="Q1072" s="26"/>
      <c r="R1072" s="26"/>
      <c r="S1072" s="26"/>
      <c r="T1072" s="26"/>
      <c r="U1072" s="26"/>
      <c r="V1072" s="26"/>
      <c r="W1072" s="26"/>
      <c r="X1072" s="26"/>
      <c r="Y1072" s="26"/>
      <c r="Z1072" s="26"/>
      <c r="AA1072" s="26"/>
      <c r="AB1072" s="26"/>
      <c r="AC1072" s="26"/>
      <c r="AD1072" s="26"/>
      <c r="AE1072" s="26"/>
      <c r="AF1072" s="26"/>
      <c r="AG1072" s="26"/>
      <c r="AH1072" s="26"/>
      <c r="AI1072" s="30" t="str">
        <f t="shared" si="663"/>
        <v>Template</v>
      </c>
      <c r="AJ1072" s="25">
        <v>2026</v>
      </c>
      <c r="AK1072" s="34">
        <f t="shared" si="664"/>
        <v>0</v>
      </c>
      <c r="AL1072" s="34">
        <f t="shared" si="659"/>
        <v>0</v>
      </c>
      <c r="AM1072" s="34">
        <f t="shared" si="665"/>
        <v>0</v>
      </c>
      <c r="AN1072" s="34">
        <f t="shared" si="666"/>
        <v>0</v>
      </c>
      <c r="AO1072" s="34">
        <f t="shared" si="667"/>
        <v>0</v>
      </c>
      <c r="AP1072" s="34">
        <f t="shared" si="668"/>
        <v>0</v>
      </c>
      <c r="AQ1072" s="34">
        <f t="shared" si="669"/>
        <v>0</v>
      </c>
      <c r="AR1072" s="34">
        <f t="shared" si="660"/>
        <v>0</v>
      </c>
      <c r="AS1072" s="34">
        <f t="shared" si="670"/>
        <v>0</v>
      </c>
      <c r="AT1072" s="34">
        <f t="shared" si="671"/>
        <v>0</v>
      </c>
      <c r="AU1072" s="34">
        <f t="shared" si="661"/>
        <v>0</v>
      </c>
      <c r="AV1072" s="34">
        <f t="shared" si="662"/>
        <v>0</v>
      </c>
      <c r="AX1072" s="25">
        <v>2026</v>
      </c>
      <c r="AY1072" s="34"/>
      <c r="AZ1072" s="34"/>
      <c r="BA1072" s="34"/>
      <c r="BB1072" s="34"/>
      <c r="BC1072" s="34"/>
      <c r="BD1072" s="34"/>
      <c r="BE1072" s="34"/>
      <c r="BF1072" s="34"/>
      <c r="BG1072" s="34"/>
      <c r="BH1072" s="34"/>
      <c r="BI1072" s="34"/>
      <c r="BJ1072" s="34"/>
      <c r="BL1072" s="74" t="s">
        <v>62</v>
      </c>
      <c r="BM1072" s="75">
        <f>BC1092</f>
        <v>0</v>
      </c>
    </row>
    <row r="1073" spans="2:65" x14ac:dyDescent="0.25">
      <c r="B1073" s="27">
        <v>2027</v>
      </c>
      <c r="C1073" s="28"/>
      <c r="D1073" s="28"/>
      <c r="E1073" s="28"/>
      <c r="F1073" s="28"/>
      <c r="G1073" s="28"/>
      <c r="H1073" s="28"/>
      <c r="I1073" s="28"/>
      <c r="J1073" s="28"/>
      <c r="K1073" s="28"/>
      <c r="L1073" s="28"/>
      <c r="M1073" s="28"/>
      <c r="N1073" s="28"/>
      <c r="O1073" s="28"/>
      <c r="P1073" s="28"/>
      <c r="Q1073" s="28"/>
      <c r="R1073" s="28"/>
      <c r="S1073" s="28"/>
      <c r="T1073" s="28"/>
      <c r="U1073" s="28"/>
      <c r="V1073" s="28"/>
      <c r="W1073" s="28"/>
      <c r="X1073" s="28"/>
      <c r="Y1073" s="28"/>
      <c r="Z1073" s="28"/>
      <c r="AA1073" s="28"/>
      <c r="AB1073" s="28"/>
      <c r="AC1073" s="28"/>
      <c r="AD1073" s="28"/>
      <c r="AE1073" s="28"/>
      <c r="AF1073" s="28"/>
      <c r="AG1073" s="28"/>
      <c r="AH1073" s="28"/>
      <c r="AI1073" s="30" t="str">
        <f t="shared" si="663"/>
        <v>Template</v>
      </c>
      <c r="AJ1073" s="27">
        <v>2027</v>
      </c>
      <c r="AK1073" s="35">
        <f t="shared" si="664"/>
        <v>0</v>
      </c>
      <c r="AL1073" s="35">
        <f t="shared" si="659"/>
        <v>0</v>
      </c>
      <c r="AM1073" s="35">
        <f t="shared" si="665"/>
        <v>0</v>
      </c>
      <c r="AN1073" s="35">
        <f t="shared" si="666"/>
        <v>0</v>
      </c>
      <c r="AO1073" s="35">
        <f t="shared" si="667"/>
        <v>0</v>
      </c>
      <c r="AP1073" s="35">
        <f t="shared" si="668"/>
        <v>0</v>
      </c>
      <c r="AQ1073" s="35">
        <f t="shared" si="669"/>
        <v>0</v>
      </c>
      <c r="AR1073" s="35">
        <f t="shared" si="660"/>
        <v>0</v>
      </c>
      <c r="AS1073" s="35">
        <f t="shared" si="670"/>
        <v>0</v>
      </c>
      <c r="AT1073" s="35">
        <f t="shared" si="671"/>
        <v>0</v>
      </c>
      <c r="AU1073" s="35">
        <f t="shared" si="661"/>
        <v>0</v>
      </c>
      <c r="AV1073" s="35">
        <f t="shared" si="662"/>
        <v>0</v>
      </c>
      <c r="AX1073" s="27">
        <v>2027</v>
      </c>
      <c r="AY1073" s="35"/>
      <c r="AZ1073" s="35"/>
      <c r="BA1073" s="35"/>
      <c r="BB1073" s="35"/>
      <c r="BC1073" s="35"/>
      <c r="BD1073" s="35"/>
      <c r="BE1073" s="35"/>
      <c r="BF1073" s="35"/>
      <c r="BG1073" s="35"/>
      <c r="BH1073" s="35"/>
      <c r="BI1073" s="35"/>
      <c r="BJ1073" s="35"/>
      <c r="BL1073" s="74" t="s">
        <v>38</v>
      </c>
      <c r="BM1073" s="75">
        <f>BD1092</f>
        <v>0</v>
      </c>
    </row>
    <row r="1074" spans="2:65" x14ac:dyDescent="0.25">
      <c r="B1074" s="25">
        <v>2028</v>
      </c>
      <c r="C1074" s="26"/>
      <c r="D1074" s="26"/>
      <c r="E1074" s="26"/>
      <c r="F1074" s="26"/>
      <c r="G1074" s="26"/>
      <c r="H1074" s="26"/>
      <c r="I1074" s="26"/>
      <c r="J1074" s="26"/>
      <c r="K1074" s="26"/>
      <c r="L1074" s="26"/>
      <c r="M1074" s="26"/>
      <c r="N1074" s="26"/>
      <c r="O1074" s="26"/>
      <c r="P1074" s="26"/>
      <c r="Q1074" s="26"/>
      <c r="R1074" s="26"/>
      <c r="S1074" s="26"/>
      <c r="T1074" s="26"/>
      <c r="U1074" s="26"/>
      <c r="V1074" s="26"/>
      <c r="W1074" s="26"/>
      <c r="X1074" s="26"/>
      <c r="Y1074" s="26"/>
      <c r="Z1074" s="26"/>
      <c r="AA1074" s="26"/>
      <c r="AB1074" s="26"/>
      <c r="AC1074" s="26"/>
      <c r="AD1074" s="26"/>
      <c r="AE1074" s="26"/>
      <c r="AF1074" s="26"/>
      <c r="AG1074" s="26"/>
      <c r="AH1074" s="26"/>
      <c r="AI1074" s="30" t="str">
        <f t="shared" si="663"/>
        <v>Template</v>
      </c>
      <c r="AJ1074" s="25">
        <v>2028</v>
      </c>
      <c r="AK1074" s="34">
        <f t="shared" si="664"/>
        <v>0</v>
      </c>
      <c r="AL1074" s="34">
        <f t="shared" si="659"/>
        <v>0</v>
      </c>
      <c r="AM1074" s="34">
        <f t="shared" si="665"/>
        <v>0</v>
      </c>
      <c r="AN1074" s="34">
        <f t="shared" si="666"/>
        <v>0</v>
      </c>
      <c r="AO1074" s="34">
        <f t="shared" si="667"/>
        <v>0</v>
      </c>
      <c r="AP1074" s="34">
        <f t="shared" si="668"/>
        <v>0</v>
      </c>
      <c r="AQ1074" s="34">
        <f t="shared" si="669"/>
        <v>0</v>
      </c>
      <c r="AR1074" s="34">
        <f t="shared" si="660"/>
        <v>0</v>
      </c>
      <c r="AS1074" s="34">
        <f t="shared" si="670"/>
        <v>0</v>
      </c>
      <c r="AT1074" s="34">
        <f t="shared" si="671"/>
        <v>0</v>
      </c>
      <c r="AU1074" s="34">
        <f t="shared" si="661"/>
        <v>0</v>
      </c>
      <c r="AV1074" s="34">
        <f t="shared" si="662"/>
        <v>0</v>
      </c>
      <c r="AX1074" s="25">
        <v>2028</v>
      </c>
      <c r="AY1074" s="34"/>
      <c r="AZ1074" s="34"/>
      <c r="BA1074" s="34"/>
      <c r="BB1074" s="34"/>
      <c r="BC1074" s="34"/>
      <c r="BD1074" s="34"/>
      <c r="BE1074" s="34"/>
      <c r="BF1074" s="34"/>
      <c r="BG1074" s="34"/>
      <c r="BH1074" s="34"/>
      <c r="BI1074" s="34"/>
      <c r="BJ1074" s="34"/>
      <c r="BL1074" s="74" t="s">
        <v>47</v>
      </c>
      <c r="BM1074" s="75">
        <f>BE1092</f>
        <v>0</v>
      </c>
    </row>
    <row r="1075" spans="2:65" x14ac:dyDescent="0.25">
      <c r="B1075" s="27">
        <v>2029</v>
      </c>
      <c r="C1075" s="28"/>
      <c r="D1075" s="28"/>
      <c r="E1075" s="28"/>
      <c r="F1075" s="28"/>
      <c r="G1075" s="28"/>
      <c r="H1075" s="28"/>
      <c r="I1075" s="28"/>
      <c r="J1075" s="28"/>
      <c r="K1075" s="28"/>
      <c r="L1075" s="28"/>
      <c r="M1075" s="28"/>
      <c r="N1075" s="28"/>
      <c r="O1075" s="28"/>
      <c r="P1075" s="28"/>
      <c r="Q1075" s="28"/>
      <c r="R1075" s="28"/>
      <c r="S1075" s="28"/>
      <c r="T1075" s="28"/>
      <c r="U1075" s="28"/>
      <c r="V1075" s="28"/>
      <c r="W1075" s="28"/>
      <c r="X1075" s="28"/>
      <c r="Y1075" s="28"/>
      <c r="Z1075" s="28"/>
      <c r="AA1075" s="28"/>
      <c r="AB1075" s="28"/>
      <c r="AC1075" s="28"/>
      <c r="AD1075" s="28"/>
      <c r="AE1075" s="28"/>
      <c r="AF1075" s="28"/>
      <c r="AG1075" s="28"/>
      <c r="AH1075" s="28"/>
      <c r="AI1075" s="30" t="str">
        <f t="shared" si="663"/>
        <v>Template</v>
      </c>
      <c r="AJ1075" s="27">
        <v>2029</v>
      </c>
      <c r="AK1075" s="35">
        <f t="shared" si="664"/>
        <v>0</v>
      </c>
      <c r="AL1075" s="35">
        <f t="shared" si="659"/>
        <v>0</v>
      </c>
      <c r="AM1075" s="35">
        <f t="shared" si="665"/>
        <v>0</v>
      </c>
      <c r="AN1075" s="35">
        <f t="shared" si="666"/>
        <v>0</v>
      </c>
      <c r="AO1075" s="35">
        <f t="shared" si="667"/>
        <v>0</v>
      </c>
      <c r="AP1075" s="35">
        <f t="shared" si="668"/>
        <v>0</v>
      </c>
      <c r="AQ1075" s="35">
        <f t="shared" si="669"/>
        <v>0</v>
      </c>
      <c r="AR1075" s="35">
        <f t="shared" si="660"/>
        <v>0</v>
      </c>
      <c r="AS1075" s="35">
        <f t="shared" si="670"/>
        <v>0</v>
      </c>
      <c r="AT1075" s="35">
        <f t="shared" si="671"/>
        <v>0</v>
      </c>
      <c r="AU1075" s="35">
        <f t="shared" si="661"/>
        <v>0</v>
      </c>
      <c r="AV1075" s="35">
        <f t="shared" si="662"/>
        <v>0</v>
      </c>
      <c r="AX1075" s="27">
        <v>2029</v>
      </c>
      <c r="AY1075" s="35"/>
      <c r="AZ1075" s="35"/>
      <c r="BA1075" s="35"/>
      <c r="BB1075" s="35"/>
      <c r="BC1075" s="35"/>
      <c r="BD1075" s="35"/>
      <c r="BE1075" s="35"/>
      <c r="BF1075" s="35"/>
      <c r="BG1075" s="35"/>
      <c r="BH1075" s="35"/>
      <c r="BI1075" s="35"/>
      <c r="BJ1075" s="35"/>
      <c r="BL1075" s="74" t="s">
        <v>53</v>
      </c>
      <c r="BM1075" s="75">
        <f>BF1092</f>
        <v>0</v>
      </c>
    </row>
    <row r="1076" spans="2:65" x14ac:dyDescent="0.25">
      <c r="B1076" s="25">
        <v>2030</v>
      </c>
      <c r="C1076" s="26"/>
      <c r="D1076" s="26"/>
      <c r="E1076" s="26"/>
      <c r="F1076" s="26"/>
      <c r="G1076" s="26"/>
      <c r="H1076" s="26"/>
      <c r="I1076" s="26"/>
      <c r="J1076" s="26"/>
      <c r="K1076" s="26"/>
      <c r="L1076" s="26"/>
      <c r="M1076" s="26"/>
      <c r="N1076" s="26"/>
      <c r="O1076" s="26"/>
      <c r="P1076" s="26"/>
      <c r="Q1076" s="26"/>
      <c r="R1076" s="26"/>
      <c r="S1076" s="26"/>
      <c r="T1076" s="26"/>
      <c r="U1076" s="26"/>
      <c r="V1076" s="26"/>
      <c r="W1076" s="26"/>
      <c r="X1076" s="26"/>
      <c r="Y1076" s="26"/>
      <c r="Z1076" s="26"/>
      <c r="AA1076" s="26"/>
      <c r="AB1076" s="26"/>
      <c r="AC1076" s="26"/>
      <c r="AD1076" s="26"/>
      <c r="AE1076" s="26"/>
      <c r="AF1076" s="26"/>
      <c r="AG1076" s="26"/>
      <c r="AH1076" s="26"/>
      <c r="AI1076" s="30" t="str">
        <f t="shared" si="663"/>
        <v>Template</v>
      </c>
      <c r="AJ1076" s="25">
        <v>2030</v>
      </c>
      <c r="AK1076" s="34">
        <f t="shared" si="664"/>
        <v>0</v>
      </c>
      <c r="AL1076" s="34">
        <f t="shared" si="659"/>
        <v>0</v>
      </c>
      <c r="AM1076" s="34">
        <f t="shared" si="665"/>
        <v>0</v>
      </c>
      <c r="AN1076" s="34">
        <f t="shared" si="666"/>
        <v>0</v>
      </c>
      <c r="AO1076" s="34">
        <f t="shared" si="667"/>
        <v>0</v>
      </c>
      <c r="AP1076" s="34">
        <f t="shared" si="668"/>
        <v>0</v>
      </c>
      <c r="AQ1076" s="34">
        <f t="shared" si="669"/>
        <v>0</v>
      </c>
      <c r="AR1076" s="34">
        <f t="shared" si="660"/>
        <v>0</v>
      </c>
      <c r="AS1076" s="34">
        <f t="shared" si="670"/>
        <v>0</v>
      </c>
      <c r="AT1076" s="34">
        <f t="shared" si="671"/>
        <v>0</v>
      </c>
      <c r="AU1076" s="34">
        <f t="shared" si="661"/>
        <v>0</v>
      </c>
      <c r="AV1076" s="34">
        <f t="shared" si="662"/>
        <v>0</v>
      </c>
      <c r="AX1076" s="25">
        <v>2030</v>
      </c>
      <c r="AY1076" s="34">
        <f t="shared" ref="AY1076:BJ1076" si="673">AK1076-AY1071</f>
        <v>0</v>
      </c>
      <c r="AZ1076" s="34">
        <f t="shared" si="673"/>
        <v>0</v>
      </c>
      <c r="BA1076" s="34">
        <f t="shared" si="673"/>
        <v>0</v>
      </c>
      <c r="BB1076" s="34">
        <f t="shared" si="673"/>
        <v>0</v>
      </c>
      <c r="BC1076" s="34">
        <f t="shared" si="673"/>
        <v>0</v>
      </c>
      <c r="BD1076" s="34">
        <f t="shared" si="673"/>
        <v>0</v>
      </c>
      <c r="BE1076" s="34">
        <f t="shared" si="673"/>
        <v>0</v>
      </c>
      <c r="BF1076" s="34">
        <f t="shared" si="673"/>
        <v>0</v>
      </c>
      <c r="BG1076" s="34">
        <f t="shared" si="673"/>
        <v>0</v>
      </c>
      <c r="BH1076" s="34">
        <f t="shared" si="673"/>
        <v>0</v>
      </c>
      <c r="BI1076" s="34">
        <f t="shared" si="673"/>
        <v>0</v>
      </c>
      <c r="BJ1076" s="34">
        <f t="shared" si="673"/>
        <v>0</v>
      </c>
      <c r="BL1076" s="74" t="s">
        <v>63</v>
      </c>
      <c r="BM1076" s="75">
        <f>BG1092</f>
        <v>0</v>
      </c>
    </row>
    <row r="1077" spans="2:65" x14ac:dyDescent="0.25">
      <c r="B1077" s="27">
        <v>2031</v>
      </c>
      <c r="C1077" s="28"/>
      <c r="D1077" s="28"/>
      <c r="E1077" s="28"/>
      <c r="F1077" s="28"/>
      <c r="G1077" s="28"/>
      <c r="H1077" s="28"/>
      <c r="I1077" s="28"/>
      <c r="J1077" s="28"/>
      <c r="K1077" s="28"/>
      <c r="L1077" s="28"/>
      <c r="M1077" s="28"/>
      <c r="N1077" s="28"/>
      <c r="O1077" s="28"/>
      <c r="P1077" s="28"/>
      <c r="Q1077" s="28"/>
      <c r="R1077" s="28"/>
      <c r="S1077" s="28"/>
      <c r="T1077" s="28"/>
      <c r="U1077" s="28"/>
      <c r="V1077" s="28"/>
      <c r="W1077" s="28"/>
      <c r="X1077" s="28"/>
      <c r="Y1077" s="28"/>
      <c r="Z1077" s="28"/>
      <c r="AA1077" s="28"/>
      <c r="AB1077" s="28"/>
      <c r="AC1077" s="28"/>
      <c r="AD1077" s="28"/>
      <c r="AE1077" s="28"/>
      <c r="AF1077" s="28"/>
      <c r="AG1077" s="28"/>
      <c r="AH1077" s="28"/>
      <c r="AI1077" s="30" t="str">
        <f t="shared" si="663"/>
        <v>Template</v>
      </c>
      <c r="AJ1077" s="27">
        <v>2031</v>
      </c>
      <c r="AK1077" s="35">
        <f t="shared" si="664"/>
        <v>0</v>
      </c>
      <c r="AL1077" s="35">
        <f t="shared" si="659"/>
        <v>0</v>
      </c>
      <c r="AM1077" s="35">
        <f t="shared" si="665"/>
        <v>0</v>
      </c>
      <c r="AN1077" s="35">
        <f t="shared" si="666"/>
        <v>0</v>
      </c>
      <c r="AO1077" s="35">
        <f t="shared" si="667"/>
        <v>0</v>
      </c>
      <c r="AP1077" s="35">
        <f t="shared" si="668"/>
        <v>0</v>
      </c>
      <c r="AQ1077" s="35">
        <f t="shared" si="669"/>
        <v>0</v>
      </c>
      <c r="AR1077" s="35">
        <f t="shared" si="660"/>
        <v>0</v>
      </c>
      <c r="AS1077" s="35">
        <f t="shared" si="670"/>
        <v>0</v>
      </c>
      <c r="AT1077" s="35">
        <f t="shared" si="671"/>
        <v>0</v>
      </c>
      <c r="AU1077" s="35">
        <f t="shared" si="661"/>
        <v>0</v>
      </c>
      <c r="AV1077" s="35">
        <f t="shared" si="662"/>
        <v>0</v>
      </c>
      <c r="AX1077" s="27">
        <v>2031</v>
      </c>
      <c r="AY1077" s="35"/>
      <c r="AZ1077" s="35"/>
      <c r="BA1077" s="35"/>
      <c r="BB1077" s="35"/>
      <c r="BC1077" s="35"/>
      <c r="BD1077" s="35"/>
      <c r="BE1077" s="35"/>
      <c r="BF1077" s="35"/>
      <c r="BG1077" s="35"/>
      <c r="BH1077" s="35"/>
      <c r="BI1077" s="35"/>
      <c r="BJ1077" s="35"/>
      <c r="BL1077" s="74" t="s">
        <v>64</v>
      </c>
      <c r="BM1077" s="75">
        <f>BH1092</f>
        <v>0</v>
      </c>
    </row>
    <row r="1078" spans="2:65" x14ac:dyDescent="0.25">
      <c r="B1078" s="25">
        <v>2032</v>
      </c>
      <c r="C1078" s="26"/>
      <c r="D1078" s="26"/>
      <c r="E1078" s="26"/>
      <c r="F1078" s="26"/>
      <c r="G1078" s="26"/>
      <c r="H1078" s="26"/>
      <c r="I1078" s="26"/>
      <c r="J1078" s="26"/>
      <c r="K1078" s="26"/>
      <c r="L1078" s="26"/>
      <c r="M1078" s="26"/>
      <c r="N1078" s="26"/>
      <c r="O1078" s="26"/>
      <c r="P1078" s="26"/>
      <c r="Q1078" s="26"/>
      <c r="R1078" s="26"/>
      <c r="S1078" s="26"/>
      <c r="T1078" s="26"/>
      <c r="U1078" s="26"/>
      <c r="V1078" s="26"/>
      <c r="W1078" s="26"/>
      <c r="X1078" s="26"/>
      <c r="Y1078" s="26"/>
      <c r="Z1078" s="26"/>
      <c r="AA1078" s="26"/>
      <c r="AB1078" s="26"/>
      <c r="AC1078" s="26"/>
      <c r="AD1078" s="26"/>
      <c r="AE1078" s="26"/>
      <c r="AF1078" s="26"/>
      <c r="AG1078" s="26"/>
      <c r="AH1078" s="26"/>
      <c r="AI1078" s="30" t="str">
        <f t="shared" si="663"/>
        <v>Template</v>
      </c>
      <c r="AJ1078" s="25">
        <v>2032</v>
      </c>
      <c r="AK1078" s="34">
        <f t="shared" si="664"/>
        <v>0</v>
      </c>
      <c r="AL1078" s="34">
        <f t="shared" si="659"/>
        <v>0</v>
      </c>
      <c r="AM1078" s="34">
        <f t="shared" si="665"/>
        <v>0</v>
      </c>
      <c r="AN1078" s="34">
        <f t="shared" si="666"/>
        <v>0</v>
      </c>
      <c r="AO1078" s="34">
        <f t="shared" si="667"/>
        <v>0</v>
      </c>
      <c r="AP1078" s="34">
        <f t="shared" si="668"/>
        <v>0</v>
      </c>
      <c r="AQ1078" s="34">
        <f t="shared" si="669"/>
        <v>0</v>
      </c>
      <c r="AR1078" s="34">
        <f t="shared" si="660"/>
        <v>0</v>
      </c>
      <c r="AS1078" s="34">
        <f t="shared" si="670"/>
        <v>0</v>
      </c>
      <c r="AT1078" s="34">
        <f t="shared" si="671"/>
        <v>0</v>
      </c>
      <c r="AU1078" s="34">
        <f t="shared" si="661"/>
        <v>0</v>
      </c>
      <c r="AV1078" s="34">
        <f t="shared" si="662"/>
        <v>0</v>
      </c>
      <c r="AX1078" s="25">
        <v>2032</v>
      </c>
      <c r="AY1078" s="34"/>
      <c r="AZ1078" s="34"/>
      <c r="BA1078" s="34"/>
      <c r="BB1078" s="34"/>
      <c r="BC1078" s="34"/>
      <c r="BD1078" s="34"/>
      <c r="BE1078" s="34"/>
      <c r="BF1078" s="34"/>
      <c r="BG1078" s="34"/>
      <c r="BH1078" s="34"/>
      <c r="BI1078" s="34"/>
      <c r="BJ1078" s="34"/>
      <c r="BL1078" s="74" t="s">
        <v>50</v>
      </c>
      <c r="BM1078" s="75">
        <f>BI1092</f>
        <v>0</v>
      </c>
    </row>
    <row r="1079" spans="2:65" x14ac:dyDescent="0.25">
      <c r="B1079" s="27">
        <v>2033</v>
      </c>
      <c r="C1079" s="28"/>
      <c r="D1079" s="28"/>
      <c r="E1079" s="28"/>
      <c r="F1079" s="28"/>
      <c r="G1079" s="28"/>
      <c r="H1079" s="28"/>
      <c r="I1079" s="28"/>
      <c r="J1079" s="28"/>
      <c r="K1079" s="28"/>
      <c r="L1079" s="28"/>
      <c r="M1079" s="28"/>
      <c r="N1079" s="28"/>
      <c r="O1079" s="28"/>
      <c r="P1079" s="28"/>
      <c r="Q1079" s="28"/>
      <c r="R1079" s="28"/>
      <c r="S1079" s="28"/>
      <c r="T1079" s="28"/>
      <c r="U1079" s="28"/>
      <c r="V1079" s="28"/>
      <c r="W1079" s="28"/>
      <c r="X1079" s="28"/>
      <c r="Y1079" s="28"/>
      <c r="Z1079" s="28"/>
      <c r="AA1079" s="28"/>
      <c r="AB1079" s="28"/>
      <c r="AC1079" s="28"/>
      <c r="AD1079" s="28"/>
      <c r="AE1079" s="28"/>
      <c r="AF1079" s="28"/>
      <c r="AG1079" s="28"/>
      <c r="AH1079" s="28"/>
      <c r="AI1079" s="30" t="str">
        <f t="shared" si="663"/>
        <v>Template</v>
      </c>
      <c r="AJ1079" s="27">
        <v>2033</v>
      </c>
      <c r="AK1079" s="35">
        <f t="shared" si="664"/>
        <v>0</v>
      </c>
      <c r="AL1079" s="35">
        <f t="shared" si="659"/>
        <v>0</v>
      </c>
      <c r="AM1079" s="35">
        <f t="shared" si="665"/>
        <v>0</v>
      </c>
      <c r="AN1079" s="35">
        <f t="shared" si="666"/>
        <v>0</v>
      </c>
      <c r="AO1079" s="35">
        <f t="shared" si="667"/>
        <v>0</v>
      </c>
      <c r="AP1079" s="35">
        <f t="shared" si="668"/>
        <v>0</v>
      </c>
      <c r="AQ1079" s="35">
        <f t="shared" si="669"/>
        <v>0</v>
      </c>
      <c r="AR1079" s="35">
        <f t="shared" si="660"/>
        <v>0</v>
      </c>
      <c r="AS1079" s="35">
        <f t="shared" si="670"/>
        <v>0</v>
      </c>
      <c r="AT1079" s="35">
        <f t="shared" si="671"/>
        <v>0</v>
      </c>
      <c r="AU1079" s="35">
        <f t="shared" si="661"/>
        <v>0</v>
      </c>
      <c r="AV1079" s="35">
        <f t="shared" si="662"/>
        <v>0</v>
      </c>
      <c r="AX1079" s="27">
        <v>2033</v>
      </c>
      <c r="AY1079" s="35"/>
      <c r="AZ1079" s="35"/>
      <c r="BA1079" s="35"/>
      <c r="BB1079" s="35"/>
      <c r="BC1079" s="35"/>
      <c r="BD1079" s="35"/>
      <c r="BE1079" s="35"/>
      <c r="BF1079" s="35"/>
      <c r="BG1079" s="35"/>
      <c r="BH1079" s="35"/>
      <c r="BI1079" s="35"/>
      <c r="BJ1079" s="35"/>
    </row>
    <row r="1080" spans="2:65" x14ac:dyDescent="0.25">
      <c r="B1080" s="25">
        <v>2034</v>
      </c>
      <c r="C1080" s="26"/>
      <c r="D1080" s="26"/>
      <c r="E1080" s="26"/>
      <c r="F1080" s="26"/>
      <c r="G1080" s="26"/>
      <c r="H1080" s="26"/>
      <c r="I1080" s="26"/>
      <c r="J1080" s="26"/>
      <c r="K1080" s="26"/>
      <c r="L1080" s="26"/>
      <c r="M1080" s="26"/>
      <c r="N1080" s="26"/>
      <c r="O1080" s="26"/>
      <c r="P1080" s="26"/>
      <c r="Q1080" s="26"/>
      <c r="R1080" s="26"/>
      <c r="S1080" s="26"/>
      <c r="T1080" s="26"/>
      <c r="U1080" s="26"/>
      <c r="V1080" s="26"/>
      <c r="W1080" s="26"/>
      <c r="X1080" s="26"/>
      <c r="Y1080" s="26"/>
      <c r="Z1080" s="26"/>
      <c r="AA1080" s="26"/>
      <c r="AB1080" s="26"/>
      <c r="AC1080" s="26"/>
      <c r="AD1080" s="26"/>
      <c r="AE1080" s="26"/>
      <c r="AF1080" s="26"/>
      <c r="AG1080" s="26"/>
      <c r="AH1080" s="26"/>
      <c r="AI1080" s="30" t="str">
        <f t="shared" si="663"/>
        <v>Template</v>
      </c>
      <c r="AJ1080" s="25">
        <v>2034</v>
      </c>
      <c r="AK1080" s="34">
        <f t="shared" si="664"/>
        <v>0</v>
      </c>
      <c r="AL1080" s="34">
        <f t="shared" si="659"/>
        <v>0</v>
      </c>
      <c r="AM1080" s="34">
        <f t="shared" si="665"/>
        <v>0</v>
      </c>
      <c r="AN1080" s="34">
        <f t="shared" si="666"/>
        <v>0</v>
      </c>
      <c r="AO1080" s="34">
        <f t="shared" si="667"/>
        <v>0</v>
      </c>
      <c r="AP1080" s="34">
        <f t="shared" si="668"/>
        <v>0</v>
      </c>
      <c r="AQ1080" s="34">
        <f t="shared" si="669"/>
        <v>0</v>
      </c>
      <c r="AR1080" s="34">
        <f t="shared" si="660"/>
        <v>0</v>
      </c>
      <c r="AS1080" s="34">
        <f t="shared" si="670"/>
        <v>0</v>
      </c>
      <c r="AT1080" s="34">
        <f t="shared" si="671"/>
        <v>0</v>
      </c>
      <c r="AU1080" s="34">
        <f t="shared" si="661"/>
        <v>0</v>
      </c>
      <c r="AV1080" s="34">
        <f t="shared" si="662"/>
        <v>0</v>
      </c>
      <c r="AX1080" s="25">
        <v>2034</v>
      </c>
      <c r="AY1080" s="34"/>
      <c r="AZ1080" s="34"/>
      <c r="BA1080" s="34"/>
      <c r="BB1080" s="34"/>
      <c r="BC1080" s="34"/>
      <c r="BD1080" s="34"/>
      <c r="BE1080" s="34"/>
      <c r="BF1080" s="34"/>
      <c r="BG1080" s="34"/>
      <c r="BH1080" s="34"/>
      <c r="BI1080" s="34"/>
      <c r="BJ1080" s="34"/>
    </row>
    <row r="1081" spans="2:65" x14ac:dyDescent="0.25">
      <c r="B1081" s="27">
        <v>2035</v>
      </c>
      <c r="C1081" s="28"/>
      <c r="D1081" s="28"/>
      <c r="E1081" s="28"/>
      <c r="F1081" s="28"/>
      <c r="G1081" s="28"/>
      <c r="H1081" s="28"/>
      <c r="I1081" s="28"/>
      <c r="J1081" s="28"/>
      <c r="K1081" s="28"/>
      <c r="L1081" s="28"/>
      <c r="M1081" s="28"/>
      <c r="N1081" s="28"/>
      <c r="O1081" s="28"/>
      <c r="P1081" s="28"/>
      <c r="Q1081" s="28"/>
      <c r="R1081" s="28"/>
      <c r="S1081" s="28"/>
      <c r="T1081" s="28"/>
      <c r="U1081" s="28"/>
      <c r="V1081" s="28"/>
      <c r="W1081" s="28"/>
      <c r="X1081" s="28"/>
      <c r="Y1081" s="28"/>
      <c r="Z1081" s="28"/>
      <c r="AA1081" s="28"/>
      <c r="AB1081" s="28"/>
      <c r="AC1081" s="28"/>
      <c r="AD1081" s="28"/>
      <c r="AE1081" s="28"/>
      <c r="AF1081" s="28"/>
      <c r="AG1081" s="28"/>
      <c r="AH1081" s="28"/>
      <c r="AI1081" s="30" t="str">
        <f t="shared" si="663"/>
        <v>Template</v>
      </c>
      <c r="AJ1081" s="27">
        <v>2035</v>
      </c>
      <c r="AK1081" s="35">
        <f t="shared" si="664"/>
        <v>0</v>
      </c>
      <c r="AL1081" s="35">
        <f t="shared" si="659"/>
        <v>0</v>
      </c>
      <c r="AM1081" s="35">
        <f t="shared" si="665"/>
        <v>0</v>
      </c>
      <c r="AN1081" s="35">
        <f t="shared" si="666"/>
        <v>0</v>
      </c>
      <c r="AO1081" s="35">
        <f t="shared" si="667"/>
        <v>0</v>
      </c>
      <c r="AP1081" s="35">
        <f t="shared" si="668"/>
        <v>0</v>
      </c>
      <c r="AQ1081" s="35">
        <f t="shared" si="669"/>
        <v>0</v>
      </c>
      <c r="AR1081" s="35">
        <f t="shared" si="660"/>
        <v>0</v>
      </c>
      <c r="AS1081" s="35">
        <f t="shared" si="670"/>
        <v>0</v>
      </c>
      <c r="AT1081" s="35">
        <f t="shared" si="671"/>
        <v>0</v>
      </c>
      <c r="AU1081" s="35">
        <f t="shared" si="661"/>
        <v>0</v>
      </c>
      <c r="AV1081" s="35">
        <f t="shared" si="662"/>
        <v>0</v>
      </c>
      <c r="AX1081" s="27">
        <v>2035</v>
      </c>
      <c r="AY1081" s="35"/>
      <c r="AZ1081" s="35"/>
      <c r="BA1081" s="35"/>
      <c r="BB1081" s="35"/>
      <c r="BC1081" s="35"/>
      <c r="BD1081" s="35"/>
      <c r="BE1081" s="35"/>
      <c r="BF1081" s="35"/>
      <c r="BG1081" s="35"/>
      <c r="BH1081" s="35"/>
      <c r="BI1081" s="35"/>
      <c r="BJ1081" s="35"/>
    </row>
    <row r="1082" spans="2:65" x14ac:dyDescent="0.25">
      <c r="B1082" s="25">
        <v>2036</v>
      </c>
      <c r="C1082" s="26"/>
      <c r="D1082" s="26"/>
      <c r="E1082" s="26"/>
      <c r="F1082" s="26"/>
      <c r="G1082" s="26"/>
      <c r="H1082" s="26"/>
      <c r="I1082" s="26"/>
      <c r="J1082" s="26"/>
      <c r="K1082" s="26"/>
      <c r="L1082" s="26"/>
      <c r="M1082" s="26"/>
      <c r="N1082" s="26"/>
      <c r="O1082" s="26"/>
      <c r="P1082" s="26"/>
      <c r="Q1082" s="26"/>
      <c r="R1082" s="26"/>
      <c r="S1082" s="26"/>
      <c r="T1082" s="26"/>
      <c r="U1082" s="26"/>
      <c r="V1082" s="26"/>
      <c r="W1082" s="26"/>
      <c r="X1082" s="26"/>
      <c r="Y1082" s="26"/>
      <c r="Z1082" s="26"/>
      <c r="AA1082" s="26"/>
      <c r="AB1082" s="26"/>
      <c r="AC1082" s="26"/>
      <c r="AD1082" s="26"/>
      <c r="AE1082" s="26"/>
      <c r="AF1082" s="26"/>
      <c r="AG1082" s="26"/>
      <c r="AH1082" s="26"/>
      <c r="AI1082" s="30" t="str">
        <f t="shared" si="663"/>
        <v>Template</v>
      </c>
      <c r="AJ1082" s="25">
        <v>2036</v>
      </c>
      <c r="AK1082" s="34">
        <f t="shared" si="664"/>
        <v>0</v>
      </c>
      <c r="AL1082" s="34">
        <f t="shared" si="659"/>
        <v>0</v>
      </c>
      <c r="AM1082" s="34">
        <f t="shared" si="665"/>
        <v>0</v>
      </c>
      <c r="AN1082" s="34">
        <f t="shared" si="666"/>
        <v>0</v>
      </c>
      <c r="AO1082" s="34">
        <f t="shared" si="667"/>
        <v>0</v>
      </c>
      <c r="AP1082" s="34">
        <f t="shared" si="668"/>
        <v>0</v>
      </c>
      <c r="AQ1082" s="34">
        <f t="shared" si="669"/>
        <v>0</v>
      </c>
      <c r="AR1082" s="34">
        <f t="shared" si="660"/>
        <v>0</v>
      </c>
      <c r="AS1082" s="34">
        <f t="shared" si="670"/>
        <v>0</v>
      </c>
      <c r="AT1082" s="34">
        <f t="shared" si="671"/>
        <v>0</v>
      </c>
      <c r="AU1082" s="34">
        <f t="shared" si="661"/>
        <v>0</v>
      </c>
      <c r="AV1082" s="34">
        <f t="shared" si="662"/>
        <v>0</v>
      </c>
      <c r="AX1082" s="25">
        <v>2036</v>
      </c>
      <c r="AY1082" s="34"/>
      <c r="AZ1082" s="34"/>
      <c r="BA1082" s="34"/>
      <c r="BB1082" s="34"/>
      <c r="BC1082" s="34"/>
      <c r="BD1082" s="34"/>
      <c r="BE1082" s="34"/>
      <c r="BF1082" s="34"/>
      <c r="BG1082" s="34"/>
      <c r="BH1082" s="34"/>
      <c r="BI1082" s="34"/>
      <c r="BJ1082" s="34"/>
    </row>
    <row r="1083" spans="2:65" x14ac:dyDescent="0.25">
      <c r="B1083" s="27">
        <v>2037</v>
      </c>
      <c r="C1083" s="28"/>
      <c r="D1083" s="28"/>
      <c r="E1083" s="28"/>
      <c r="F1083" s="28"/>
      <c r="G1083" s="28"/>
      <c r="H1083" s="28"/>
      <c r="I1083" s="28"/>
      <c r="J1083" s="28"/>
      <c r="K1083" s="28"/>
      <c r="L1083" s="28"/>
      <c r="M1083" s="28"/>
      <c r="N1083" s="28"/>
      <c r="O1083" s="28"/>
      <c r="P1083" s="28"/>
      <c r="Q1083" s="28"/>
      <c r="R1083" s="28"/>
      <c r="S1083" s="28"/>
      <c r="T1083" s="28"/>
      <c r="U1083" s="28"/>
      <c r="V1083" s="28"/>
      <c r="W1083" s="28"/>
      <c r="X1083" s="28"/>
      <c r="Y1083" s="28"/>
      <c r="Z1083" s="28"/>
      <c r="AA1083" s="28"/>
      <c r="AB1083" s="28"/>
      <c r="AC1083" s="28"/>
      <c r="AD1083" s="28"/>
      <c r="AE1083" s="28"/>
      <c r="AF1083" s="28"/>
      <c r="AG1083" s="28"/>
      <c r="AH1083" s="28"/>
      <c r="AI1083" s="30" t="str">
        <f t="shared" si="663"/>
        <v>Template</v>
      </c>
      <c r="AJ1083" s="27">
        <v>2037</v>
      </c>
      <c r="AK1083" s="35">
        <f t="shared" si="664"/>
        <v>0</v>
      </c>
      <c r="AL1083" s="35">
        <f t="shared" si="659"/>
        <v>0</v>
      </c>
      <c r="AM1083" s="35">
        <f t="shared" si="665"/>
        <v>0</v>
      </c>
      <c r="AN1083" s="35">
        <f t="shared" si="666"/>
        <v>0</v>
      </c>
      <c r="AO1083" s="35">
        <f t="shared" si="667"/>
        <v>0</v>
      </c>
      <c r="AP1083" s="35">
        <f t="shared" si="668"/>
        <v>0</v>
      </c>
      <c r="AQ1083" s="35">
        <f t="shared" si="669"/>
        <v>0</v>
      </c>
      <c r="AR1083" s="35">
        <f t="shared" si="660"/>
        <v>0</v>
      </c>
      <c r="AS1083" s="35">
        <f t="shared" si="670"/>
        <v>0</v>
      </c>
      <c r="AT1083" s="35">
        <f t="shared" si="671"/>
        <v>0</v>
      </c>
      <c r="AU1083" s="35">
        <f t="shared" si="661"/>
        <v>0</v>
      </c>
      <c r="AV1083" s="35">
        <f t="shared" si="662"/>
        <v>0</v>
      </c>
      <c r="AX1083" s="27">
        <v>2037</v>
      </c>
      <c r="AY1083" s="35"/>
      <c r="AZ1083" s="35"/>
      <c r="BA1083" s="35"/>
      <c r="BB1083" s="35"/>
      <c r="BC1083" s="35"/>
      <c r="BD1083" s="35"/>
      <c r="BE1083" s="35"/>
      <c r="BF1083" s="35"/>
      <c r="BG1083" s="35"/>
      <c r="BH1083" s="35"/>
      <c r="BI1083" s="35"/>
      <c r="BJ1083" s="35"/>
    </row>
    <row r="1084" spans="2:65" x14ac:dyDescent="0.25">
      <c r="B1084" s="25">
        <v>2038</v>
      </c>
      <c r="C1084" s="26"/>
      <c r="D1084" s="26"/>
      <c r="E1084" s="26"/>
      <c r="F1084" s="26"/>
      <c r="G1084" s="26"/>
      <c r="H1084" s="26"/>
      <c r="I1084" s="26"/>
      <c r="J1084" s="26"/>
      <c r="K1084" s="26"/>
      <c r="L1084" s="26"/>
      <c r="M1084" s="26"/>
      <c r="N1084" s="26"/>
      <c r="O1084" s="26"/>
      <c r="P1084" s="26"/>
      <c r="Q1084" s="26"/>
      <c r="R1084" s="26"/>
      <c r="S1084" s="26"/>
      <c r="T1084" s="26"/>
      <c r="U1084" s="26"/>
      <c r="V1084" s="26"/>
      <c r="W1084" s="26"/>
      <c r="X1084" s="26"/>
      <c r="Y1084" s="26"/>
      <c r="Z1084" s="26"/>
      <c r="AA1084" s="26"/>
      <c r="AB1084" s="26"/>
      <c r="AC1084" s="26"/>
      <c r="AD1084" s="26"/>
      <c r="AE1084" s="26"/>
      <c r="AF1084" s="26"/>
      <c r="AG1084" s="26"/>
      <c r="AH1084" s="26"/>
      <c r="AI1084" s="30" t="str">
        <f t="shared" si="663"/>
        <v>Template</v>
      </c>
      <c r="AJ1084" s="25">
        <v>2038</v>
      </c>
      <c r="AK1084" s="34">
        <f t="shared" si="664"/>
        <v>0</v>
      </c>
      <c r="AL1084" s="34">
        <f t="shared" si="659"/>
        <v>0</v>
      </c>
      <c r="AM1084" s="34">
        <f t="shared" si="665"/>
        <v>0</v>
      </c>
      <c r="AN1084" s="34">
        <f t="shared" si="666"/>
        <v>0</v>
      </c>
      <c r="AO1084" s="34">
        <f t="shared" si="667"/>
        <v>0</v>
      </c>
      <c r="AP1084" s="34">
        <f t="shared" si="668"/>
        <v>0</v>
      </c>
      <c r="AQ1084" s="34">
        <f t="shared" si="669"/>
        <v>0</v>
      </c>
      <c r="AR1084" s="34">
        <f t="shared" si="660"/>
        <v>0</v>
      </c>
      <c r="AS1084" s="34">
        <f t="shared" si="670"/>
        <v>0</v>
      </c>
      <c r="AT1084" s="34">
        <f t="shared" si="671"/>
        <v>0</v>
      </c>
      <c r="AU1084" s="34">
        <f t="shared" si="661"/>
        <v>0</v>
      </c>
      <c r="AV1084" s="34">
        <f t="shared" si="662"/>
        <v>0</v>
      </c>
      <c r="AX1084" s="25">
        <v>2038</v>
      </c>
      <c r="AY1084" s="34"/>
      <c r="AZ1084" s="34"/>
      <c r="BA1084" s="34"/>
      <c r="BB1084" s="34"/>
      <c r="BC1084" s="34"/>
      <c r="BD1084" s="34"/>
      <c r="BE1084" s="34"/>
      <c r="BF1084" s="34"/>
      <c r="BG1084" s="34"/>
      <c r="BH1084" s="34"/>
      <c r="BI1084" s="34"/>
      <c r="BJ1084" s="34"/>
    </row>
    <row r="1085" spans="2:65" x14ac:dyDescent="0.25">
      <c r="B1085" s="27">
        <v>2039</v>
      </c>
      <c r="C1085" s="28"/>
      <c r="D1085" s="28"/>
      <c r="E1085" s="28"/>
      <c r="F1085" s="28"/>
      <c r="G1085" s="28"/>
      <c r="H1085" s="28"/>
      <c r="I1085" s="28"/>
      <c r="J1085" s="28"/>
      <c r="K1085" s="28"/>
      <c r="L1085" s="28"/>
      <c r="M1085" s="28"/>
      <c r="N1085" s="28"/>
      <c r="O1085" s="28"/>
      <c r="P1085" s="28"/>
      <c r="Q1085" s="28"/>
      <c r="R1085" s="28"/>
      <c r="S1085" s="28"/>
      <c r="T1085" s="28"/>
      <c r="U1085" s="28"/>
      <c r="V1085" s="28"/>
      <c r="W1085" s="28"/>
      <c r="X1085" s="28"/>
      <c r="Y1085" s="28"/>
      <c r="Z1085" s="28"/>
      <c r="AA1085" s="28"/>
      <c r="AB1085" s="28"/>
      <c r="AC1085" s="28"/>
      <c r="AD1085" s="28"/>
      <c r="AE1085" s="28"/>
      <c r="AF1085" s="28"/>
      <c r="AG1085" s="28"/>
      <c r="AH1085" s="28"/>
      <c r="AI1085" s="30" t="str">
        <f t="shared" si="663"/>
        <v>Template</v>
      </c>
      <c r="AJ1085" s="27">
        <v>2039</v>
      </c>
      <c r="AK1085" s="35">
        <f t="shared" si="664"/>
        <v>0</v>
      </c>
      <c r="AL1085" s="35">
        <f t="shared" si="659"/>
        <v>0</v>
      </c>
      <c r="AM1085" s="35">
        <f t="shared" si="665"/>
        <v>0</v>
      </c>
      <c r="AN1085" s="35">
        <f t="shared" si="666"/>
        <v>0</v>
      </c>
      <c r="AO1085" s="35">
        <f t="shared" si="667"/>
        <v>0</v>
      </c>
      <c r="AP1085" s="35">
        <f t="shared" si="668"/>
        <v>0</v>
      </c>
      <c r="AQ1085" s="35">
        <f t="shared" si="669"/>
        <v>0</v>
      </c>
      <c r="AR1085" s="35">
        <f t="shared" si="660"/>
        <v>0</v>
      </c>
      <c r="AS1085" s="35">
        <f t="shared" si="670"/>
        <v>0</v>
      </c>
      <c r="AT1085" s="35">
        <f t="shared" si="671"/>
        <v>0</v>
      </c>
      <c r="AU1085" s="35">
        <f t="shared" si="661"/>
        <v>0</v>
      </c>
      <c r="AV1085" s="35">
        <f t="shared" si="662"/>
        <v>0</v>
      </c>
      <c r="AX1085" s="27">
        <v>2039</v>
      </c>
      <c r="AY1085" s="35"/>
      <c r="AZ1085" s="35"/>
      <c r="BA1085" s="35"/>
      <c r="BB1085" s="35"/>
      <c r="BC1085" s="35"/>
      <c r="BD1085" s="35"/>
      <c r="BE1085" s="35"/>
      <c r="BF1085" s="35"/>
      <c r="BG1085" s="35"/>
      <c r="BH1085" s="35"/>
      <c r="BI1085" s="35"/>
      <c r="BJ1085" s="35"/>
    </row>
    <row r="1086" spans="2:65" x14ac:dyDescent="0.25">
      <c r="B1086" s="25">
        <v>2040</v>
      </c>
      <c r="C1086" s="26"/>
      <c r="D1086" s="26"/>
      <c r="E1086" s="26"/>
      <c r="F1086" s="26"/>
      <c r="G1086" s="26"/>
      <c r="H1086" s="26"/>
      <c r="I1086" s="26"/>
      <c r="J1086" s="26"/>
      <c r="K1086" s="26"/>
      <c r="L1086" s="26"/>
      <c r="M1086" s="26"/>
      <c r="N1086" s="26"/>
      <c r="O1086" s="26"/>
      <c r="P1086" s="26"/>
      <c r="Q1086" s="26"/>
      <c r="R1086" s="26"/>
      <c r="S1086" s="26"/>
      <c r="T1086" s="26"/>
      <c r="U1086" s="26"/>
      <c r="V1086" s="26"/>
      <c r="W1086" s="26"/>
      <c r="X1086" s="26"/>
      <c r="Y1086" s="26"/>
      <c r="Z1086" s="26"/>
      <c r="AA1086" s="26"/>
      <c r="AB1086" s="26"/>
      <c r="AC1086" s="26"/>
      <c r="AD1086" s="26"/>
      <c r="AE1086" s="26"/>
      <c r="AF1086" s="26"/>
      <c r="AG1086" s="26"/>
      <c r="AH1086" s="26"/>
      <c r="AI1086" s="30" t="str">
        <f t="shared" si="663"/>
        <v>Template</v>
      </c>
      <c r="AJ1086" s="25">
        <v>2040</v>
      </c>
      <c r="AK1086" s="34">
        <f t="shared" si="664"/>
        <v>0</v>
      </c>
      <c r="AL1086" s="34">
        <f t="shared" si="659"/>
        <v>0</v>
      </c>
      <c r="AM1086" s="34">
        <f t="shared" si="665"/>
        <v>0</v>
      </c>
      <c r="AN1086" s="34">
        <f t="shared" si="666"/>
        <v>0</v>
      </c>
      <c r="AO1086" s="34">
        <f t="shared" si="667"/>
        <v>0</v>
      </c>
      <c r="AP1086" s="34">
        <f t="shared" si="668"/>
        <v>0</v>
      </c>
      <c r="AQ1086" s="34">
        <f t="shared" si="669"/>
        <v>0</v>
      </c>
      <c r="AR1086" s="34">
        <f t="shared" si="660"/>
        <v>0</v>
      </c>
      <c r="AS1086" s="34">
        <f t="shared" si="670"/>
        <v>0</v>
      </c>
      <c r="AT1086" s="34">
        <f t="shared" si="671"/>
        <v>0</v>
      </c>
      <c r="AU1086" s="34">
        <f t="shared" si="661"/>
        <v>0</v>
      </c>
      <c r="AV1086" s="34">
        <f t="shared" si="662"/>
        <v>0</v>
      </c>
      <c r="AX1086" s="25">
        <v>2040</v>
      </c>
      <c r="AY1086" s="34"/>
      <c r="AZ1086" s="34"/>
      <c r="BA1086" s="34"/>
      <c r="BB1086" s="34"/>
      <c r="BC1086" s="34"/>
      <c r="BD1086" s="34"/>
      <c r="BE1086" s="34"/>
      <c r="BF1086" s="34"/>
      <c r="BG1086" s="34"/>
      <c r="BH1086" s="34"/>
      <c r="BI1086" s="34"/>
      <c r="BJ1086" s="34"/>
    </row>
    <row r="1087" spans="2:65" x14ac:dyDescent="0.25">
      <c r="B1087" s="27">
        <v>2041</v>
      </c>
      <c r="C1087" s="28"/>
      <c r="D1087" s="28"/>
      <c r="E1087" s="28"/>
      <c r="F1087" s="28"/>
      <c r="G1087" s="28"/>
      <c r="H1087" s="28"/>
      <c r="I1087" s="28"/>
      <c r="J1087" s="28"/>
      <c r="K1087" s="28"/>
      <c r="L1087" s="28"/>
      <c r="M1087" s="28"/>
      <c r="N1087" s="28"/>
      <c r="O1087" s="28"/>
      <c r="P1087" s="28"/>
      <c r="Q1087" s="28"/>
      <c r="R1087" s="28"/>
      <c r="S1087" s="28"/>
      <c r="T1087" s="28"/>
      <c r="U1087" s="28"/>
      <c r="V1087" s="28"/>
      <c r="W1087" s="28"/>
      <c r="X1087" s="28"/>
      <c r="Y1087" s="28"/>
      <c r="Z1087" s="28"/>
      <c r="AA1087" s="28"/>
      <c r="AB1087" s="28"/>
      <c r="AC1087" s="28"/>
      <c r="AD1087" s="28"/>
      <c r="AE1087" s="28"/>
      <c r="AF1087" s="28"/>
      <c r="AG1087" s="28"/>
      <c r="AH1087" s="28"/>
      <c r="AI1087" s="30" t="str">
        <f t="shared" si="663"/>
        <v>Template</v>
      </c>
      <c r="AJ1087" s="27">
        <v>2041</v>
      </c>
      <c r="AK1087" s="35">
        <f t="shared" si="664"/>
        <v>0</v>
      </c>
      <c r="AL1087" s="35">
        <f t="shared" si="659"/>
        <v>0</v>
      </c>
      <c r="AM1087" s="35">
        <f t="shared" si="665"/>
        <v>0</v>
      </c>
      <c r="AN1087" s="35">
        <f t="shared" si="666"/>
        <v>0</v>
      </c>
      <c r="AO1087" s="35">
        <f t="shared" si="667"/>
        <v>0</v>
      </c>
      <c r="AP1087" s="35">
        <f t="shared" si="668"/>
        <v>0</v>
      </c>
      <c r="AQ1087" s="35">
        <f t="shared" si="669"/>
        <v>0</v>
      </c>
      <c r="AR1087" s="35">
        <f t="shared" si="660"/>
        <v>0</v>
      </c>
      <c r="AS1087" s="35">
        <f t="shared" si="670"/>
        <v>0</v>
      </c>
      <c r="AT1087" s="35">
        <f t="shared" si="671"/>
        <v>0</v>
      </c>
      <c r="AU1087" s="35">
        <f t="shared" si="661"/>
        <v>0</v>
      </c>
      <c r="AV1087" s="35">
        <f t="shared" si="662"/>
        <v>0</v>
      </c>
      <c r="AX1087" s="27">
        <v>2041</v>
      </c>
      <c r="AY1087" s="35"/>
      <c r="AZ1087" s="35"/>
      <c r="BA1087" s="35"/>
      <c r="BB1087" s="35"/>
      <c r="BC1087" s="35"/>
      <c r="BD1087" s="35"/>
      <c r="BE1087" s="35"/>
      <c r="BF1087" s="35"/>
      <c r="BG1087" s="35"/>
      <c r="BH1087" s="35"/>
      <c r="BI1087" s="35"/>
      <c r="BJ1087" s="35"/>
    </row>
    <row r="1088" spans="2:65" x14ac:dyDescent="0.25">
      <c r="B1088" s="25">
        <v>2042</v>
      </c>
      <c r="C1088" s="26"/>
      <c r="D1088" s="26"/>
      <c r="E1088" s="26"/>
      <c r="F1088" s="26"/>
      <c r="G1088" s="26"/>
      <c r="H1088" s="26"/>
      <c r="I1088" s="26"/>
      <c r="J1088" s="26"/>
      <c r="K1088" s="26"/>
      <c r="L1088" s="26"/>
      <c r="M1088" s="26"/>
      <c r="N1088" s="26"/>
      <c r="O1088" s="26"/>
      <c r="P1088" s="26"/>
      <c r="Q1088" s="26"/>
      <c r="R1088" s="26"/>
      <c r="S1088" s="26"/>
      <c r="T1088" s="26"/>
      <c r="U1088" s="26"/>
      <c r="V1088" s="26"/>
      <c r="W1088" s="26"/>
      <c r="X1088" s="26"/>
      <c r="Y1088" s="26"/>
      <c r="Z1088" s="26"/>
      <c r="AA1088" s="26"/>
      <c r="AB1088" s="26"/>
      <c r="AC1088" s="26"/>
      <c r="AD1088" s="26"/>
      <c r="AE1088" s="26"/>
      <c r="AF1088" s="26"/>
      <c r="AG1088" s="26"/>
      <c r="AH1088" s="26"/>
      <c r="AI1088" s="30" t="str">
        <f t="shared" si="663"/>
        <v>Template</v>
      </c>
      <c r="AJ1088" s="25">
        <v>2042</v>
      </c>
      <c r="AK1088" s="34">
        <f t="shared" si="664"/>
        <v>0</v>
      </c>
      <c r="AL1088" s="34">
        <f t="shared" si="659"/>
        <v>0</v>
      </c>
      <c r="AM1088" s="34">
        <f t="shared" si="665"/>
        <v>0</v>
      </c>
      <c r="AN1088" s="34">
        <f t="shared" si="666"/>
        <v>0</v>
      </c>
      <c r="AO1088" s="34">
        <f t="shared" si="667"/>
        <v>0</v>
      </c>
      <c r="AP1088" s="34">
        <f t="shared" si="668"/>
        <v>0</v>
      </c>
      <c r="AQ1088" s="34">
        <f t="shared" si="669"/>
        <v>0</v>
      </c>
      <c r="AR1088" s="34">
        <f t="shared" si="660"/>
        <v>0</v>
      </c>
      <c r="AS1088" s="34">
        <f t="shared" si="670"/>
        <v>0</v>
      </c>
      <c r="AT1088" s="34">
        <f t="shared" si="671"/>
        <v>0</v>
      </c>
      <c r="AU1088" s="34">
        <f t="shared" si="661"/>
        <v>0</v>
      </c>
      <c r="AV1088" s="34">
        <f t="shared" si="662"/>
        <v>0</v>
      </c>
      <c r="AX1088" s="25">
        <v>2042</v>
      </c>
      <c r="AY1088" s="34"/>
      <c r="AZ1088" s="34"/>
      <c r="BA1088" s="34"/>
      <c r="BB1088" s="34"/>
      <c r="BC1088" s="34"/>
      <c r="BD1088" s="34"/>
      <c r="BE1088" s="34"/>
      <c r="BF1088" s="34"/>
      <c r="BG1088" s="34"/>
      <c r="BH1088" s="34"/>
      <c r="BI1088" s="34"/>
      <c r="BJ1088" s="34"/>
    </row>
    <row r="1089" spans="2:62" x14ac:dyDescent="0.25">
      <c r="B1089" s="27">
        <v>2043</v>
      </c>
      <c r="C1089" s="28"/>
      <c r="D1089" s="28"/>
      <c r="E1089" s="28"/>
      <c r="F1089" s="28"/>
      <c r="G1089" s="28"/>
      <c r="H1089" s="28"/>
      <c r="I1089" s="28"/>
      <c r="J1089" s="28"/>
      <c r="K1089" s="28"/>
      <c r="L1089" s="28"/>
      <c r="M1089" s="28"/>
      <c r="N1089" s="28"/>
      <c r="O1089" s="28"/>
      <c r="P1089" s="28"/>
      <c r="Q1089" s="28"/>
      <c r="R1089" s="28"/>
      <c r="S1089" s="28"/>
      <c r="T1089" s="28"/>
      <c r="U1089" s="28"/>
      <c r="V1089" s="28"/>
      <c r="W1089" s="28"/>
      <c r="X1089" s="28"/>
      <c r="Y1089" s="28"/>
      <c r="Z1089" s="28"/>
      <c r="AA1089" s="28"/>
      <c r="AB1089" s="28"/>
      <c r="AC1089" s="28"/>
      <c r="AD1089" s="28"/>
      <c r="AE1089" s="28"/>
      <c r="AF1089" s="28"/>
      <c r="AG1089" s="28"/>
      <c r="AH1089" s="28"/>
      <c r="AI1089" s="30" t="str">
        <f t="shared" si="663"/>
        <v>Template</v>
      </c>
      <c r="AJ1089" s="27">
        <v>2043</v>
      </c>
      <c r="AK1089" s="35">
        <f t="shared" si="664"/>
        <v>0</v>
      </c>
      <c r="AL1089" s="35">
        <f t="shared" si="659"/>
        <v>0</v>
      </c>
      <c r="AM1089" s="35">
        <f t="shared" si="665"/>
        <v>0</v>
      </c>
      <c r="AN1089" s="35">
        <f t="shared" si="666"/>
        <v>0</v>
      </c>
      <c r="AO1089" s="35">
        <f t="shared" si="667"/>
        <v>0</v>
      </c>
      <c r="AP1089" s="35">
        <f t="shared" si="668"/>
        <v>0</v>
      </c>
      <c r="AQ1089" s="35">
        <f t="shared" si="669"/>
        <v>0</v>
      </c>
      <c r="AR1089" s="35">
        <f t="shared" si="660"/>
        <v>0</v>
      </c>
      <c r="AS1089" s="35">
        <f t="shared" si="670"/>
        <v>0</v>
      </c>
      <c r="AT1089" s="35">
        <f t="shared" si="671"/>
        <v>0</v>
      </c>
      <c r="AU1089" s="35">
        <f t="shared" si="661"/>
        <v>0</v>
      </c>
      <c r="AV1089" s="35">
        <f t="shared" si="662"/>
        <v>0</v>
      </c>
      <c r="AX1089" s="27">
        <v>2043</v>
      </c>
      <c r="AY1089" s="35"/>
      <c r="AZ1089" s="35"/>
      <c r="BA1089" s="35"/>
      <c r="BB1089" s="35"/>
      <c r="BC1089" s="35"/>
      <c r="BD1089" s="35"/>
      <c r="BE1089" s="35"/>
      <c r="BF1089" s="35"/>
      <c r="BG1089" s="35"/>
      <c r="BH1089" s="35"/>
      <c r="BI1089" s="35"/>
      <c r="BJ1089" s="35"/>
    </row>
    <row r="1090" spans="2:62" x14ac:dyDescent="0.25">
      <c r="B1090" s="25">
        <v>2044</v>
      </c>
      <c r="C1090" s="26"/>
      <c r="D1090" s="26"/>
      <c r="E1090" s="26"/>
      <c r="F1090" s="26"/>
      <c r="G1090" s="26"/>
      <c r="H1090" s="26"/>
      <c r="I1090" s="26"/>
      <c r="J1090" s="26"/>
      <c r="K1090" s="26"/>
      <c r="L1090" s="26"/>
      <c r="M1090" s="26"/>
      <c r="N1090" s="26"/>
      <c r="O1090" s="26"/>
      <c r="P1090" s="26"/>
      <c r="Q1090" s="26"/>
      <c r="R1090" s="26"/>
      <c r="S1090" s="26"/>
      <c r="T1090" s="26"/>
      <c r="U1090" s="26"/>
      <c r="V1090" s="26"/>
      <c r="W1090" s="26"/>
      <c r="X1090" s="26"/>
      <c r="Y1090" s="26"/>
      <c r="Z1090" s="26"/>
      <c r="AA1090" s="26"/>
      <c r="AB1090" s="26"/>
      <c r="AC1090" s="26"/>
      <c r="AD1090" s="26"/>
      <c r="AE1090" s="26"/>
      <c r="AF1090" s="26"/>
      <c r="AG1090" s="26"/>
      <c r="AH1090" s="26"/>
      <c r="AI1090" s="30" t="str">
        <f t="shared" si="663"/>
        <v>Template</v>
      </c>
      <c r="AJ1090" s="25">
        <v>2044</v>
      </c>
      <c r="AK1090" s="34">
        <f t="shared" si="664"/>
        <v>0</v>
      </c>
      <c r="AL1090" s="34">
        <f t="shared" si="659"/>
        <v>0</v>
      </c>
      <c r="AM1090" s="34">
        <f t="shared" si="665"/>
        <v>0</v>
      </c>
      <c r="AN1090" s="34">
        <f t="shared" si="666"/>
        <v>0</v>
      </c>
      <c r="AO1090" s="34">
        <f t="shared" si="667"/>
        <v>0</v>
      </c>
      <c r="AP1090" s="34">
        <f t="shared" si="668"/>
        <v>0</v>
      </c>
      <c r="AQ1090" s="34">
        <f t="shared" si="669"/>
        <v>0</v>
      </c>
      <c r="AR1090" s="34">
        <f t="shared" si="660"/>
        <v>0</v>
      </c>
      <c r="AS1090" s="34">
        <f t="shared" si="670"/>
        <v>0</v>
      </c>
      <c r="AT1090" s="34">
        <f t="shared" si="671"/>
        <v>0</v>
      </c>
      <c r="AU1090" s="34">
        <f t="shared" si="661"/>
        <v>0</v>
      </c>
      <c r="AV1090" s="34">
        <f t="shared" si="662"/>
        <v>0</v>
      </c>
      <c r="AX1090" s="25">
        <v>2044</v>
      </c>
      <c r="AY1090" s="34"/>
      <c r="AZ1090" s="34"/>
      <c r="BA1090" s="34"/>
      <c r="BB1090" s="34"/>
      <c r="BC1090" s="34"/>
      <c r="BD1090" s="34"/>
      <c r="BE1090" s="34"/>
      <c r="BF1090" s="34"/>
      <c r="BG1090" s="34"/>
      <c r="BH1090" s="34"/>
      <c r="BI1090" s="34"/>
      <c r="BJ1090" s="34"/>
    </row>
    <row r="1091" spans="2:62" x14ac:dyDescent="0.25">
      <c r="B1091" s="27">
        <v>2045</v>
      </c>
      <c r="C1091" s="28"/>
      <c r="D1091" s="28"/>
      <c r="E1091" s="28"/>
      <c r="F1091" s="28"/>
      <c r="G1091" s="28"/>
      <c r="H1091" s="28"/>
      <c r="I1091" s="28"/>
      <c r="J1091" s="28"/>
      <c r="K1091" s="28"/>
      <c r="L1091" s="28"/>
      <c r="M1091" s="28"/>
      <c r="N1091" s="28"/>
      <c r="O1091" s="28"/>
      <c r="P1091" s="28"/>
      <c r="Q1091" s="28"/>
      <c r="R1091" s="28"/>
      <c r="S1091" s="28"/>
      <c r="T1091" s="28"/>
      <c r="U1091" s="28"/>
      <c r="V1091" s="28"/>
      <c r="W1091" s="28"/>
      <c r="X1091" s="28"/>
      <c r="Y1091" s="28"/>
      <c r="Z1091" s="28"/>
      <c r="AA1091" s="28"/>
      <c r="AB1091" s="28"/>
      <c r="AC1091" s="28"/>
      <c r="AD1091" s="28"/>
      <c r="AE1091" s="28"/>
      <c r="AF1091" s="28"/>
      <c r="AG1091" s="28"/>
      <c r="AH1091" s="28"/>
      <c r="AI1091" s="30" t="str">
        <f t="shared" si="663"/>
        <v>Template</v>
      </c>
      <c r="AJ1091" s="27">
        <v>2045</v>
      </c>
      <c r="AK1091" s="35">
        <f>SUM(AG1091:AH1091)</f>
        <v>0</v>
      </c>
      <c r="AL1091" s="35">
        <f t="shared" si="659"/>
        <v>0</v>
      </c>
      <c r="AM1091" s="35">
        <f t="shared" si="665"/>
        <v>0</v>
      </c>
      <c r="AN1091" s="35">
        <f t="shared" si="666"/>
        <v>0</v>
      </c>
      <c r="AO1091" s="35">
        <f t="shared" si="667"/>
        <v>0</v>
      </c>
      <c r="AP1091" s="35">
        <f t="shared" si="668"/>
        <v>0</v>
      </c>
      <c r="AQ1091" s="35">
        <f t="shared" si="669"/>
        <v>0</v>
      </c>
      <c r="AR1091" s="35">
        <f t="shared" si="660"/>
        <v>0</v>
      </c>
      <c r="AS1091" s="35">
        <f t="shared" si="670"/>
        <v>0</v>
      </c>
      <c r="AT1091" s="35">
        <f t="shared" si="671"/>
        <v>0</v>
      </c>
      <c r="AU1091" s="35">
        <f t="shared" si="661"/>
        <v>0</v>
      </c>
      <c r="AV1091" s="35">
        <f t="shared" si="662"/>
        <v>0</v>
      </c>
      <c r="AX1091" s="27">
        <v>2045</v>
      </c>
      <c r="AY1091" s="35">
        <f t="shared" ref="AY1091:BJ1091" si="674">AK1091-AK1076</f>
        <v>0</v>
      </c>
      <c r="AZ1091" s="35">
        <f t="shared" si="674"/>
        <v>0</v>
      </c>
      <c r="BA1091" s="35">
        <f t="shared" si="674"/>
        <v>0</v>
      </c>
      <c r="BB1091" s="35">
        <f t="shared" si="674"/>
        <v>0</v>
      </c>
      <c r="BC1091" s="35">
        <f t="shared" si="674"/>
        <v>0</v>
      </c>
      <c r="BD1091" s="35">
        <f t="shared" si="674"/>
        <v>0</v>
      </c>
      <c r="BE1091" s="35">
        <f t="shared" si="674"/>
        <v>0</v>
      </c>
      <c r="BF1091" s="35">
        <f t="shared" si="674"/>
        <v>0</v>
      </c>
      <c r="BG1091" s="35">
        <f t="shared" si="674"/>
        <v>0</v>
      </c>
      <c r="BH1091" s="35">
        <f t="shared" si="674"/>
        <v>0</v>
      </c>
      <c r="BI1091" s="35">
        <f t="shared" si="674"/>
        <v>0</v>
      </c>
      <c r="BJ1091" s="35">
        <f t="shared" si="674"/>
        <v>0</v>
      </c>
    </row>
    <row r="1092" spans="2:62" x14ac:dyDescent="0.25">
      <c r="AX1092" s="27" t="s">
        <v>45</v>
      </c>
      <c r="AY1092" s="35">
        <f>SUM(AY1091,AY1076,AY1071)</f>
        <v>0</v>
      </c>
      <c r="AZ1092" s="35">
        <f t="shared" ref="AZ1092:BJ1092" si="675">SUM(AZ1091,AZ1076,AZ1071)</f>
        <v>0</v>
      </c>
      <c r="BA1092" s="35">
        <f t="shared" si="675"/>
        <v>0</v>
      </c>
      <c r="BB1092" s="35">
        <f t="shared" si="675"/>
        <v>0</v>
      </c>
      <c r="BC1092" s="35">
        <f t="shared" si="675"/>
        <v>0</v>
      </c>
      <c r="BD1092" s="35">
        <f t="shared" si="675"/>
        <v>0</v>
      </c>
      <c r="BE1092" s="35">
        <f t="shared" si="675"/>
        <v>0</v>
      </c>
      <c r="BF1092" s="35">
        <f t="shared" si="675"/>
        <v>0</v>
      </c>
      <c r="BG1092" s="35">
        <f t="shared" si="675"/>
        <v>0</v>
      </c>
      <c r="BH1092" s="35">
        <f t="shared" si="675"/>
        <v>0</v>
      </c>
      <c r="BI1092" s="35">
        <f t="shared" si="675"/>
        <v>0</v>
      </c>
      <c r="BJ1092" s="35">
        <f t="shared" si="675"/>
        <v>0</v>
      </c>
    </row>
    <row r="1095" spans="2:62" x14ac:dyDescent="0.25">
      <c r="AI1095" s="36">
        <f>B1094</f>
        <v>0</v>
      </c>
    </row>
    <row r="1096" spans="2:62" x14ac:dyDescent="0.25">
      <c r="AI1096" s="30">
        <f>AI1095</f>
        <v>0</v>
      </c>
    </row>
    <row r="1097" spans="2:62" x14ac:dyDescent="0.25">
      <c r="AI1097" s="30">
        <f t="shared" ref="AI1097:AI1119" si="676">AI1096</f>
        <v>0</v>
      </c>
    </row>
    <row r="1098" spans="2:62" x14ac:dyDescent="0.25">
      <c r="AI1098" s="30">
        <f t="shared" si="676"/>
        <v>0</v>
      </c>
    </row>
    <row r="1099" spans="2:62" x14ac:dyDescent="0.25">
      <c r="AI1099" s="30">
        <f t="shared" si="676"/>
        <v>0</v>
      </c>
    </row>
    <row r="1100" spans="2:62" x14ac:dyDescent="0.25">
      <c r="AI1100" s="30">
        <f t="shared" si="676"/>
        <v>0</v>
      </c>
    </row>
    <row r="1101" spans="2:62" x14ac:dyDescent="0.25">
      <c r="AI1101" s="30">
        <f t="shared" si="676"/>
        <v>0</v>
      </c>
    </row>
    <row r="1102" spans="2:62" x14ac:dyDescent="0.25">
      <c r="AI1102" s="30">
        <f t="shared" si="676"/>
        <v>0</v>
      </c>
    </row>
    <row r="1103" spans="2:62" x14ac:dyDescent="0.25">
      <c r="AI1103" s="30">
        <f t="shared" si="676"/>
        <v>0</v>
      </c>
    </row>
    <row r="1104" spans="2:62" x14ac:dyDescent="0.25">
      <c r="AI1104" s="30">
        <f t="shared" si="676"/>
        <v>0</v>
      </c>
    </row>
    <row r="1105" spans="35:35" x14ac:dyDescent="0.25">
      <c r="AI1105" s="30">
        <f t="shared" si="676"/>
        <v>0</v>
      </c>
    </row>
    <row r="1106" spans="35:35" x14ac:dyDescent="0.25">
      <c r="AI1106" s="30">
        <f t="shared" si="676"/>
        <v>0</v>
      </c>
    </row>
    <row r="1107" spans="35:35" x14ac:dyDescent="0.25">
      <c r="AI1107" s="30">
        <f t="shared" si="676"/>
        <v>0</v>
      </c>
    </row>
    <row r="1108" spans="35:35" x14ac:dyDescent="0.25">
      <c r="AI1108" s="30">
        <f t="shared" si="676"/>
        <v>0</v>
      </c>
    </row>
    <row r="1109" spans="35:35" x14ac:dyDescent="0.25">
      <c r="AI1109" s="30">
        <f t="shared" si="676"/>
        <v>0</v>
      </c>
    </row>
    <row r="1110" spans="35:35" x14ac:dyDescent="0.25">
      <c r="AI1110" s="30">
        <f t="shared" si="676"/>
        <v>0</v>
      </c>
    </row>
    <row r="1111" spans="35:35" x14ac:dyDescent="0.25">
      <c r="AI1111" s="30">
        <f t="shared" si="676"/>
        <v>0</v>
      </c>
    </row>
    <row r="1112" spans="35:35" x14ac:dyDescent="0.25">
      <c r="AI1112" s="30">
        <f t="shared" si="676"/>
        <v>0</v>
      </c>
    </row>
    <row r="1113" spans="35:35" x14ac:dyDescent="0.25">
      <c r="AI1113" s="30">
        <f t="shared" si="676"/>
        <v>0</v>
      </c>
    </row>
    <row r="1114" spans="35:35" x14ac:dyDescent="0.25">
      <c r="AI1114" s="30">
        <f t="shared" si="676"/>
        <v>0</v>
      </c>
    </row>
    <row r="1115" spans="35:35" x14ac:dyDescent="0.25">
      <c r="AI1115" s="30">
        <f t="shared" si="676"/>
        <v>0</v>
      </c>
    </row>
    <row r="1116" spans="35:35" x14ac:dyDescent="0.25">
      <c r="AI1116" s="30">
        <f t="shared" si="676"/>
        <v>0</v>
      </c>
    </row>
    <row r="1117" spans="35:35" x14ac:dyDescent="0.25">
      <c r="AI1117" s="30">
        <f t="shared" si="676"/>
        <v>0</v>
      </c>
    </row>
    <row r="1118" spans="35:35" x14ac:dyDescent="0.25">
      <c r="AI1118" s="30">
        <f t="shared" si="676"/>
        <v>0</v>
      </c>
    </row>
    <row r="1119" spans="35:35" x14ac:dyDescent="0.25">
      <c r="AI1119" s="30">
        <f t="shared" si="676"/>
        <v>0</v>
      </c>
    </row>
    <row r="1123" spans="35:35" x14ac:dyDescent="0.25">
      <c r="AI1123" s="36">
        <f>B1122</f>
        <v>0</v>
      </c>
    </row>
    <row r="1124" spans="35:35" x14ac:dyDescent="0.25">
      <c r="AI1124" s="30">
        <f>AI1123</f>
        <v>0</v>
      </c>
    </row>
    <row r="1125" spans="35:35" x14ac:dyDescent="0.25">
      <c r="AI1125" s="30">
        <f t="shared" ref="AI1125:AI1147" si="677">AI1124</f>
        <v>0</v>
      </c>
    </row>
    <row r="1126" spans="35:35" x14ac:dyDescent="0.25">
      <c r="AI1126" s="30">
        <f t="shared" si="677"/>
        <v>0</v>
      </c>
    </row>
    <row r="1127" spans="35:35" x14ac:dyDescent="0.25">
      <c r="AI1127" s="30">
        <f t="shared" si="677"/>
        <v>0</v>
      </c>
    </row>
    <row r="1128" spans="35:35" x14ac:dyDescent="0.25">
      <c r="AI1128" s="30">
        <f t="shared" si="677"/>
        <v>0</v>
      </c>
    </row>
    <row r="1129" spans="35:35" x14ac:dyDescent="0.25">
      <c r="AI1129" s="30">
        <f t="shared" si="677"/>
        <v>0</v>
      </c>
    </row>
    <row r="1130" spans="35:35" x14ac:dyDescent="0.25">
      <c r="AI1130" s="30">
        <f t="shared" si="677"/>
        <v>0</v>
      </c>
    </row>
    <row r="1131" spans="35:35" x14ac:dyDescent="0.25">
      <c r="AI1131" s="30">
        <f t="shared" si="677"/>
        <v>0</v>
      </c>
    </row>
    <row r="1132" spans="35:35" x14ac:dyDescent="0.25">
      <c r="AI1132" s="30">
        <f t="shared" si="677"/>
        <v>0</v>
      </c>
    </row>
    <row r="1133" spans="35:35" x14ac:dyDescent="0.25">
      <c r="AI1133" s="30">
        <f t="shared" si="677"/>
        <v>0</v>
      </c>
    </row>
    <row r="1134" spans="35:35" x14ac:dyDescent="0.25">
      <c r="AI1134" s="30">
        <f t="shared" si="677"/>
        <v>0</v>
      </c>
    </row>
    <row r="1135" spans="35:35" x14ac:dyDescent="0.25">
      <c r="AI1135" s="30">
        <f t="shared" si="677"/>
        <v>0</v>
      </c>
    </row>
    <row r="1136" spans="35:35" x14ac:dyDescent="0.25">
      <c r="AI1136" s="30">
        <f t="shared" si="677"/>
        <v>0</v>
      </c>
    </row>
    <row r="1137" spans="35:35" x14ac:dyDescent="0.25">
      <c r="AI1137" s="30">
        <f t="shared" si="677"/>
        <v>0</v>
      </c>
    </row>
    <row r="1138" spans="35:35" x14ac:dyDescent="0.25">
      <c r="AI1138" s="30">
        <f t="shared" si="677"/>
        <v>0</v>
      </c>
    </row>
    <row r="1139" spans="35:35" x14ac:dyDescent="0.25">
      <c r="AI1139" s="30">
        <f t="shared" si="677"/>
        <v>0</v>
      </c>
    </row>
    <row r="1140" spans="35:35" x14ac:dyDescent="0.25">
      <c r="AI1140" s="30">
        <f t="shared" si="677"/>
        <v>0</v>
      </c>
    </row>
    <row r="1141" spans="35:35" x14ac:dyDescent="0.25">
      <c r="AI1141" s="30">
        <f t="shared" si="677"/>
        <v>0</v>
      </c>
    </row>
    <row r="1142" spans="35:35" x14ac:dyDescent="0.25">
      <c r="AI1142" s="30">
        <f t="shared" si="677"/>
        <v>0</v>
      </c>
    </row>
    <row r="1143" spans="35:35" x14ac:dyDescent="0.25">
      <c r="AI1143" s="30">
        <f t="shared" si="677"/>
        <v>0</v>
      </c>
    </row>
    <row r="1144" spans="35:35" x14ac:dyDescent="0.25">
      <c r="AI1144" s="30">
        <f t="shared" si="677"/>
        <v>0</v>
      </c>
    </row>
    <row r="1145" spans="35:35" x14ac:dyDescent="0.25">
      <c r="AI1145" s="30">
        <f t="shared" si="677"/>
        <v>0</v>
      </c>
    </row>
    <row r="1146" spans="35:35" x14ac:dyDescent="0.25">
      <c r="AI1146" s="30">
        <f t="shared" si="677"/>
        <v>0</v>
      </c>
    </row>
    <row r="1147" spans="35:35" x14ac:dyDescent="0.25">
      <c r="AI1147" s="30">
        <f t="shared" si="67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sheetPr>
  <dimension ref="A1:AB471"/>
  <sheetViews>
    <sheetView topLeftCell="A37" workbookViewId="0">
      <selection activeCell="B45" sqref="B45"/>
    </sheetView>
  </sheetViews>
  <sheetFormatPr defaultRowHeight="15" x14ac:dyDescent="0.25"/>
  <cols>
    <col min="1" max="1" width="37.140625" bestFit="1" customWidth="1"/>
  </cols>
  <sheetData>
    <row r="1" spans="1:28" x14ac:dyDescent="0.25">
      <c r="A1" t="s">
        <v>274</v>
      </c>
    </row>
    <row r="2" spans="1:28" s="33" customFormat="1" x14ac:dyDescent="0.25">
      <c r="A2" s="133" t="s">
        <v>327</v>
      </c>
    </row>
    <row r="3" spans="1:28" x14ac:dyDescent="0.25">
      <c r="A3" s="5" t="str">
        <f>'RAW DATA INPUTS &gt;&gt;&gt;'!D3</f>
        <v>1 Mid</v>
      </c>
    </row>
    <row r="4" spans="1:28" x14ac:dyDescent="0.25">
      <c r="A4" s="6" t="s">
        <v>6</v>
      </c>
      <c r="B4" s="2">
        <v>2021</v>
      </c>
      <c r="C4" s="2">
        <v>2022</v>
      </c>
      <c r="D4" s="2">
        <v>2023</v>
      </c>
      <c r="E4" s="2">
        <v>2024</v>
      </c>
      <c r="F4" s="2">
        <v>2025</v>
      </c>
      <c r="G4" s="2">
        <v>2026</v>
      </c>
      <c r="H4" s="2">
        <v>2027</v>
      </c>
      <c r="I4" s="2">
        <v>2028</v>
      </c>
      <c r="J4" s="2">
        <v>2029</v>
      </c>
      <c r="K4" s="2">
        <v>2030</v>
      </c>
      <c r="L4" s="2">
        <v>2031</v>
      </c>
      <c r="M4" s="2">
        <v>2032</v>
      </c>
      <c r="N4" s="2">
        <v>2033</v>
      </c>
      <c r="O4" s="2">
        <v>2034</v>
      </c>
      <c r="P4" s="2">
        <v>2035</v>
      </c>
      <c r="Q4" s="2">
        <v>2036</v>
      </c>
      <c r="R4" s="2">
        <v>2037</v>
      </c>
      <c r="S4" s="2">
        <v>2038</v>
      </c>
      <c r="T4" s="2">
        <v>2039</v>
      </c>
      <c r="U4" s="2">
        <v>2040</v>
      </c>
      <c r="V4" s="2">
        <v>2041</v>
      </c>
      <c r="W4" s="2">
        <v>2042</v>
      </c>
      <c r="X4" s="2">
        <v>2043</v>
      </c>
      <c r="Y4" s="2">
        <v>2044</v>
      </c>
      <c r="Z4" s="2">
        <v>2045</v>
      </c>
      <c r="AA4" s="2">
        <v>2046</v>
      </c>
      <c r="AB4" s="2">
        <v>2047</v>
      </c>
    </row>
    <row r="5" spans="1:28" x14ac:dyDescent="0.25">
      <c r="A5" s="7" t="s">
        <v>7</v>
      </c>
      <c r="B5" s="8">
        <v>1.7536969870088226</v>
      </c>
      <c r="C5" s="8">
        <v>1.807705940077164</v>
      </c>
      <c r="D5" s="8">
        <v>1.8005682222834831</v>
      </c>
      <c r="E5" s="8">
        <v>1.7940959241240895</v>
      </c>
      <c r="F5" s="8">
        <v>1.4917483782484318</v>
      </c>
      <c r="G5" s="8">
        <v>0.13389677316736567</v>
      </c>
      <c r="H5" s="8">
        <v>1.3971678110366313E-2</v>
      </c>
      <c r="I5" s="8">
        <v>1.4266222517607821E-2</v>
      </c>
      <c r="J5" s="8">
        <v>1.2476405931989542E-2</v>
      </c>
      <c r="K5" s="8">
        <v>1.0413360112757852E-2</v>
      </c>
      <c r="L5" s="8">
        <v>1.0575120410796992E-2</v>
      </c>
      <c r="M5" s="8">
        <v>1.1374977346439394E-2</v>
      </c>
      <c r="N5" s="8">
        <v>1.0305479771609258E-2</v>
      </c>
      <c r="O5" s="8">
        <v>1.0033306394348789E-2</v>
      </c>
      <c r="P5" s="8">
        <v>1.0812332217930116E-2</v>
      </c>
      <c r="Q5" s="8">
        <v>1.1479184652879237E-2</v>
      </c>
      <c r="R5" s="8">
        <v>1.0435413374431287E-2</v>
      </c>
      <c r="S5" s="8">
        <v>1.1369209063703907E-3</v>
      </c>
      <c r="T5" s="8">
        <v>1.2074612368835156E-3</v>
      </c>
      <c r="U5" s="8">
        <v>2.2028950398623437E-3</v>
      </c>
      <c r="V5" s="8">
        <v>1.7097223898184374E-3</v>
      </c>
      <c r="W5" s="8">
        <v>2.2532186260564063E-3</v>
      </c>
      <c r="X5" s="8">
        <v>1.7754870225391405E-3</v>
      </c>
      <c r="Y5" s="8">
        <v>3.9135469784236715E-3</v>
      </c>
      <c r="Z5" s="8">
        <v>3.4118841989710155E-3</v>
      </c>
      <c r="AA5" s="8">
        <v>3.1493901713733593E-3</v>
      </c>
      <c r="AB5" s="8">
        <v>2.7563378239847656E-3</v>
      </c>
    </row>
    <row r="6" spans="1:28" x14ac:dyDescent="0.25">
      <c r="A6" s="9" t="s">
        <v>8</v>
      </c>
      <c r="B6" s="10">
        <v>2.2330874999999999</v>
      </c>
      <c r="C6" s="10">
        <v>2.2049794999999999</v>
      </c>
      <c r="D6" s="10">
        <v>2.180025375</v>
      </c>
      <c r="E6" s="10">
        <v>2.1947852499999998</v>
      </c>
      <c r="F6" s="10">
        <v>2.2260110000000002</v>
      </c>
      <c r="G6" s="10">
        <v>0</v>
      </c>
      <c r="H6" s="10">
        <v>0</v>
      </c>
      <c r="I6" s="10">
        <v>0</v>
      </c>
      <c r="J6" s="10">
        <v>0</v>
      </c>
      <c r="K6" s="10">
        <v>0</v>
      </c>
      <c r="L6" s="10">
        <v>0</v>
      </c>
      <c r="M6" s="10">
        <v>0</v>
      </c>
      <c r="N6" s="10">
        <v>0</v>
      </c>
      <c r="O6" s="10">
        <v>0</v>
      </c>
      <c r="P6" s="10">
        <v>0</v>
      </c>
      <c r="Q6" s="10">
        <v>0</v>
      </c>
      <c r="R6" s="10">
        <v>0</v>
      </c>
      <c r="S6" s="10">
        <v>0</v>
      </c>
      <c r="T6" s="10">
        <v>0</v>
      </c>
      <c r="U6" s="10">
        <v>0</v>
      </c>
      <c r="V6" s="10">
        <v>0</v>
      </c>
      <c r="W6" s="10">
        <v>0</v>
      </c>
      <c r="X6" s="10">
        <v>0</v>
      </c>
      <c r="Y6" s="10">
        <v>0</v>
      </c>
      <c r="Z6" s="10">
        <v>0</v>
      </c>
      <c r="AA6" s="10">
        <v>0</v>
      </c>
      <c r="AB6" s="10">
        <v>0</v>
      </c>
    </row>
    <row r="7" spans="1:28" x14ac:dyDescent="0.25">
      <c r="A7" s="9" t="s">
        <v>9</v>
      </c>
      <c r="B7" s="10">
        <v>2.5619040136718749</v>
      </c>
      <c r="C7" s="10">
        <v>2.737275220703125</v>
      </c>
      <c r="D7" s="10">
        <v>2.7524856914062501</v>
      </c>
      <c r="E7" s="10">
        <v>2.6824745976562498</v>
      </c>
      <c r="F7" s="10">
        <v>2.6231737968750002</v>
      </c>
      <c r="G7" s="10">
        <v>2.0917277480468748</v>
      </c>
      <c r="H7" s="10">
        <v>2.275753564453125</v>
      </c>
      <c r="I7" s="10">
        <v>2.028457939453125</v>
      </c>
      <c r="J7" s="10">
        <v>1.7580526484375001</v>
      </c>
      <c r="K7" s="10">
        <v>1.6228099931640625</v>
      </c>
      <c r="L7" s="10">
        <v>1.4516277958984376</v>
      </c>
      <c r="M7" s="10">
        <v>1.3529238115234374</v>
      </c>
      <c r="N7" s="10">
        <v>1.2489870859375001</v>
      </c>
      <c r="O7" s="10">
        <v>1.2560576787109374</v>
      </c>
      <c r="P7" s="10">
        <v>1.1766538642578126</v>
      </c>
      <c r="Q7" s="10">
        <v>1.1244944589843751</v>
      </c>
      <c r="R7" s="10">
        <v>1.0864541142578126</v>
      </c>
      <c r="S7" s="10">
        <v>1.0529821962890624</v>
      </c>
      <c r="T7" s="10">
        <v>0.97073106738281245</v>
      </c>
      <c r="U7" s="10">
        <v>0.86317512500000004</v>
      </c>
      <c r="V7" s="10">
        <v>0.73898415039062504</v>
      </c>
      <c r="W7" s="10">
        <v>0.77240910449218747</v>
      </c>
      <c r="X7" s="10">
        <v>0.69356287451171872</v>
      </c>
      <c r="Y7" s="10">
        <v>0.60836064404296875</v>
      </c>
      <c r="Z7" s="10">
        <v>0.54512926220703128</v>
      </c>
      <c r="AA7" s="10">
        <v>0.49357744140624998</v>
      </c>
      <c r="AB7" s="10">
        <v>0.48978669628906252</v>
      </c>
    </row>
    <row r="8" spans="1:28" x14ac:dyDescent="0.25">
      <c r="A8" s="11" t="s">
        <v>3</v>
      </c>
      <c r="B8" s="10">
        <v>1.9667506407010549</v>
      </c>
      <c r="C8" s="10">
        <v>1.8107906967107099</v>
      </c>
      <c r="D8" s="10">
        <v>1.2845740415121625</v>
      </c>
      <c r="E8" s="10">
        <v>1.247657634141875</v>
      </c>
      <c r="F8" s="10">
        <v>1.1211983006585349</v>
      </c>
      <c r="G8" s="10">
        <v>2.6680179883228847</v>
      </c>
      <c r="H8" s="10">
        <v>2.062213896627775</v>
      </c>
      <c r="I8" s="10">
        <v>1.9448004648541974</v>
      </c>
      <c r="J8" s="10">
        <v>1.7010417443143024</v>
      </c>
      <c r="K8" s="10">
        <v>1.4847762304925549</v>
      </c>
      <c r="L8" s="10">
        <v>1.4421312136776598</v>
      </c>
      <c r="M8" s="10">
        <v>1.5241788608648801</v>
      </c>
      <c r="N8" s="10">
        <v>1.51197378802349</v>
      </c>
      <c r="O8" s="10">
        <v>1.4120195547079599</v>
      </c>
      <c r="P8" s="10">
        <v>1.3936058489351075</v>
      </c>
      <c r="Q8" s="10">
        <v>1.34698877625796</v>
      </c>
      <c r="R8" s="10">
        <v>1.3413962497386274</v>
      </c>
      <c r="S8" s="10">
        <v>1.3488201152355324</v>
      </c>
      <c r="T8" s="10">
        <v>1.3775295179380622</v>
      </c>
      <c r="U8" s="10">
        <v>1.3705129377980423</v>
      </c>
      <c r="V8" s="10">
        <v>1.3756673495544101</v>
      </c>
      <c r="W8" s="10">
        <v>1.2995478599597448</v>
      </c>
      <c r="X8" s="10">
        <v>1.2553147674496274</v>
      </c>
      <c r="Y8" s="10">
        <v>1.1842086691639875</v>
      </c>
      <c r="Z8" s="10">
        <v>1.21535540135735</v>
      </c>
      <c r="AA8" s="10">
        <v>1.2549949123615474</v>
      </c>
      <c r="AB8" s="10">
        <v>1.281626340837865</v>
      </c>
    </row>
    <row r="9" spans="1:28" x14ac:dyDescent="0.25">
      <c r="A9" s="9" t="s">
        <v>54</v>
      </c>
      <c r="B9" s="10">
        <v>0</v>
      </c>
      <c r="C9" s="10">
        <v>0</v>
      </c>
      <c r="D9" s="10">
        <v>0</v>
      </c>
      <c r="E9" s="10">
        <v>0</v>
      </c>
      <c r="F9" s="10">
        <v>0</v>
      </c>
      <c r="G9" s="10">
        <v>0.12649503125</v>
      </c>
      <c r="H9" s="10">
        <v>0.155186796875</v>
      </c>
      <c r="I9" s="10">
        <v>0.150209234375</v>
      </c>
      <c r="J9" s="10">
        <v>0.13865034374999999</v>
      </c>
      <c r="K9" s="10">
        <v>0.131647390625</v>
      </c>
      <c r="L9" s="10">
        <v>0.25490821875000003</v>
      </c>
      <c r="M9" s="10">
        <v>0.24700401562499999</v>
      </c>
      <c r="N9" s="10">
        <v>0.24246402343750001</v>
      </c>
      <c r="O9" s="10">
        <v>0.2574904609375</v>
      </c>
      <c r="P9" s="10">
        <v>0.24969607031249999</v>
      </c>
      <c r="Q9" s="10">
        <v>0.34641371874999999</v>
      </c>
      <c r="R9" s="10">
        <v>0.32177753906250001</v>
      </c>
      <c r="S9" s="10">
        <v>0.34344347656250002</v>
      </c>
      <c r="T9" s="10">
        <v>0.3202835859375</v>
      </c>
      <c r="U9" s="10">
        <v>0.28729175000000001</v>
      </c>
      <c r="V9" s="10">
        <v>0.25703190625</v>
      </c>
      <c r="W9" s="10">
        <v>0.2572408671875</v>
      </c>
      <c r="X9" s="10">
        <v>0.28819419921875</v>
      </c>
      <c r="Y9" s="10">
        <v>0.26677489843750002</v>
      </c>
      <c r="Z9" s="10">
        <v>0.23188832812499999</v>
      </c>
      <c r="AA9" s="10">
        <v>0.35241886328124999</v>
      </c>
      <c r="AB9" s="10">
        <v>0.34685668749999998</v>
      </c>
    </row>
    <row r="10" spans="1:28" x14ac:dyDescent="0.25">
      <c r="A10" s="12" t="s">
        <v>10</v>
      </c>
      <c r="B10" s="13">
        <v>8.5154391413817514</v>
      </c>
      <c r="C10" s="13">
        <v>8.5607513574909984</v>
      </c>
      <c r="D10" s="13">
        <v>8.0176533302018953</v>
      </c>
      <c r="E10" s="13">
        <v>7.9190134059222146</v>
      </c>
      <c r="F10" s="13">
        <v>7.462131475781967</v>
      </c>
      <c r="G10" s="13">
        <v>5.0201375407871254</v>
      </c>
      <c r="H10" s="13">
        <v>4.5071259360662665</v>
      </c>
      <c r="I10" s="13">
        <v>4.1377338611999299</v>
      </c>
      <c r="J10" s="13">
        <v>3.610221142433792</v>
      </c>
      <c r="K10" s="13">
        <v>3.2496469743943752</v>
      </c>
      <c r="L10" s="13">
        <v>3.1592423487368944</v>
      </c>
      <c r="M10" s="13">
        <v>3.1354816653597566</v>
      </c>
      <c r="N10" s="13">
        <v>3.0137303771700994</v>
      </c>
      <c r="O10" s="13">
        <v>2.9356010007507458</v>
      </c>
      <c r="P10" s="13">
        <v>2.83076811572335</v>
      </c>
      <c r="Q10" s="13">
        <v>2.8293761386452143</v>
      </c>
      <c r="R10" s="13">
        <v>2.7600633164333712</v>
      </c>
      <c r="S10" s="13">
        <v>2.7463827089934649</v>
      </c>
      <c r="T10" s="13">
        <v>2.6697516324952586</v>
      </c>
      <c r="U10" s="13">
        <v>2.5231827078379045</v>
      </c>
      <c r="V10" s="13">
        <v>2.3733931285848535</v>
      </c>
      <c r="W10" s="13">
        <v>2.3314510502654886</v>
      </c>
      <c r="X10" s="13">
        <v>2.2388473282026355</v>
      </c>
      <c r="Y10" s="13">
        <v>2.0632577586228802</v>
      </c>
      <c r="Z10" s="13">
        <v>1.9957848758883523</v>
      </c>
      <c r="AA10" s="13">
        <v>2.1041406072204207</v>
      </c>
      <c r="AB10" s="13">
        <v>2.1210260624509121</v>
      </c>
    </row>
    <row r="11" spans="1:28" x14ac:dyDescent="0.25">
      <c r="A11" s="109" t="s">
        <v>223</v>
      </c>
      <c r="B11" s="32">
        <f t="shared" ref="B11:AB11" si="0">B10-B8</f>
        <v>6.5486885006806963</v>
      </c>
      <c r="C11" s="32">
        <f t="shared" si="0"/>
        <v>6.7499606607802889</v>
      </c>
      <c r="D11" s="32">
        <f t="shared" si="0"/>
        <v>6.7330792886897326</v>
      </c>
      <c r="E11" s="32">
        <f t="shared" si="0"/>
        <v>6.6713557717803393</v>
      </c>
      <c r="F11" s="32">
        <f t="shared" si="0"/>
        <v>6.3409331751234319</v>
      </c>
      <c r="G11" s="32">
        <f t="shared" si="0"/>
        <v>2.3521195524642406</v>
      </c>
      <c r="H11" s="32">
        <f t="shared" si="0"/>
        <v>2.4449120394384916</v>
      </c>
      <c r="I11" s="32">
        <f t="shared" si="0"/>
        <v>2.1929333963457323</v>
      </c>
      <c r="J11" s="32">
        <f t="shared" si="0"/>
        <v>1.9091793981194896</v>
      </c>
      <c r="K11" s="32">
        <f t="shared" si="0"/>
        <v>1.7648707439018203</v>
      </c>
      <c r="L11" s="32">
        <f t="shared" si="0"/>
        <v>1.7171111350592345</v>
      </c>
      <c r="M11" s="32">
        <f t="shared" si="0"/>
        <v>1.6113028044948765</v>
      </c>
      <c r="N11" s="32">
        <f t="shared" si="0"/>
        <v>1.5017565891466094</v>
      </c>
      <c r="O11" s="32">
        <f t="shared" si="0"/>
        <v>1.5235814460427859</v>
      </c>
      <c r="P11" s="32">
        <f t="shared" si="0"/>
        <v>1.4371622667882424</v>
      </c>
      <c r="Q11" s="32">
        <f t="shared" si="0"/>
        <v>1.4823873623872543</v>
      </c>
      <c r="R11" s="32">
        <f t="shared" si="0"/>
        <v>1.4186670666947439</v>
      </c>
      <c r="S11" s="32">
        <f t="shared" si="0"/>
        <v>1.3975625937579326</v>
      </c>
      <c r="T11" s="32">
        <f t="shared" si="0"/>
        <v>1.2922221145571964</v>
      </c>
      <c r="U11" s="32">
        <f t="shared" si="0"/>
        <v>1.1526697700398623</v>
      </c>
      <c r="V11" s="32">
        <f t="shared" si="0"/>
        <v>0.99772577903044346</v>
      </c>
      <c r="W11" s="32">
        <f t="shared" si="0"/>
        <v>1.0319031903057438</v>
      </c>
      <c r="X11" s="32">
        <f t="shared" si="0"/>
        <v>0.9835325607530081</v>
      </c>
      <c r="Y11" s="32">
        <f t="shared" si="0"/>
        <v>0.87904908945889271</v>
      </c>
      <c r="Z11" s="32">
        <f t="shared" si="0"/>
        <v>0.78042947453100231</v>
      </c>
      <c r="AA11" s="32">
        <f t="shared" si="0"/>
        <v>0.84914569485887337</v>
      </c>
      <c r="AB11" s="32">
        <f t="shared" si="0"/>
        <v>0.8393997216130471</v>
      </c>
    </row>
    <row r="12" spans="1:28" x14ac:dyDescent="0.25">
      <c r="A12" s="5"/>
    </row>
    <row r="13" spans="1:28" x14ac:dyDescent="0.25">
      <c r="A13" s="5" t="str">
        <f>'RAW DATA INPUTS &gt;&gt;&gt;'!D4</f>
        <v>2 Low</v>
      </c>
    </row>
    <row r="14" spans="1:28" x14ac:dyDescent="0.25">
      <c r="A14" s="6" t="s">
        <v>6</v>
      </c>
      <c r="B14" s="2">
        <v>2021</v>
      </c>
      <c r="C14" s="2">
        <v>2022</v>
      </c>
      <c r="D14" s="2">
        <v>2023</v>
      </c>
      <c r="E14" s="2">
        <v>2024</v>
      </c>
      <c r="F14" s="2">
        <v>2025</v>
      </c>
      <c r="G14" s="2">
        <v>2026</v>
      </c>
      <c r="H14" s="2">
        <v>2027</v>
      </c>
      <c r="I14" s="2">
        <v>2028</v>
      </c>
      <c r="J14" s="2">
        <v>2029</v>
      </c>
      <c r="K14" s="2">
        <v>2030</v>
      </c>
      <c r="L14" s="2">
        <v>2031</v>
      </c>
      <c r="M14" s="2">
        <v>2032</v>
      </c>
      <c r="N14" s="2">
        <v>2033</v>
      </c>
      <c r="O14" s="2">
        <v>2034</v>
      </c>
      <c r="P14" s="2">
        <v>2035</v>
      </c>
      <c r="Q14" s="2">
        <v>2036</v>
      </c>
      <c r="R14" s="2">
        <v>2037</v>
      </c>
      <c r="S14" s="2">
        <v>2038</v>
      </c>
      <c r="T14" s="2">
        <v>2039</v>
      </c>
      <c r="U14" s="2">
        <v>2040</v>
      </c>
      <c r="V14" s="2">
        <v>2041</v>
      </c>
      <c r="W14" s="2">
        <v>2042</v>
      </c>
      <c r="X14" s="2">
        <v>2043</v>
      </c>
      <c r="Y14" s="2">
        <v>2044</v>
      </c>
      <c r="Z14" s="2">
        <v>2045</v>
      </c>
      <c r="AA14" s="2">
        <v>2046</v>
      </c>
      <c r="AB14" s="2">
        <v>2047</v>
      </c>
    </row>
    <row r="15" spans="1:28" x14ac:dyDescent="0.25">
      <c r="A15" s="7" t="s">
        <v>7</v>
      </c>
      <c r="B15" s="8">
        <v>1.7536969870088226</v>
      </c>
      <c r="C15" s="8">
        <v>1.807705940077164</v>
      </c>
      <c r="D15" s="8">
        <v>1.8002315770095882</v>
      </c>
      <c r="E15" s="8">
        <v>1.7938884886551696</v>
      </c>
      <c r="F15" s="8">
        <v>1.4914255361035125</v>
      </c>
      <c r="G15" s="8">
        <v>0.13389677316736567</v>
      </c>
      <c r="H15" s="8">
        <v>1.3971678110366313E-2</v>
      </c>
      <c r="I15" s="8">
        <v>1.4266222517607821E-2</v>
      </c>
      <c r="J15" s="8">
        <v>1.2476405931989542E-2</v>
      </c>
      <c r="K15" s="8">
        <v>1.0413360112757852E-2</v>
      </c>
      <c r="L15" s="8">
        <v>1.0575120410796992E-2</v>
      </c>
      <c r="M15" s="8">
        <v>1.1374977346439394E-2</v>
      </c>
      <c r="N15" s="8">
        <v>1.0305479771609258E-2</v>
      </c>
      <c r="O15" s="8">
        <v>1.0033306394348789E-2</v>
      </c>
      <c r="P15" s="8">
        <v>1.0769226747075585E-2</v>
      </c>
      <c r="Q15" s="8">
        <v>1.1436086708735175E-2</v>
      </c>
      <c r="R15" s="8">
        <v>1.0244148371354648E-2</v>
      </c>
      <c r="S15" s="8">
        <v>5.4794075876976557E-4</v>
      </c>
      <c r="T15" s="8">
        <v>3.5630694688015618E-4</v>
      </c>
      <c r="U15" s="8">
        <v>1.5375677046219529E-3</v>
      </c>
      <c r="V15" s="8">
        <v>6.3938652760984376E-4</v>
      </c>
      <c r="W15" s="8">
        <v>1.1188981981529688E-3</v>
      </c>
      <c r="X15" s="8">
        <v>9.2332791668820315E-4</v>
      </c>
      <c r="Y15" s="8">
        <v>2.0401788495936716E-3</v>
      </c>
      <c r="Z15" s="8">
        <v>9.1932747007406252E-4</v>
      </c>
      <c r="AA15" s="8">
        <v>1.657773034163125E-3</v>
      </c>
      <c r="AB15" s="8">
        <v>7.8220209539914059E-4</v>
      </c>
    </row>
    <row r="16" spans="1:28" x14ac:dyDescent="0.25">
      <c r="A16" s="9" t="s">
        <v>8</v>
      </c>
      <c r="B16" s="10">
        <v>2.2330874999999999</v>
      </c>
      <c r="C16" s="10">
        <v>2.2049455</v>
      </c>
      <c r="D16" s="10">
        <v>2.189070375</v>
      </c>
      <c r="E16" s="10">
        <v>2.2043547499999998</v>
      </c>
      <c r="F16" s="10">
        <v>2.2260108750000001</v>
      </c>
      <c r="G16" s="10">
        <v>0</v>
      </c>
      <c r="H16" s="10">
        <v>0</v>
      </c>
      <c r="I16" s="10">
        <v>0</v>
      </c>
      <c r="J16" s="10">
        <v>0</v>
      </c>
      <c r="K16" s="10">
        <v>0</v>
      </c>
      <c r="L16" s="10">
        <v>0</v>
      </c>
      <c r="M16" s="10">
        <v>0</v>
      </c>
      <c r="N16" s="10">
        <v>0</v>
      </c>
      <c r="O16" s="10">
        <v>0</v>
      </c>
      <c r="P16" s="10">
        <v>0</v>
      </c>
      <c r="Q16" s="10">
        <v>0</v>
      </c>
      <c r="R16" s="10">
        <v>0</v>
      </c>
      <c r="S16" s="10">
        <v>0</v>
      </c>
      <c r="T16" s="10">
        <v>0</v>
      </c>
      <c r="U16" s="10">
        <v>0</v>
      </c>
      <c r="V16" s="10">
        <v>0</v>
      </c>
      <c r="W16" s="10">
        <v>0</v>
      </c>
      <c r="X16" s="10">
        <v>0</v>
      </c>
      <c r="Y16" s="10">
        <v>0</v>
      </c>
      <c r="Z16" s="10">
        <v>0</v>
      </c>
      <c r="AA16" s="10">
        <v>0</v>
      </c>
      <c r="AB16" s="10">
        <v>0</v>
      </c>
    </row>
    <row r="17" spans="1:28" x14ac:dyDescent="0.25">
      <c r="A17" s="9" t="s">
        <v>9</v>
      </c>
      <c r="B17" s="10">
        <v>2.3595706708984374</v>
      </c>
      <c r="C17" s="10">
        <v>2.90894699609375</v>
      </c>
      <c r="D17" s="10">
        <v>3.4091025820312502</v>
      </c>
      <c r="E17" s="10">
        <v>3.2558022499999999</v>
      </c>
      <c r="F17" s="10">
        <v>2.3036876406250002</v>
      </c>
      <c r="G17" s="10">
        <v>1.6916581904296875</v>
      </c>
      <c r="H17" s="10">
        <v>2.0345525146484373</v>
      </c>
      <c r="I17" s="10">
        <v>1.8406164941406249</v>
      </c>
      <c r="J17" s="10">
        <v>1.8283932255859374</v>
      </c>
      <c r="K17" s="10">
        <v>1.7174153476562499</v>
      </c>
      <c r="L17" s="10">
        <v>1.4506134707031251</v>
      </c>
      <c r="M17" s="10">
        <v>1.221741599609375</v>
      </c>
      <c r="N17" s="10">
        <v>1.0470082509765626</v>
      </c>
      <c r="O17" s="10">
        <v>0.95753454394531246</v>
      </c>
      <c r="P17" s="10">
        <v>0.89587463281250002</v>
      </c>
      <c r="Q17" s="10">
        <v>0.83088150927734372</v>
      </c>
      <c r="R17" s="10">
        <v>0.80010532226562503</v>
      </c>
      <c r="S17" s="10">
        <v>0.81788621191406252</v>
      </c>
      <c r="T17" s="10">
        <v>0.77618347558593748</v>
      </c>
      <c r="U17" s="10">
        <v>0.76773192382812505</v>
      </c>
      <c r="V17" s="10">
        <v>0.82662843847656253</v>
      </c>
      <c r="W17" s="10">
        <v>0.85104949218750003</v>
      </c>
      <c r="X17" s="10">
        <v>0.73416700976562499</v>
      </c>
      <c r="Y17" s="10">
        <v>0.72260437207031247</v>
      </c>
      <c r="Z17" s="10">
        <v>0.66821014453125005</v>
      </c>
      <c r="AA17" s="10">
        <v>0.55179982714843745</v>
      </c>
      <c r="AB17" s="10">
        <v>0.44052557470703124</v>
      </c>
    </row>
    <row r="18" spans="1:28" x14ac:dyDescent="0.25">
      <c r="A18" s="11" t="s">
        <v>3</v>
      </c>
      <c r="B18" s="10">
        <v>1.6172224901237899</v>
      </c>
      <c r="C18" s="10">
        <v>1.3117986952007847</v>
      </c>
      <c r="D18" s="10">
        <v>0.71691905172106996</v>
      </c>
      <c r="E18" s="10">
        <v>0.6580894397057474</v>
      </c>
      <c r="F18" s="10">
        <v>0.75676569779736746</v>
      </c>
      <c r="G18" s="10">
        <v>2.5023530436404497</v>
      </c>
      <c r="H18" s="10">
        <v>2.0580061644073249</v>
      </c>
      <c r="I18" s="10">
        <v>1.81842675522915</v>
      </c>
      <c r="J18" s="10">
        <v>1.5082953340832026</v>
      </c>
      <c r="K18" s="10">
        <v>1.3207564440775375</v>
      </c>
      <c r="L18" s="10">
        <v>1.3720049124539999</v>
      </c>
      <c r="M18" s="10">
        <v>1.4577442605919324</v>
      </c>
      <c r="N18" s="10">
        <v>1.4791056670390823</v>
      </c>
      <c r="O18" s="10">
        <v>1.3966650653517099</v>
      </c>
      <c r="P18" s="10">
        <v>1.39521078446178</v>
      </c>
      <c r="Q18" s="10">
        <v>1.0534874111448225</v>
      </c>
      <c r="R18" s="10">
        <v>1.1067549647647899</v>
      </c>
      <c r="S18" s="10">
        <v>1.1440898572371399</v>
      </c>
      <c r="T18" s="10">
        <v>1.1765272095279999</v>
      </c>
      <c r="U18" s="10">
        <v>1.0887685352918275</v>
      </c>
      <c r="V18" s="10">
        <v>1.03227979044597</v>
      </c>
      <c r="W18" s="10">
        <v>0.94179596531063992</v>
      </c>
      <c r="X18" s="10">
        <v>0.94320948153667117</v>
      </c>
      <c r="Y18" s="10">
        <v>0.84922838543545742</v>
      </c>
      <c r="Z18" s="10">
        <v>0.84420867168963876</v>
      </c>
      <c r="AA18" s="10">
        <v>0.80581450009275868</v>
      </c>
      <c r="AB18" s="10">
        <v>1.0747466951843325</v>
      </c>
    </row>
    <row r="19" spans="1:28" x14ac:dyDescent="0.25">
      <c r="A19" s="9" t="s">
        <v>54</v>
      </c>
      <c r="B19" s="10">
        <v>0</v>
      </c>
      <c r="C19" s="10">
        <v>0</v>
      </c>
      <c r="D19" s="10">
        <v>0</v>
      </c>
      <c r="E19" s="10">
        <v>0</v>
      </c>
      <c r="F19" s="10">
        <v>0</v>
      </c>
      <c r="G19" s="10">
        <v>0</v>
      </c>
      <c r="H19" s="10">
        <v>0</v>
      </c>
      <c r="I19" s="10">
        <v>0</v>
      </c>
      <c r="J19" s="10">
        <v>0</v>
      </c>
      <c r="K19" s="10">
        <v>0</v>
      </c>
      <c r="L19" s="10">
        <v>0</v>
      </c>
      <c r="M19" s="10">
        <v>0</v>
      </c>
      <c r="N19" s="10">
        <v>0</v>
      </c>
      <c r="O19" s="10">
        <v>0</v>
      </c>
      <c r="P19" s="10">
        <v>0</v>
      </c>
      <c r="Q19" s="10">
        <v>0</v>
      </c>
      <c r="R19" s="10">
        <v>0</v>
      </c>
      <c r="S19" s="10">
        <v>0</v>
      </c>
      <c r="T19" s="10">
        <v>0</v>
      </c>
      <c r="U19" s="10">
        <v>0</v>
      </c>
      <c r="V19" s="10">
        <v>0</v>
      </c>
      <c r="W19" s="10">
        <v>0</v>
      </c>
      <c r="X19" s="10">
        <v>7.5992773437499994E-2</v>
      </c>
      <c r="Y19" s="10">
        <v>7.1862632812499994E-2</v>
      </c>
      <c r="Z19" s="10">
        <v>6.2117312500000001E-2</v>
      </c>
      <c r="AA19" s="10">
        <v>0.32864439501953124</v>
      </c>
      <c r="AB19" s="10">
        <v>0.29033764599609374</v>
      </c>
    </row>
    <row r="20" spans="1:28" x14ac:dyDescent="0.25">
      <c r="A20" s="12" t="s">
        <v>10</v>
      </c>
      <c r="B20" s="13">
        <v>7.9635776480310501</v>
      </c>
      <c r="C20" s="13">
        <v>8.2333971313716994</v>
      </c>
      <c r="D20" s="13">
        <v>8.1153235857619084</v>
      </c>
      <c r="E20" s="13">
        <v>7.912134928360917</v>
      </c>
      <c r="F20" s="13">
        <v>6.7778897495258796</v>
      </c>
      <c r="G20" s="13">
        <v>4.3279080072375029</v>
      </c>
      <c r="H20" s="13">
        <v>4.1065303571661289</v>
      </c>
      <c r="I20" s="13">
        <v>3.6733094718873827</v>
      </c>
      <c r="J20" s="13">
        <v>3.3491649656011298</v>
      </c>
      <c r="K20" s="13">
        <v>3.0485851518465452</v>
      </c>
      <c r="L20" s="13">
        <v>2.8331935035679221</v>
      </c>
      <c r="M20" s="13">
        <v>2.6908608375477465</v>
      </c>
      <c r="N20" s="13">
        <v>2.5364193977872542</v>
      </c>
      <c r="O20" s="13">
        <v>2.3642329156913711</v>
      </c>
      <c r="P20" s="13">
        <v>2.3018546440213559</v>
      </c>
      <c r="Q20" s="13">
        <v>1.8958050071309014</v>
      </c>
      <c r="R20" s="13">
        <v>1.9171044354017694</v>
      </c>
      <c r="S20" s="13">
        <v>1.9625240099099721</v>
      </c>
      <c r="T20" s="13">
        <v>1.9530669920608177</v>
      </c>
      <c r="U20" s="13">
        <v>1.8580380268245746</v>
      </c>
      <c r="V20" s="13">
        <v>1.8595476154501425</v>
      </c>
      <c r="W20" s="13">
        <v>1.7939643556962928</v>
      </c>
      <c r="X20" s="13">
        <v>1.7542925926564843</v>
      </c>
      <c r="Y20" s="13">
        <v>1.6457355691678637</v>
      </c>
      <c r="Z20" s="13">
        <v>1.5754554561909628</v>
      </c>
      <c r="AA20" s="13">
        <v>1.6879164952948906</v>
      </c>
      <c r="AB20" s="13">
        <v>1.8063921179828568</v>
      </c>
    </row>
    <row r="21" spans="1:28" x14ac:dyDescent="0.25">
      <c r="A21" s="109" t="s">
        <v>223</v>
      </c>
      <c r="B21" s="32">
        <f t="shared" ref="B21:AB21" si="1">B20-B18</f>
        <v>6.3463551579072597</v>
      </c>
      <c r="C21" s="32">
        <f t="shared" si="1"/>
        <v>6.9215984361709149</v>
      </c>
      <c r="D21" s="32">
        <f t="shared" si="1"/>
        <v>7.3984045340408384</v>
      </c>
      <c r="E21" s="32">
        <f t="shared" si="1"/>
        <v>7.2540454886551693</v>
      </c>
      <c r="F21" s="32">
        <f t="shared" si="1"/>
        <v>6.0211240517285125</v>
      </c>
      <c r="G21" s="32">
        <f t="shared" si="1"/>
        <v>1.8255549635970532</v>
      </c>
      <c r="H21" s="32">
        <f t="shared" si="1"/>
        <v>2.048524192758804</v>
      </c>
      <c r="I21" s="32">
        <f t="shared" si="1"/>
        <v>1.8548827166582327</v>
      </c>
      <c r="J21" s="32">
        <f t="shared" si="1"/>
        <v>1.8408696315179272</v>
      </c>
      <c r="K21" s="32">
        <f t="shared" si="1"/>
        <v>1.7278287077690078</v>
      </c>
      <c r="L21" s="32">
        <f t="shared" si="1"/>
        <v>1.4611885911139222</v>
      </c>
      <c r="M21" s="32">
        <f t="shared" si="1"/>
        <v>1.2331165769558141</v>
      </c>
      <c r="N21" s="32">
        <f t="shared" si="1"/>
        <v>1.0573137307481719</v>
      </c>
      <c r="O21" s="32">
        <f t="shared" si="1"/>
        <v>0.9675678503396612</v>
      </c>
      <c r="P21" s="32">
        <f t="shared" si="1"/>
        <v>0.90664385955957583</v>
      </c>
      <c r="Q21" s="32">
        <f t="shared" si="1"/>
        <v>0.84231759598607892</v>
      </c>
      <c r="R21" s="32">
        <f t="shared" si="1"/>
        <v>0.8103494706369796</v>
      </c>
      <c r="S21" s="32">
        <f t="shared" si="1"/>
        <v>0.81843415267283226</v>
      </c>
      <c r="T21" s="32">
        <f t="shared" si="1"/>
        <v>0.77653978253281775</v>
      </c>
      <c r="U21" s="32">
        <f t="shared" si="1"/>
        <v>0.76926949153274715</v>
      </c>
      <c r="V21" s="32">
        <f t="shared" si="1"/>
        <v>0.82726782500417251</v>
      </c>
      <c r="W21" s="32">
        <f t="shared" si="1"/>
        <v>0.85216839038565284</v>
      </c>
      <c r="X21" s="32">
        <f t="shared" si="1"/>
        <v>0.81108311111981313</v>
      </c>
      <c r="Y21" s="32">
        <f t="shared" si="1"/>
        <v>0.79650718373240625</v>
      </c>
      <c r="Z21" s="32">
        <f t="shared" si="1"/>
        <v>0.73124678450132408</v>
      </c>
      <c r="AA21" s="32">
        <f t="shared" si="1"/>
        <v>0.88210199520213195</v>
      </c>
      <c r="AB21" s="32">
        <f t="shared" si="1"/>
        <v>0.73164542279852429</v>
      </c>
    </row>
    <row r="23" spans="1:28" x14ac:dyDescent="0.25">
      <c r="A23" s="5" t="str">
        <f>'RAW DATA INPUTS &gt;&gt;&gt;'!D5</f>
        <v>3 High</v>
      </c>
    </row>
    <row r="24" spans="1:28" x14ac:dyDescent="0.25">
      <c r="A24" s="6" t="s">
        <v>6</v>
      </c>
      <c r="B24" s="2">
        <v>2021</v>
      </c>
      <c r="C24" s="2">
        <v>2022</v>
      </c>
      <c r="D24" s="2">
        <v>2023</v>
      </c>
      <c r="E24" s="2">
        <v>2024</v>
      </c>
      <c r="F24" s="2">
        <v>2025</v>
      </c>
      <c r="G24" s="2">
        <v>2026</v>
      </c>
      <c r="H24" s="2">
        <v>2027</v>
      </c>
      <c r="I24" s="2">
        <v>2028</v>
      </c>
      <c r="J24" s="2">
        <v>2029</v>
      </c>
      <c r="K24" s="2">
        <v>2030</v>
      </c>
      <c r="L24" s="2">
        <v>2031</v>
      </c>
      <c r="M24" s="2">
        <v>2032</v>
      </c>
      <c r="N24" s="2">
        <v>2033</v>
      </c>
      <c r="O24" s="2">
        <v>2034</v>
      </c>
      <c r="P24" s="2">
        <v>2035</v>
      </c>
      <c r="Q24" s="2">
        <v>2036</v>
      </c>
      <c r="R24" s="2">
        <v>2037</v>
      </c>
      <c r="S24" s="2">
        <v>2038</v>
      </c>
      <c r="T24" s="2">
        <v>2039</v>
      </c>
      <c r="U24" s="2">
        <v>2040</v>
      </c>
      <c r="V24" s="2">
        <v>2041</v>
      </c>
      <c r="W24" s="2">
        <v>2042</v>
      </c>
      <c r="X24" s="2">
        <v>2043</v>
      </c>
      <c r="Y24" s="2">
        <v>2044</v>
      </c>
      <c r="Z24" s="2">
        <v>2045</v>
      </c>
      <c r="AA24" s="2">
        <v>2046</v>
      </c>
      <c r="AB24" s="2">
        <v>2047</v>
      </c>
    </row>
    <row r="25" spans="1:28" x14ac:dyDescent="0.25">
      <c r="A25" s="7" t="s">
        <v>7</v>
      </c>
      <c r="B25" s="8">
        <v>1.7536969870088226</v>
      </c>
      <c r="C25" s="8">
        <v>1.807705940077164</v>
      </c>
      <c r="D25" s="8">
        <v>1.8005682222834831</v>
      </c>
      <c r="E25" s="8">
        <v>1.7941020105540162</v>
      </c>
      <c r="F25" s="8">
        <v>1.4821244784542098</v>
      </c>
      <c r="G25" s="8">
        <v>0.13389677316736567</v>
      </c>
      <c r="H25" s="8">
        <v>1.3971678110366313E-2</v>
      </c>
      <c r="I25" s="8">
        <v>1.4266222517607821E-2</v>
      </c>
      <c r="J25" s="8">
        <v>1.2476405931989542E-2</v>
      </c>
      <c r="K25" s="8">
        <v>1.0432225812547774E-2</v>
      </c>
      <c r="L25" s="8">
        <v>1.0575120410796992E-2</v>
      </c>
      <c r="M25" s="8">
        <v>1.1393846809584551E-2</v>
      </c>
      <c r="N25" s="8">
        <v>1.0410547945558965E-2</v>
      </c>
      <c r="O25" s="8">
        <v>1.0213863710944822E-2</v>
      </c>
      <c r="P25" s="8">
        <v>1.1348357253189043E-2</v>
      </c>
      <c r="Q25" s="8">
        <v>1.2368167248859726E-2</v>
      </c>
      <c r="R25" s="8">
        <v>1.1412059567241308E-2</v>
      </c>
      <c r="S25" s="8">
        <v>2.2176210488944531E-3</v>
      </c>
      <c r="T25" s="8">
        <v>2.4129429489137496E-3</v>
      </c>
      <c r="U25" s="8">
        <v>3.8374556989398435E-3</v>
      </c>
      <c r="V25" s="8">
        <v>3.5954644306590623E-3</v>
      </c>
      <c r="W25" s="8">
        <v>3.1368958319952342E-3</v>
      </c>
      <c r="X25" s="8">
        <v>4.023542325213984E-3</v>
      </c>
      <c r="Y25" s="8">
        <v>6.2665472051642961E-3</v>
      </c>
      <c r="Z25" s="8">
        <v>7.8184231863873428E-3</v>
      </c>
      <c r="AA25" s="8">
        <v>8.1366412149403902E-3</v>
      </c>
      <c r="AB25" s="8">
        <v>5.7604060329827346E-3</v>
      </c>
    </row>
    <row r="26" spans="1:28" x14ac:dyDescent="0.25">
      <c r="A26" s="9" t="s">
        <v>8</v>
      </c>
      <c r="B26" s="10">
        <v>2.2330873750000002</v>
      </c>
      <c r="C26" s="10">
        <v>2.2049799999999999</v>
      </c>
      <c r="D26" s="10">
        <v>2.1800261249999999</v>
      </c>
      <c r="E26" s="10">
        <v>2.1947860000000001</v>
      </c>
      <c r="F26" s="10">
        <v>2.2260648750000001</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0">
        <v>0</v>
      </c>
      <c r="AA26" s="10">
        <v>0</v>
      </c>
      <c r="AB26" s="10">
        <v>0</v>
      </c>
    </row>
    <row r="27" spans="1:28" x14ac:dyDescent="0.25">
      <c r="A27" s="9" t="s">
        <v>9</v>
      </c>
      <c r="B27" s="10">
        <v>2.4779989648437502</v>
      </c>
      <c r="C27" s="10">
        <v>2.7143803945312501</v>
      </c>
      <c r="D27" s="10">
        <v>2.8165326523437502</v>
      </c>
      <c r="E27" s="10">
        <v>2.6151210332031249</v>
      </c>
      <c r="F27" s="10">
        <v>2.3830834414062498</v>
      </c>
      <c r="G27" s="10">
        <v>2.1849793037109375</v>
      </c>
      <c r="H27" s="10">
        <v>2.4146702734374998</v>
      </c>
      <c r="I27" s="10">
        <v>2.1889017470703127</v>
      </c>
      <c r="J27" s="10">
        <v>1.8324638007812499</v>
      </c>
      <c r="K27" s="10">
        <v>1.759907326171875</v>
      </c>
      <c r="L27" s="10">
        <v>1.560596021484375</v>
      </c>
      <c r="M27" s="10">
        <v>1.4846018017578124</v>
      </c>
      <c r="N27" s="10">
        <v>1.3739359531249999</v>
      </c>
      <c r="O27" s="10">
        <v>1.3050102070312499</v>
      </c>
      <c r="P27" s="10">
        <v>1.3161531953125001</v>
      </c>
      <c r="Q27" s="10">
        <v>1.2368904267578125</v>
      </c>
      <c r="R27" s="10">
        <v>1.1867653398437501</v>
      </c>
      <c r="S27" s="10">
        <v>0.96433006640624996</v>
      </c>
      <c r="T27" s="10">
        <v>0.93497998828124995</v>
      </c>
      <c r="U27" s="10">
        <v>0.67892994433593745</v>
      </c>
      <c r="V27" s="10">
        <v>0.64286232128906251</v>
      </c>
      <c r="W27" s="10">
        <v>0.66186302099609373</v>
      </c>
      <c r="X27" s="10">
        <v>0.56563361279296875</v>
      </c>
      <c r="Y27" s="10">
        <v>0.51087074462890625</v>
      </c>
      <c r="Z27" s="10">
        <v>0.48649322753906249</v>
      </c>
      <c r="AA27" s="10">
        <v>0.40814951293945312</v>
      </c>
      <c r="AB27" s="10">
        <v>0.36399211254882813</v>
      </c>
    </row>
    <row r="28" spans="1:28" x14ac:dyDescent="0.25">
      <c r="A28" s="11" t="s">
        <v>3</v>
      </c>
      <c r="B28" s="10">
        <v>2.4274609497753445</v>
      </c>
      <c r="C28" s="10">
        <v>2.2376715131258398</v>
      </c>
      <c r="D28" s="10">
        <v>1.6621960905166651</v>
      </c>
      <c r="E28" s="10">
        <v>1.6158144533429799</v>
      </c>
      <c r="F28" s="10">
        <v>1.0124387795135075</v>
      </c>
      <c r="G28" s="10">
        <v>2.5476611912602398</v>
      </c>
      <c r="H28" s="10">
        <v>2.322806677161025</v>
      </c>
      <c r="I28" s="10">
        <v>2.2029749434206796</v>
      </c>
      <c r="J28" s="10">
        <v>1.8941725587024623</v>
      </c>
      <c r="K28" s="10">
        <v>1.8043737244334723</v>
      </c>
      <c r="L28" s="10">
        <v>1.8215246288307201</v>
      </c>
      <c r="M28" s="10">
        <v>1.8344426316877098</v>
      </c>
      <c r="N28" s="10">
        <v>1.7985297455707998</v>
      </c>
      <c r="O28" s="10">
        <v>1.6896599129571424</v>
      </c>
      <c r="P28" s="10">
        <v>1.6227001289345275</v>
      </c>
      <c r="Q28" s="10">
        <v>1.61522243240435</v>
      </c>
      <c r="R28" s="10">
        <v>1.5958432604262498</v>
      </c>
      <c r="S28" s="10">
        <v>1.6857756486457975</v>
      </c>
      <c r="T28" s="10">
        <v>1.6756587863568575</v>
      </c>
      <c r="U28" s="10">
        <v>1.7241104495505</v>
      </c>
      <c r="V28" s="10">
        <v>1.6557163755809599</v>
      </c>
      <c r="W28" s="10">
        <v>1.606488798858515</v>
      </c>
      <c r="X28" s="10">
        <v>1.5589503363926249</v>
      </c>
      <c r="Y28" s="10">
        <v>1.54344868479329</v>
      </c>
      <c r="Z28" s="10">
        <v>1.5070551730526873</v>
      </c>
      <c r="AA28" s="10">
        <v>1.49125161004303</v>
      </c>
      <c r="AB28" s="10">
        <v>1.5939666407584974</v>
      </c>
    </row>
    <row r="29" spans="1:28" x14ac:dyDescent="0.25">
      <c r="A29" s="9" t="s">
        <v>54</v>
      </c>
      <c r="B29" s="10">
        <v>0</v>
      </c>
      <c r="C29" s="10">
        <v>0</v>
      </c>
      <c r="D29" s="10">
        <v>0</v>
      </c>
      <c r="E29" s="10">
        <v>0</v>
      </c>
      <c r="F29" s="10">
        <v>0.296956921875</v>
      </c>
      <c r="G29" s="10">
        <v>0.38542128906250001</v>
      </c>
      <c r="H29" s="10">
        <v>0.50839439062500003</v>
      </c>
      <c r="I29" s="10">
        <v>0.50765626562499999</v>
      </c>
      <c r="J29" s="10">
        <v>0.46603131250000002</v>
      </c>
      <c r="K29" s="10">
        <v>0.45642485937499999</v>
      </c>
      <c r="L29" s="10">
        <v>0.59244989843749996</v>
      </c>
      <c r="M29" s="10">
        <v>0.57605403124999999</v>
      </c>
      <c r="N29" s="10">
        <v>0.56819271874999999</v>
      </c>
      <c r="O29" s="10">
        <v>0.67983622656249998</v>
      </c>
      <c r="P29" s="10">
        <v>0.68854949218749995</v>
      </c>
      <c r="Q29" s="10">
        <v>0.62318935937499997</v>
      </c>
      <c r="R29" s="10">
        <v>0.61464764843749997</v>
      </c>
      <c r="S29" s="10">
        <v>0.55487496093749999</v>
      </c>
      <c r="T29" s="10">
        <v>0.52805855468749996</v>
      </c>
      <c r="U29" s="10">
        <v>0.52023740234375004</v>
      </c>
      <c r="V29" s="10">
        <v>0.48172676953124999</v>
      </c>
      <c r="W29" s="10">
        <v>0.50038992968749996</v>
      </c>
      <c r="X29" s="10">
        <v>0.51403690234374999</v>
      </c>
      <c r="Y29" s="10">
        <v>0.47543203125</v>
      </c>
      <c r="Z29" s="10">
        <v>0.46774821093750002</v>
      </c>
      <c r="AA29" s="10">
        <v>0.60271844140624997</v>
      </c>
      <c r="AB29" s="10">
        <v>0.60292148242187504</v>
      </c>
    </row>
    <row r="30" spans="1:28" x14ac:dyDescent="0.25">
      <c r="A30" s="12" t="s">
        <v>10</v>
      </c>
      <c r="B30" s="13">
        <v>8.8922442766279168</v>
      </c>
      <c r="C30" s="13">
        <v>8.9647378477342539</v>
      </c>
      <c r="D30" s="13">
        <v>8.4593230901438972</v>
      </c>
      <c r="E30" s="13">
        <v>8.2198234971001209</v>
      </c>
      <c r="F30" s="13">
        <v>7.4006684962489677</v>
      </c>
      <c r="G30" s="13">
        <v>5.2519585572010437</v>
      </c>
      <c r="H30" s="13">
        <v>5.259843019333891</v>
      </c>
      <c r="I30" s="13">
        <v>4.9137991786336004</v>
      </c>
      <c r="J30" s="13">
        <v>4.2051440779157021</v>
      </c>
      <c r="K30" s="13">
        <v>4.0311381357928946</v>
      </c>
      <c r="L30" s="13">
        <v>3.9851456691633915</v>
      </c>
      <c r="M30" s="13">
        <v>3.9064923115051067</v>
      </c>
      <c r="N30" s="13">
        <v>3.7510689653913589</v>
      </c>
      <c r="O30" s="13">
        <v>3.6847202102618368</v>
      </c>
      <c r="P30" s="13">
        <v>3.6387511736877167</v>
      </c>
      <c r="Q30" s="13">
        <v>3.4876703857860223</v>
      </c>
      <c r="R30" s="13">
        <v>3.4086683082747413</v>
      </c>
      <c r="S30" s="13">
        <v>3.2071982970384418</v>
      </c>
      <c r="T30" s="13">
        <v>3.1411102722745214</v>
      </c>
      <c r="U30" s="13">
        <v>2.9271152519291275</v>
      </c>
      <c r="V30" s="13">
        <v>2.7839009308319311</v>
      </c>
      <c r="W30" s="13">
        <v>2.771878645374104</v>
      </c>
      <c r="X30" s="13">
        <v>2.6426443938545576</v>
      </c>
      <c r="Y30" s="13">
        <v>2.5360180078773604</v>
      </c>
      <c r="Z30" s="13">
        <v>2.4691150347156374</v>
      </c>
      <c r="AA30" s="13">
        <v>2.5102562056036737</v>
      </c>
      <c r="AB30" s="13">
        <v>2.5666406417621834</v>
      </c>
    </row>
    <row r="31" spans="1:28" x14ac:dyDescent="0.25">
      <c r="A31" s="109" t="s">
        <v>223</v>
      </c>
      <c r="B31" s="32">
        <f t="shared" ref="B31:AB31" si="2">B30-B28</f>
        <v>6.4647833268525723</v>
      </c>
      <c r="C31" s="32">
        <f t="shared" si="2"/>
        <v>6.7270663346084145</v>
      </c>
      <c r="D31" s="32">
        <f t="shared" si="2"/>
        <v>6.7971269996272321</v>
      </c>
      <c r="E31" s="32">
        <f t="shared" si="2"/>
        <v>6.6040090437571415</v>
      </c>
      <c r="F31" s="32">
        <f t="shared" si="2"/>
        <v>6.3882297167354603</v>
      </c>
      <c r="G31" s="32">
        <f t="shared" si="2"/>
        <v>2.7042973659408038</v>
      </c>
      <c r="H31" s="32">
        <f t="shared" si="2"/>
        <v>2.937036342172866</v>
      </c>
      <c r="I31" s="32">
        <f t="shared" si="2"/>
        <v>2.7108242352129208</v>
      </c>
      <c r="J31" s="32">
        <f t="shared" si="2"/>
        <v>2.3109715192132398</v>
      </c>
      <c r="K31" s="32">
        <f t="shared" si="2"/>
        <v>2.2267644113594223</v>
      </c>
      <c r="L31" s="32">
        <f t="shared" si="2"/>
        <v>2.1636210403326714</v>
      </c>
      <c r="M31" s="32">
        <f t="shared" si="2"/>
        <v>2.0720496798173969</v>
      </c>
      <c r="N31" s="32">
        <f t="shared" si="2"/>
        <v>1.9525392198205591</v>
      </c>
      <c r="O31" s="32">
        <f t="shared" si="2"/>
        <v>1.9950602973046945</v>
      </c>
      <c r="P31" s="32">
        <f t="shared" si="2"/>
        <v>2.0160510447531892</v>
      </c>
      <c r="Q31" s="32">
        <f t="shared" si="2"/>
        <v>1.8724479533816722</v>
      </c>
      <c r="R31" s="32">
        <f t="shared" si="2"/>
        <v>1.8128250478484915</v>
      </c>
      <c r="S31" s="32">
        <f t="shared" si="2"/>
        <v>1.5214226483926443</v>
      </c>
      <c r="T31" s="32">
        <f t="shared" si="2"/>
        <v>1.4654514859176639</v>
      </c>
      <c r="U31" s="32">
        <f t="shared" si="2"/>
        <v>1.2030048023786275</v>
      </c>
      <c r="V31" s="32">
        <f t="shared" si="2"/>
        <v>1.1281845552509713</v>
      </c>
      <c r="W31" s="32">
        <f t="shared" si="2"/>
        <v>1.165389846515589</v>
      </c>
      <c r="X31" s="32">
        <f t="shared" si="2"/>
        <v>1.0836940574619327</v>
      </c>
      <c r="Y31" s="32">
        <f t="shared" si="2"/>
        <v>0.99256932308407042</v>
      </c>
      <c r="Z31" s="32">
        <f t="shared" si="2"/>
        <v>0.9620598616629501</v>
      </c>
      <c r="AA31" s="32">
        <f t="shared" si="2"/>
        <v>1.0190045955606437</v>
      </c>
      <c r="AB31" s="32">
        <f t="shared" si="2"/>
        <v>0.97267400100368606</v>
      </c>
    </row>
    <row r="32" spans="1:28" x14ac:dyDescent="0.25">
      <c r="A32" s="5"/>
    </row>
    <row r="33" spans="1:28" x14ac:dyDescent="0.25">
      <c r="A33" s="5" t="str">
        <f>'RAW DATA INPUTS &gt;&gt;&gt;'!D6</f>
        <v>A Renewable Overgeneration</v>
      </c>
    </row>
    <row r="34" spans="1:28" x14ac:dyDescent="0.25">
      <c r="A34" s="6" t="s">
        <v>6</v>
      </c>
      <c r="B34" s="2">
        <v>2021</v>
      </c>
      <c r="C34" s="2">
        <v>2022</v>
      </c>
      <c r="D34" s="2">
        <v>2023</v>
      </c>
      <c r="E34" s="2">
        <v>2024</v>
      </c>
      <c r="F34" s="2">
        <v>2025</v>
      </c>
      <c r="G34" s="2">
        <v>2026</v>
      </c>
      <c r="H34" s="2">
        <v>2027</v>
      </c>
      <c r="I34" s="2">
        <v>2028</v>
      </c>
      <c r="J34" s="2">
        <v>2029</v>
      </c>
      <c r="K34" s="2">
        <v>2030</v>
      </c>
      <c r="L34" s="2">
        <v>2031</v>
      </c>
      <c r="M34" s="2">
        <v>2032</v>
      </c>
      <c r="N34" s="2">
        <v>2033</v>
      </c>
      <c r="O34" s="2">
        <v>2034</v>
      </c>
      <c r="P34" s="2">
        <v>2035</v>
      </c>
      <c r="Q34" s="2">
        <v>2036</v>
      </c>
      <c r="R34" s="2">
        <v>2037</v>
      </c>
      <c r="S34" s="2">
        <v>2038</v>
      </c>
      <c r="T34" s="2">
        <v>2039</v>
      </c>
      <c r="U34" s="2">
        <v>2040</v>
      </c>
      <c r="V34" s="2">
        <v>2041</v>
      </c>
      <c r="W34" s="2">
        <v>2042</v>
      </c>
      <c r="X34" s="2">
        <v>2043</v>
      </c>
      <c r="Y34" s="2">
        <v>2044</v>
      </c>
      <c r="Z34" s="2">
        <v>2045</v>
      </c>
      <c r="AA34" s="2">
        <v>2046</v>
      </c>
      <c r="AB34" s="2">
        <v>2047</v>
      </c>
    </row>
    <row r="35" spans="1:28" x14ac:dyDescent="0.25">
      <c r="A35" s="7" t="s">
        <v>7</v>
      </c>
      <c r="B35" s="8">
        <v>1.7458538908706123</v>
      </c>
      <c r="C35" s="8">
        <v>1.7861211070310448</v>
      </c>
      <c r="D35" s="8">
        <v>1.7498488633880531</v>
      </c>
      <c r="E35" s="8">
        <v>1.7363754360069519</v>
      </c>
      <c r="F35" s="8">
        <v>1.3982586177289147</v>
      </c>
      <c r="G35" s="8">
        <v>0.13389676940401044</v>
      </c>
      <c r="H35" s="8">
        <v>1.397167340617227E-2</v>
      </c>
      <c r="I35" s="8">
        <v>1.4266221576769012E-2</v>
      </c>
      <c r="J35" s="8">
        <v>1.2734985011699789E-2</v>
      </c>
      <c r="K35" s="8">
        <v>1.0817569867577559E-2</v>
      </c>
      <c r="L35" s="8">
        <v>1.1297055194634042E-2</v>
      </c>
      <c r="M35" s="8">
        <v>1.2518682641458554E-2</v>
      </c>
      <c r="N35" s="8">
        <v>1.2301675347739979E-2</v>
      </c>
      <c r="O35" s="8">
        <v>1.1294088729870545E-2</v>
      </c>
      <c r="P35" s="8">
        <v>1.3021265561266015E-2</v>
      </c>
      <c r="Q35" s="8">
        <v>1.4631779321234668E-2</v>
      </c>
      <c r="R35" s="8">
        <v>1.6737232626529763E-2</v>
      </c>
      <c r="S35" s="8">
        <v>7.8694843902073434E-3</v>
      </c>
      <c r="T35" s="8">
        <v>9.1770885098775776E-3</v>
      </c>
      <c r="U35" s="8">
        <v>1.50971360719025E-2</v>
      </c>
      <c r="V35" s="8">
        <v>1.9459820680772656E-2</v>
      </c>
      <c r="W35" s="8">
        <v>2.4755516319349063E-2</v>
      </c>
      <c r="X35" s="8">
        <v>2.5817979242407342E-2</v>
      </c>
      <c r="Y35" s="8">
        <v>3.4079906316455306E-2</v>
      </c>
      <c r="Z35" s="8">
        <v>4.3320320804861714E-2</v>
      </c>
      <c r="AA35" s="8">
        <v>4.1195963225385546E-2</v>
      </c>
      <c r="AB35" s="8">
        <v>3.9843055835403901E-2</v>
      </c>
    </row>
    <row r="36" spans="1:28" x14ac:dyDescent="0.25">
      <c r="A36" s="9" t="s">
        <v>8</v>
      </c>
      <c r="B36" s="10">
        <v>2.2330874999999999</v>
      </c>
      <c r="C36" s="10">
        <v>2.204979625</v>
      </c>
      <c r="D36" s="10">
        <v>2.1800247499999998</v>
      </c>
      <c r="E36" s="10">
        <v>2.19476125</v>
      </c>
      <c r="F36" s="10">
        <v>2.2260110000000002</v>
      </c>
      <c r="G36" s="10">
        <v>0</v>
      </c>
      <c r="H36" s="10">
        <v>0</v>
      </c>
      <c r="I36" s="10">
        <v>0</v>
      </c>
      <c r="J36" s="10">
        <v>0</v>
      </c>
      <c r="K36" s="10">
        <v>0</v>
      </c>
      <c r="L36" s="10">
        <v>0</v>
      </c>
      <c r="M36" s="10">
        <v>0</v>
      </c>
      <c r="N36" s="10">
        <v>0</v>
      </c>
      <c r="O36" s="10">
        <v>0</v>
      </c>
      <c r="P36" s="10">
        <v>0</v>
      </c>
      <c r="Q36" s="10">
        <v>0</v>
      </c>
      <c r="R36" s="10">
        <v>0</v>
      </c>
      <c r="S36" s="10">
        <v>0</v>
      </c>
      <c r="T36" s="10">
        <v>0</v>
      </c>
      <c r="U36" s="10">
        <v>0</v>
      </c>
      <c r="V36" s="10">
        <v>0</v>
      </c>
      <c r="W36" s="10">
        <v>0</v>
      </c>
      <c r="X36" s="10">
        <v>0</v>
      </c>
      <c r="Y36" s="10">
        <v>0</v>
      </c>
      <c r="Z36" s="10">
        <v>0</v>
      </c>
      <c r="AA36" s="10">
        <v>0</v>
      </c>
      <c r="AB36" s="10">
        <v>0</v>
      </c>
    </row>
    <row r="37" spans="1:28" x14ac:dyDescent="0.25">
      <c r="A37" s="9" t="s">
        <v>9</v>
      </c>
      <c r="B37" s="10">
        <v>2.0730898691406252</v>
      </c>
      <c r="C37" s="10">
        <v>2.0288039462890626</v>
      </c>
      <c r="D37" s="10">
        <v>1.7787317929687501</v>
      </c>
      <c r="E37" s="10">
        <v>1.67523396484375</v>
      </c>
      <c r="F37" s="10">
        <v>1.6459549570312499</v>
      </c>
      <c r="G37" s="10">
        <v>1.6625433486328125</v>
      </c>
      <c r="H37" s="10">
        <v>1.6575041318359376</v>
      </c>
      <c r="I37" s="10">
        <v>1.504222611328125</v>
      </c>
      <c r="J37" s="10">
        <v>1.2335078852539063</v>
      </c>
      <c r="K37" s="10">
        <v>1.0194387250976562</v>
      </c>
      <c r="L37" s="10">
        <v>0.93492231152343752</v>
      </c>
      <c r="M37" s="10">
        <v>0.82650482617187504</v>
      </c>
      <c r="N37" s="10">
        <v>0.71330073437499997</v>
      </c>
      <c r="O37" s="10">
        <v>0.60441594287109379</v>
      </c>
      <c r="P37" s="10">
        <v>0.53600051025390627</v>
      </c>
      <c r="Q37" s="10">
        <v>0.40525267431640627</v>
      </c>
      <c r="R37" s="10">
        <v>0.30172299389648438</v>
      </c>
      <c r="S37" s="10">
        <v>0.27068074108886719</v>
      </c>
      <c r="T37" s="10">
        <v>0.18832957519531249</v>
      </c>
      <c r="U37" s="10">
        <v>0.11954259716796875</v>
      </c>
      <c r="V37" s="10">
        <v>0.11508518383789063</v>
      </c>
      <c r="W37" s="10">
        <v>0.10143730432128906</v>
      </c>
      <c r="X37" s="10">
        <v>9.649150122070313E-2</v>
      </c>
      <c r="Y37" s="10">
        <v>9.071881875610352E-2</v>
      </c>
      <c r="Z37" s="10">
        <v>0.14354800928878783</v>
      </c>
      <c r="AA37" s="10">
        <v>1.6286042152404784E-2</v>
      </c>
      <c r="AB37" s="10">
        <v>4.0912876052856444E-3</v>
      </c>
    </row>
    <row r="38" spans="1:28" x14ac:dyDescent="0.25">
      <c r="A38" s="11" t="s">
        <v>3</v>
      </c>
      <c r="B38" s="10">
        <v>2.0456560970154647</v>
      </c>
      <c r="C38" s="10">
        <v>1.9019994945983898</v>
      </c>
      <c r="D38" s="10">
        <v>1.4447051078032374</v>
      </c>
      <c r="E38" s="10">
        <v>1.3181627998636898</v>
      </c>
      <c r="F38" s="10">
        <v>1.1646205557032749</v>
      </c>
      <c r="G38" s="10">
        <v>2.6477483763894898</v>
      </c>
      <c r="H38" s="10">
        <v>2.0917077632022001</v>
      </c>
      <c r="I38" s="10">
        <v>2.1132237983892197</v>
      </c>
      <c r="J38" s="10">
        <v>1.9362017099599624</v>
      </c>
      <c r="K38" s="10">
        <v>1.7168680680964175</v>
      </c>
      <c r="L38" s="10">
        <v>1.6714202247303276</v>
      </c>
      <c r="M38" s="10">
        <v>1.6955427898595175</v>
      </c>
      <c r="N38" s="10">
        <v>1.6833801074514874</v>
      </c>
      <c r="O38" s="10">
        <v>1.67802915823136</v>
      </c>
      <c r="P38" s="10">
        <v>1.6854040097896925</v>
      </c>
      <c r="Q38" s="10">
        <v>1.75470670824702</v>
      </c>
      <c r="R38" s="10">
        <v>1.739241184857935</v>
      </c>
      <c r="S38" s="10">
        <v>1.7361890736560148</v>
      </c>
      <c r="T38" s="10">
        <v>1.8253021944944601</v>
      </c>
      <c r="U38" s="10">
        <v>1.900527631312805</v>
      </c>
      <c r="V38" s="10">
        <v>1.8251137256643224</v>
      </c>
      <c r="W38" s="10">
        <v>1.7282084724391573</v>
      </c>
      <c r="X38" s="10">
        <v>1.6818638064672948</v>
      </c>
      <c r="Y38" s="10">
        <v>1.5847227564565649</v>
      </c>
      <c r="Z38" s="10">
        <v>1.5212680109650374</v>
      </c>
      <c r="AA38" s="10">
        <v>1.5409959405994174</v>
      </c>
      <c r="AB38" s="10">
        <v>1.5569175224292249</v>
      </c>
    </row>
    <row r="39" spans="1:28" x14ac:dyDescent="0.25">
      <c r="A39" s="9" t="s">
        <v>54</v>
      </c>
      <c r="B39" s="10">
        <v>0</v>
      </c>
      <c r="C39" s="10">
        <v>0</v>
      </c>
      <c r="D39" s="10">
        <v>0</v>
      </c>
      <c r="E39" s="10">
        <v>0</v>
      </c>
      <c r="F39" s="10">
        <v>0</v>
      </c>
      <c r="G39" s="10">
        <v>0.12171904980468751</v>
      </c>
      <c r="H39" s="10">
        <v>0.136611291015625</v>
      </c>
      <c r="I39" s="10">
        <v>0.14217548535156249</v>
      </c>
      <c r="J39" s="10">
        <v>0.13110723339843749</v>
      </c>
      <c r="K39" s="10">
        <v>0.11284743847656251</v>
      </c>
      <c r="L39" s="10">
        <v>0.10645014160156251</v>
      </c>
      <c r="M39" s="10">
        <v>9.2768914062499999E-2</v>
      </c>
      <c r="N39" s="10">
        <v>8.6450735839843751E-2</v>
      </c>
      <c r="O39" s="10">
        <v>8.3567695800781244E-2</v>
      </c>
      <c r="P39" s="10">
        <v>8.11114189453125E-2</v>
      </c>
      <c r="Q39" s="10">
        <v>7.6947187988281249E-2</v>
      </c>
      <c r="R39" s="10">
        <v>7.6941108886718748E-2</v>
      </c>
      <c r="S39" s="10">
        <v>9.4487466796875003E-2</v>
      </c>
      <c r="T39" s="10">
        <v>0.11008551611328125</v>
      </c>
      <c r="U39" s="10">
        <v>0.14054074414062501</v>
      </c>
      <c r="V39" s="10">
        <v>0.1538680234375</v>
      </c>
      <c r="W39" s="10">
        <v>0.15070465283203124</v>
      </c>
      <c r="X39" s="10">
        <v>0.18539223583984374</v>
      </c>
      <c r="Y39" s="10">
        <v>0.18931577587890625</v>
      </c>
      <c r="Z39" s="10">
        <v>0.20518012451171874</v>
      </c>
      <c r="AA39" s="10">
        <v>0.30529344140624998</v>
      </c>
      <c r="AB39" s="10">
        <v>0.36607900781250002</v>
      </c>
    </row>
    <row r="40" spans="1:28" x14ac:dyDescent="0.25">
      <c r="A40" s="12" t="s">
        <v>10</v>
      </c>
      <c r="B40" s="13">
        <v>8.0976873570267021</v>
      </c>
      <c r="C40" s="13">
        <v>7.9219041729184978</v>
      </c>
      <c r="D40" s="13">
        <v>7.1533105141600402</v>
      </c>
      <c r="E40" s="13">
        <v>6.9245334507143923</v>
      </c>
      <c r="F40" s="13">
        <v>6.4348451304634402</v>
      </c>
      <c r="G40" s="13">
        <v>4.565907544231</v>
      </c>
      <c r="H40" s="13">
        <v>3.8997948594599352</v>
      </c>
      <c r="I40" s="13">
        <v>3.7738881166456761</v>
      </c>
      <c r="J40" s="13">
        <v>3.3135518136240059</v>
      </c>
      <c r="K40" s="13">
        <v>2.8599718015382138</v>
      </c>
      <c r="L40" s="13">
        <v>2.7240897330499618</v>
      </c>
      <c r="M40" s="13">
        <v>2.6273352127353506</v>
      </c>
      <c r="N40" s="13">
        <v>2.4954332530140713</v>
      </c>
      <c r="O40" s="13">
        <v>2.3773068856331059</v>
      </c>
      <c r="P40" s="13">
        <v>2.3155372045501772</v>
      </c>
      <c r="Q40" s="13">
        <v>2.2515383498729418</v>
      </c>
      <c r="R40" s="13">
        <v>2.134642520267668</v>
      </c>
      <c r="S40" s="13">
        <v>2.1092267659319641</v>
      </c>
      <c r="T40" s="13">
        <v>2.1328943743129312</v>
      </c>
      <c r="U40" s="13">
        <v>2.1757081086933017</v>
      </c>
      <c r="V40" s="13">
        <v>2.1135267536204858</v>
      </c>
      <c r="W40" s="13">
        <v>2.0051059459118266</v>
      </c>
      <c r="X40" s="13">
        <v>1.9895655227702489</v>
      </c>
      <c r="Y40" s="13">
        <v>1.8988372574080299</v>
      </c>
      <c r="Z40" s="13">
        <v>1.9133164655704058</v>
      </c>
      <c r="AA40" s="13">
        <v>1.9037713873834576</v>
      </c>
      <c r="AB40" s="13">
        <v>1.9669308736824145</v>
      </c>
    </row>
    <row r="41" spans="1:28" x14ac:dyDescent="0.25">
      <c r="A41" s="109" t="s">
        <v>223</v>
      </c>
      <c r="B41" s="32">
        <f t="shared" ref="B41:AB41" si="3">B40-B38</f>
        <v>6.0520312600112369</v>
      </c>
      <c r="C41" s="32">
        <f t="shared" si="3"/>
        <v>6.019904678320108</v>
      </c>
      <c r="D41" s="32">
        <f t="shared" si="3"/>
        <v>5.7086054063568028</v>
      </c>
      <c r="E41" s="32">
        <f t="shared" si="3"/>
        <v>5.6063706508507023</v>
      </c>
      <c r="F41" s="32">
        <f t="shared" si="3"/>
        <v>5.2702245747601655</v>
      </c>
      <c r="G41" s="32">
        <f t="shared" si="3"/>
        <v>1.9181591678415102</v>
      </c>
      <c r="H41" s="32">
        <f t="shared" si="3"/>
        <v>1.8080870962577351</v>
      </c>
      <c r="I41" s="32">
        <f t="shared" si="3"/>
        <v>1.6606643182564564</v>
      </c>
      <c r="J41" s="32">
        <f t="shared" si="3"/>
        <v>1.3773501036640434</v>
      </c>
      <c r="K41" s="32">
        <f t="shared" si="3"/>
        <v>1.1431037334417964</v>
      </c>
      <c r="L41" s="32">
        <f t="shared" si="3"/>
        <v>1.0526695083196342</v>
      </c>
      <c r="M41" s="32">
        <f t="shared" si="3"/>
        <v>0.93179242287583319</v>
      </c>
      <c r="N41" s="32">
        <f t="shared" si="3"/>
        <v>0.8120531455625839</v>
      </c>
      <c r="O41" s="32">
        <f t="shared" si="3"/>
        <v>0.69927772740174587</v>
      </c>
      <c r="P41" s="32">
        <f t="shared" si="3"/>
        <v>0.63013319476048468</v>
      </c>
      <c r="Q41" s="32">
        <f t="shared" si="3"/>
        <v>0.49683164162592175</v>
      </c>
      <c r="R41" s="32">
        <f t="shared" si="3"/>
        <v>0.39540133540973299</v>
      </c>
      <c r="S41" s="32">
        <f t="shared" si="3"/>
        <v>0.3730376922759493</v>
      </c>
      <c r="T41" s="32">
        <f t="shared" si="3"/>
        <v>0.30759217981847109</v>
      </c>
      <c r="U41" s="32">
        <f t="shared" si="3"/>
        <v>0.27518047738049667</v>
      </c>
      <c r="V41" s="32">
        <f t="shared" si="3"/>
        <v>0.28841302795616341</v>
      </c>
      <c r="W41" s="32">
        <f t="shared" si="3"/>
        <v>0.27689747347266924</v>
      </c>
      <c r="X41" s="32">
        <f t="shared" si="3"/>
        <v>0.30770171630295406</v>
      </c>
      <c r="Y41" s="32">
        <f t="shared" si="3"/>
        <v>0.31411450095146498</v>
      </c>
      <c r="Z41" s="32">
        <f t="shared" si="3"/>
        <v>0.39204845460536841</v>
      </c>
      <c r="AA41" s="32">
        <f t="shared" si="3"/>
        <v>0.36277544678404028</v>
      </c>
      <c r="AB41" s="32">
        <f t="shared" si="3"/>
        <v>0.41001335125318961</v>
      </c>
    </row>
    <row r="42" spans="1:28" x14ac:dyDescent="0.25">
      <c r="A42" s="5"/>
    </row>
    <row r="43" spans="1:28" x14ac:dyDescent="0.25">
      <c r="A43" s="292" t="s">
        <v>187</v>
      </c>
      <c r="B43" s="290"/>
      <c r="C43" s="290"/>
      <c r="D43" s="290"/>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row>
    <row r="44" spans="1:28" x14ac:dyDescent="0.25">
      <c r="A44" s="293" t="s">
        <v>6</v>
      </c>
      <c r="B44" s="291">
        <v>2021</v>
      </c>
      <c r="C44" s="291">
        <v>2022</v>
      </c>
      <c r="D44" s="291">
        <v>2023</v>
      </c>
      <c r="E44" s="291">
        <v>2024</v>
      </c>
      <c r="F44" s="291">
        <v>2025</v>
      </c>
      <c r="G44" s="291">
        <v>2026</v>
      </c>
      <c r="H44" s="291">
        <v>2027</v>
      </c>
      <c r="I44" s="291">
        <v>2028</v>
      </c>
      <c r="J44" s="291">
        <v>2029</v>
      </c>
      <c r="K44" s="291">
        <v>2030</v>
      </c>
      <c r="L44" s="291">
        <v>2031</v>
      </c>
      <c r="M44" s="291">
        <v>2032</v>
      </c>
      <c r="N44" s="291">
        <v>2033</v>
      </c>
      <c r="O44" s="291">
        <v>2034</v>
      </c>
      <c r="P44" s="291">
        <v>2035</v>
      </c>
      <c r="Q44" s="291">
        <v>2036</v>
      </c>
      <c r="R44" s="291">
        <v>2037</v>
      </c>
      <c r="S44" s="291">
        <v>2038</v>
      </c>
      <c r="T44" s="291">
        <v>2039</v>
      </c>
      <c r="U44" s="291">
        <v>2040</v>
      </c>
      <c r="V44" s="291">
        <v>2041</v>
      </c>
      <c r="W44" s="291">
        <v>2042</v>
      </c>
      <c r="X44" s="291">
        <v>2043</v>
      </c>
      <c r="Y44" s="291">
        <v>2044</v>
      </c>
      <c r="Z44" s="291">
        <v>2045</v>
      </c>
      <c r="AA44" s="291">
        <v>2046</v>
      </c>
      <c r="AB44" s="291">
        <v>2047</v>
      </c>
    </row>
    <row r="45" spans="1:28" x14ac:dyDescent="0.25">
      <c r="A45" s="294" t="s">
        <v>7</v>
      </c>
      <c r="B45" s="295">
        <v>1.7536969870088226</v>
      </c>
      <c r="C45" s="295">
        <v>1.807705940077164</v>
      </c>
      <c r="D45" s="295">
        <v>1.8005682222834831</v>
      </c>
      <c r="E45" s="295">
        <v>1.7940148131293565</v>
      </c>
      <c r="F45" s="295">
        <v>1.4867601505975225</v>
      </c>
      <c r="G45" s="295">
        <v>0.13389677316736567</v>
      </c>
      <c r="H45" s="295">
        <v>1.3971678110366313E-2</v>
      </c>
      <c r="I45" s="295">
        <v>1.4266222517607821E-2</v>
      </c>
      <c r="J45" s="295">
        <v>1.2476398287674223E-2</v>
      </c>
      <c r="K45" s="295">
        <v>1.0469972265548555E-2</v>
      </c>
      <c r="L45" s="295">
        <v>1.0655956340392559E-2</v>
      </c>
      <c r="M45" s="295">
        <v>1.1431593262585331E-2</v>
      </c>
      <c r="N45" s="295">
        <v>1.0498121221862869E-2</v>
      </c>
      <c r="O45" s="295">
        <v>1.0251595110524668E-2</v>
      </c>
      <c r="P45" s="295">
        <v>1.1558495482766074E-2</v>
      </c>
      <c r="Q45" s="295">
        <v>1.347746136445457E-2</v>
      </c>
      <c r="R45" s="295">
        <v>1.4119315712259354E-2</v>
      </c>
      <c r="S45" s="295">
        <v>5.9294559501108591E-3</v>
      </c>
      <c r="T45" s="295">
        <v>4.574922790667969E-3</v>
      </c>
      <c r="U45" s="295">
        <v>6.0658512338703126E-3</v>
      </c>
      <c r="V45" s="295">
        <v>5.4677336597606244E-3</v>
      </c>
      <c r="W45" s="295">
        <v>6.1653054226491408E-3</v>
      </c>
      <c r="X45" s="295">
        <v>8.4087619052275776E-3</v>
      </c>
      <c r="Y45" s="295">
        <v>1.1032362426740702E-2</v>
      </c>
      <c r="Z45" s="295">
        <v>1.3275190428995E-2</v>
      </c>
      <c r="AA45" s="295">
        <v>1.4430408768514921E-2</v>
      </c>
      <c r="AB45" s="295">
        <v>1.1066582615886875E-2</v>
      </c>
    </row>
    <row r="46" spans="1:28" x14ac:dyDescent="0.25">
      <c r="A46" s="296" t="s">
        <v>8</v>
      </c>
      <c r="B46" s="297">
        <v>2.2330874999999999</v>
      </c>
      <c r="C46" s="297">
        <v>2.2049794999999999</v>
      </c>
      <c r="D46" s="297">
        <v>2.180025375</v>
      </c>
      <c r="E46" s="297">
        <v>2.1947853749999999</v>
      </c>
      <c r="F46" s="297">
        <v>2.2260108750000001</v>
      </c>
      <c r="G46" s="297">
        <v>0</v>
      </c>
      <c r="H46" s="297">
        <v>0</v>
      </c>
      <c r="I46" s="297">
        <v>0</v>
      </c>
      <c r="J46" s="297">
        <v>0</v>
      </c>
      <c r="K46" s="297">
        <v>0</v>
      </c>
      <c r="L46" s="297">
        <v>0</v>
      </c>
      <c r="M46" s="297">
        <v>0</v>
      </c>
      <c r="N46" s="297">
        <v>0</v>
      </c>
      <c r="O46" s="297">
        <v>0</v>
      </c>
      <c r="P46" s="297">
        <v>0</v>
      </c>
      <c r="Q46" s="297">
        <v>0</v>
      </c>
      <c r="R46" s="297">
        <v>0</v>
      </c>
      <c r="S46" s="297">
        <v>0</v>
      </c>
      <c r="T46" s="297">
        <v>0</v>
      </c>
      <c r="U46" s="297">
        <v>0</v>
      </c>
      <c r="V46" s="297">
        <v>0</v>
      </c>
      <c r="W46" s="297">
        <v>0</v>
      </c>
      <c r="X46" s="297">
        <v>0</v>
      </c>
      <c r="Y46" s="297">
        <v>0</v>
      </c>
      <c r="Z46" s="297">
        <v>0</v>
      </c>
      <c r="AA46" s="297">
        <v>0</v>
      </c>
      <c r="AB46" s="297">
        <v>0</v>
      </c>
    </row>
    <row r="47" spans="1:28" x14ac:dyDescent="0.25">
      <c r="A47" s="296" t="s">
        <v>9</v>
      </c>
      <c r="B47" s="297">
        <v>2.5619040136718749</v>
      </c>
      <c r="C47" s="297">
        <v>2.737275220703125</v>
      </c>
      <c r="D47" s="297">
        <v>2.7532854824218749</v>
      </c>
      <c r="E47" s="297">
        <v>2.6334544531250001</v>
      </c>
      <c r="F47" s="297">
        <v>2.5333051894531251</v>
      </c>
      <c r="G47" s="297">
        <v>2.4235630029296873</v>
      </c>
      <c r="H47" s="297">
        <v>2.5949348491210937</v>
      </c>
      <c r="I47" s="297">
        <v>2.2665406567382811</v>
      </c>
      <c r="J47" s="297">
        <v>1.9560529208984374</v>
      </c>
      <c r="K47" s="297">
        <v>1.7449002499999999</v>
      </c>
      <c r="L47" s="297">
        <v>1.6062932690429688</v>
      </c>
      <c r="M47" s="297">
        <v>1.4256535517578126</v>
      </c>
      <c r="N47" s="297">
        <v>1.35784930859375</v>
      </c>
      <c r="O47" s="297">
        <v>1.263790880859375</v>
      </c>
      <c r="P47" s="297">
        <v>1.1877973671875</v>
      </c>
      <c r="Q47" s="297">
        <v>1.0655970947265625</v>
      </c>
      <c r="R47" s="297">
        <v>0.9366130131835938</v>
      </c>
      <c r="S47" s="297">
        <v>0.86192472607421877</v>
      </c>
      <c r="T47" s="297">
        <v>0.78080065087890627</v>
      </c>
      <c r="U47" s="297">
        <v>0.64581752294921879</v>
      </c>
      <c r="V47" s="297">
        <v>0.56774776904296875</v>
      </c>
      <c r="W47" s="297">
        <v>0.60397610546875002</v>
      </c>
      <c r="X47" s="297">
        <v>0.42668026123046876</v>
      </c>
      <c r="Y47" s="297">
        <v>0.36850887402343752</v>
      </c>
      <c r="Z47" s="297">
        <v>0.30411471875000001</v>
      </c>
      <c r="AA47" s="297">
        <v>0.27567295983886719</v>
      </c>
      <c r="AB47" s="297">
        <v>0.26791163586425781</v>
      </c>
    </row>
    <row r="48" spans="1:28" x14ac:dyDescent="0.25">
      <c r="A48" s="298" t="s">
        <v>3</v>
      </c>
      <c r="B48" s="297">
        <v>1.9405480540804048</v>
      </c>
      <c r="C48" s="297">
        <v>1.7876637046286423</v>
      </c>
      <c r="D48" s="297">
        <v>1.264384995487625</v>
      </c>
      <c r="E48" s="297">
        <v>1.0692064341424949</v>
      </c>
      <c r="F48" s="297">
        <v>0.87164672267347121</v>
      </c>
      <c r="G48" s="297">
        <v>1.9567177162872624</v>
      </c>
      <c r="H48" s="297">
        <v>1.3995505050770101</v>
      </c>
      <c r="I48" s="297">
        <v>1.3587907787003275</v>
      </c>
      <c r="J48" s="297">
        <v>1.2800147818059799</v>
      </c>
      <c r="K48" s="297">
        <v>1.2008177708348524</v>
      </c>
      <c r="L48" s="297">
        <v>1.1608752645740248</v>
      </c>
      <c r="M48" s="297">
        <v>1.15853006201933</v>
      </c>
      <c r="N48" s="297">
        <v>1.14023473634873</v>
      </c>
      <c r="O48" s="297">
        <v>1.1057646905218375</v>
      </c>
      <c r="P48" s="297">
        <v>1.075168552252685</v>
      </c>
      <c r="Q48" s="297">
        <v>1.091370850276135</v>
      </c>
      <c r="R48" s="297">
        <v>1.0980129013032298</v>
      </c>
      <c r="S48" s="297">
        <v>1.1134372385326301</v>
      </c>
      <c r="T48" s="297">
        <v>1.0912440402581576</v>
      </c>
      <c r="U48" s="297">
        <v>1.0927981554357449</v>
      </c>
      <c r="V48" s="297">
        <v>1.1000386100519475</v>
      </c>
      <c r="W48" s="297">
        <v>1.0322476363388475</v>
      </c>
      <c r="X48" s="297">
        <v>1.035169324701765</v>
      </c>
      <c r="Y48" s="297">
        <v>0.99714673174730617</v>
      </c>
      <c r="Z48" s="297">
        <v>0.96757422610190369</v>
      </c>
      <c r="AA48" s="297">
        <v>0.95763836614631614</v>
      </c>
      <c r="AB48" s="297">
        <v>0.97026577776552869</v>
      </c>
    </row>
    <row r="49" spans="1:28" x14ac:dyDescent="0.25">
      <c r="A49" s="296" t="s">
        <v>54</v>
      </c>
      <c r="B49" s="297">
        <v>0</v>
      </c>
      <c r="C49" s="297">
        <v>0</v>
      </c>
      <c r="D49" s="297">
        <v>0</v>
      </c>
      <c r="E49" s="297">
        <v>2.0828005859374998E-2</v>
      </c>
      <c r="F49" s="297">
        <v>0.152303416015625</v>
      </c>
      <c r="G49" s="297">
        <v>0.47411868359374998</v>
      </c>
      <c r="H49" s="297">
        <v>0.63063919531250001</v>
      </c>
      <c r="I49" s="297">
        <v>0.62805343749999998</v>
      </c>
      <c r="J49" s="297">
        <v>0.63860480273437503</v>
      </c>
      <c r="K49" s="297">
        <v>0.70860944531250003</v>
      </c>
      <c r="L49" s="297">
        <v>0.781337419921875</v>
      </c>
      <c r="M49" s="297">
        <v>0.70974663085937495</v>
      </c>
      <c r="N49" s="297">
        <v>0.72357277343750004</v>
      </c>
      <c r="O49" s="297">
        <v>0.73094103124999998</v>
      </c>
      <c r="P49" s="297">
        <v>0.79158745898437499</v>
      </c>
      <c r="Q49" s="297">
        <v>0.75278264453124999</v>
      </c>
      <c r="R49" s="297">
        <v>0.776940955078125</v>
      </c>
      <c r="S49" s="297">
        <v>0.81008641601562503</v>
      </c>
      <c r="T49" s="297">
        <v>0.74990206054687503</v>
      </c>
      <c r="U49" s="297">
        <v>0.74147625781250004</v>
      </c>
      <c r="V49" s="297">
        <v>0.80151102539062502</v>
      </c>
      <c r="W49" s="297">
        <v>0.76907451953124994</v>
      </c>
      <c r="X49" s="297">
        <v>0.78078882617187495</v>
      </c>
      <c r="Y49" s="297">
        <v>0.70697095117187503</v>
      </c>
      <c r="Z49" s="297">
        <v>0.69258082421875</v>
      </c>
      <c r="AA49" s="297">
        <v>0.71052472851562498</v>
      </c>
      <c r="AB49" s="297">
        <v>0.74536359960937504</v>
      </c>
    </row>
    <row r="50" spans="1:28" x14ac:dyDescent="0.25">
      <c r="A50" s="299" t="s">
        <v>10</v>
      </c>
      <c r="B50" s="300">
        <v>8.4892365547611028</v>
      </c>
      <c r="C50" s="300">
        <v>8.5376243654089308</v>
      </c>
      <c r="D50" s="300">
        <v>7.9982640751929832</v>
      </c>
      <c r="E50" s="300">
        <v>7.7122890812562259</v>
      </c>
      <c r="F50" s="300">
        <v>7.2700263537397447</v>
      </c>
      <c r="G50" s="300">
        <v>4.988296175978066</v>
      </c>
      <c r="H50" s="300">
        <v>4.6390962276209704</v>
      </c>
      <c r="I50" s="300">
        <v>4.267651095456217</v>
      </c>
      <c r="J50" s="300">
        <v>3.8871489037264668</v>
      </c>
      <c r="K50" s="300">
        <v>3.6647974384129007</v>
      </c>
      <c r="L50" s="300">
        <v>3.5591619098792613</v>
      </c>
      <c r="M50" s="300">
        <v>3.305361837899103</v>
      </c>
      <c r="N50" s="300">
        <v>3.232154939601843</v>
      </c>
      <c r="O50" s="300">
        <v>3.1107481977417373</v>
      </c>
      <c r="P50" s="300">
        <v>3.0661118739073263</v>
      </c>
      <c r="Q50" s="300">
        <v>2.9232280508984023</v>
      </c>
      <c r="R50" s="300">
        <v>2.8256861852772079</v>
      </c>
      <c r="S50" s="300">
        <v>2.7913778365725848</v>
      </c>
      <c r="T50" s="300">
        <v>2.6265216744746067</v>
      </c>
      <c r="U50" s="300">
        <v>2.4861577874313339</v>
      </c>
      <c r="V50" s="300">
        <v>2.474765138145302</v>
      </c>
      <c r="W50" s="300">
        <v>2.4114635667614968</v>
      </c>
      <c r="X50" s="300">
        <v>2.2510471740093365</v>
      </c>
      <c r="Y50" s="300">
        <v>2.0836589193693595</v>
      </c>
      <c r="Z50" s="300">
        <v>1.9775449594996486</v>
      </c>
      <c r="AA50" s="300">
        <v>1.9582664632693234</v>
      </c>
      <c r="AB50" s="300">
        <v>1.9946075958550484</v>
      </c>
    </row>
    <row r="51" spans="1:28" x14ac:dyDescent="0.25">
      <c r="A51" s="109" t="s">
        <v>223</v>
      </c>
      <c r="B51" s="32">
        <f t="shared" ref="B51:AB51" si="4">B50-B48</f>
        <v>6.5486885006806981</v>
      </c>
      <c r="C51" s="32">
        <f t="shared" si="4"/>
        <v>6.7499606607802889</v>
      </c>
      <c r="D51" s="32">
        <f t="shared" si="4"/>
        <v>6.7338790797053587</v>
      </c>
      <c r="E51" s="32">
        <f t="shared" si="4"/>
        <v>6.6430826471137312</v>
      </c>
      <c r="F51" s="32">
        <f t="shared" si="4"/>
        <v>6.3983796310662733</v>
      </c>
      <c r="G51" s="32">
        <f t="shared" si="4"/>
        <v>3.0315784596908033</v>
      </c>
      <c r="H51" s="32">
        <f t="shared" si="4"/>
        <v>3.2395457225439603</v>
      </c>
      <c r="I51" s="32">
        <f t="shared" si="4"/>
        <v>2.9088603167558897</v>
      </c>
      <c r="J51" s="32">
        <f t="shared" si="4"/>
        <v>2.6071341219204869</v>
      </c>
      <c r="K51" s="32">
        <f t="shared" si="4"/>
        <v>2.4639796675780481</v>
      </c>
      <c r="L51" s="32">
        <f t="shared" si="4"/>
        <v>2.3982866453052365</v>
      </c>
      <c r="M51" s="32">
        <f t="shared" si="4"/>
        <v>2.146831775879773</v>
      </c>
      <c r="N51" s="32">
        <f t="shared" si="4"/>
        <v>2.091920203253113</v>
      </c>
      <c r="O51" s="32">
        <f t="shared" si="4"/>
        <v>2.0049835072199</v>
      </c>
      <c r="P51" s="32">
        <f t="shared" si="4"/>
        <v>1.9909433216546413</v>
      </c>
      <c r="Q51" s="32">
        <f t="shared" si="4"/>
        <v>1.8318572006222673</v>
      </c>
      <c r="R51" s="32">
        <f t="shared" si="4"/>
        <v>1.7276732839739781</v>
      </c>
      <c r="S51" s="32">
        <f t="shared" si="4"/>
        <v>1.6779405980399547</v>
      </c>
      <c r="T51" s="32">
        <f t="shared" si="4"/>
        <v>1.5352776342164491</v>
      </c>
      <c r="U51" s="32">
        <f t="shared" si="4"/>
        <v>1.393359631995589</v>
      </c>
      <c r="V51" s="32">
        <f t="shared" si="4"/>
        <v>1.3747265280933545</v>
      </c>
      <c r="W51" s="32">
        <f t="shared" si="4"/>
        <v>1.3792159304226492</v>
      </c>
      <c r="X51" s="32">
        <f t="shared" si="4"/>
        <v>1.2158778493075715</v>
      </c>
      <c r="Y51" s="32">
        <f t="shared" si="4"/>
        <v>1.0865121876220534</v>
      </c>
      <c r="Z51" s="32">
        <f t="shared" si="4"/>
        <v>1.0099707333977448</v>
      </c>
      <c r="AA51" s="32">
        <f t="shared" si="4"/>
        <v>1.0006280971230073</v>
      </c>
      <c r="AB51" s="32">
        <f t="shared" si="4"/>
        <v>1.0243418180895199</v>
      </c>
    </row>
    <row r="53" spans="1:28" x14ac:dyDescent="0.25">
      <c r="A53" s="5" t="str">
        <f>'RAW DATA INPUTS &gt;&gt;&gt;'!D8</f>
        <v>C Distributed Transmission</v>
      </c>
    </row>
    <row r="54" spans="1:28" x14ac:dyDescent="0.25">
      <c r="A54" s="6" t="s">
        <v>6</v>
      </c>
      <c r="B54" s="2">
        <v>2021</v>
      </c>
      <c r="C54" s="2">
        <v>2022</v>
      </c>
      <c r="D54" s="2">
        <v>2023</v>
      </c>
      <c r="E54" s="2">
        <v>2024</v>
      </c>
      <c r="F54" s="2">
        <v>2025</v>
      </c>
      <c r="G54" s="2">
        <v>2026</v>
      </c>
      <c r="H54" s="2">
        <v>2027</v>
      </c>
      <c r="I54" s="2">
        <v>2028</v>
      </c>
      <c r="J54" s="2">
        <v>2029</v>
      </c>
      <c r="K54" s="2">
        <v>2030</v>
      </c>
      <c r="L54" s="2">
        <v>2031</v>
      </c>
      <c r="M54" s="2">
        <v>2032</v>
      </c>
      <c r="N54" s="2">
        <v>2033</v>
      </c>
      <c r="O54" s="2">
        <v>2034</v>
      </c>
      <c r="P54" s="2">
        <v>2035</v>
      </c>
      <c r="Q54" s="2">
        <v>2036</v>
      </c>
      <c r="R54" s="2">
        <v>2037</v>
      </c>
      <c r="S54" s="2">
        <v>2038</v>
      </c>
      <c r="T54" s="2">
        <v>2039</v>
      </c>
      <c r="U54" s="2">
        <v>2040</v>
      </c>
      <c r="V54" s="2">
        <v>2041</v>
      </c>
      <c r="W54" s="2">
        <v>2042</v>
      </c>
      <c r="X54" s="2">
        <v>2043</v>
      </c>
      <c r="Y54" s="2">
        <v>2044</v>
      </c>
      <c r="Z54" s="2">
        <v>2045</v>
      </c>
      <c r="AA54" s="2">
        <v>2046</v>
      </c>
      <c r="AB54" s="2">
        <v>2047</v>
      </c>
    </row>
    <row r="55" spans="1:28" x14ac:dyDescent="0.25">
      <c r="A55" s="7" t="s">
        <v>7</v>
      </c>
      <c r="B55" s="8">
        <v>1.7536969870088226</v>
      </c>
      <c r="C55" s="8">
        <v>1.807705940077164</v>
      </c>
      <c r="D55" s="8">
        <v>1.8005682222834831</v>
      </c>
      <c r="E55" s="8">
        <v>1.7940955514855226</v>
      </c>
      <c r="F55" s="8">
        <v>1.4912100496298328</v>
      </c>
      <c r="G55" s="8">
        <v>0.13389677316736567</v>
      </c>
      <c r="H55" s="8">
        <v>1.3971678110366313E-2</v>
      </c>
      <c r="I55" s="8">
        <v>1.4266222517607821E-2</v>
      </c>
      <c r="J55" s="8">
        <v>1.2476405931989542E-2</v>
      </c>
      <c r="K55" s="8">
        <v>1.0413360112757852E-2</v>
      </c>
      <c r="L55" s="8">
        <v>1.0575120410796992E-2</v>
      </c>
      <c r="M55" s="8">
        <v>1.1374977346439394E-2</v>
      </c>
      <c r="N55" s="8">
        <v>1.0305479771609258E-2</v>
      </c>
      <c r="O55" s="8">
        <v>1.0033306394348789E-2</v>
      </c>
      <c r="P55" s="8">
        <v>1.0874294921025292E-2</v>
      </c>
      <c r="Q55" s="8">
        <v>1.1929299814847851E-2</v>
      </c>
      <c r="R55" s="8">
        <v>1.0777422393937246E-2</v>
      </c>
      <c r="S55" s="8">
        <v>1.4534378983575001E-3</v>
      </c>
      <c r="T55" s="8">
        <v>1.5769135835973437E-3</v>
      </c>
      <c r="U55" s="8">
        <v>2.7339007000774219E-3</v>
      </c>
      <c r="V55" s="8">
        <v>1.129800638266953E-3</v>
      </c>
      <c r="W55" s="8">
        <v>2.4013856849889846E-3</v>
      </c>
      <c r="X55" s="8">
        <v>3.1776454424730467E-3</v>
      </c>
      <c r="Y55" s="8">
        <v>4.699933924843437E-3</v>
      </c>
      <c r="Z55" s="8">
        <v>4.02426112606375E-3</v>
      </c>
      <c r="AA55" s="8">
        <v>4.4972019783676561E-3</v>
      </c>
      <c r="AB55" s="8">
        <v>4.4506869076707811E-3</v>
      </c>
    </row>
    <row r="56" spans="1:28" x14ac:dyDescent="0.25">
      <c r="A56" s="9" t="s">
        <v>8</v>
      </c>
      <c r="B56" s="10">
        <v>2.2330874999999999</v>
      </c>
      <c r="C56" s="10">
        <v>2.2049794999999999</v>
      </c>
      <c r="D56" s="10">
        <v>2.180025375</v>
      </c>
      <c r="E56" s="10">
        <v>2.1947852499999998</v>
      </c>
      <c r="F56" s="10">
        <v>2.2260108750000001</v>
      </c>
      <c r="G56" s="10">
        <v>0</v>
      </c>
      <c r="H56" s="10">
        <v>0</v>
      </c>
      <c r="I56" s="10">
        <v>0</v>
      </c>
      <c r="J56" s="10">
        <v>0</v>
      </c>
      <c r="K56" s="10">
        <v>0</v>
      </c>
      <c r="L56" s="10">
        <v>0</v>
      </c>
      <c r="M56" s="10">
        <v>0</v>
      </c>
      <c r="N56" s="10">
        <v>0</v>
      </c>
      <c r="O56" s="10">
        <v>0</v>
      </c>
      <c r="P56" s="10">
        <v>0</v>
      </c>
      <c r="Q56" s="10">
        <v>0</v>
      </c>
      <c r="R56" s="10">
        <v>0</v>
      </c>
      <c r="S56" s="10">
        <v>0</v>
      </c>
      <c r="T56" s="10">
        <v>0</v>
      </c>
      <c r="U56" s="10">
        <v>0</v>
      </c>
      <c r="V56" s="10">
        <v>0</v>
      </c>
      <c r="W56" s="10">
        <v>0</v>
      </c>
      <c r="X56" s="10">
        <v>0</v>
      </c>
      <c r="Y56" s="10">
        <v>0</v>
      </c>
      <c r="Z56" s="10">
        <v>0</v>
      </c>
      <c r="AA56" s="10">
        <v>0</v>
      </c>
      <c r="AB56" s="10">
        <v>0</v>
      </c>
    </row>
    <row r="57" spans="1:28" x14ac:dyDescent="0.25">
      <c r="A57" s="9" t="s">
        <v>9</v>
      </c>
      <c r="B57" s="10">
        <v>2.5619040136718749</v>
      </c>
      <c r="C57" s="10">
        <v>2.73696344140625</v>
      </c>
      <c r="D57" s="10">
        <v>2.7522398339843752</v>
      </c>
      <c r="E57" s="10">
        <v>2.6837076210937498</v>
      </c>
      <c r="F57" s="10">
        <v>2.606591212890625</v>
      </c>
      <c r="G57" s="10">
        <v>2.103282314453125</v>
      </c>
      <c r="H57" s="10">
        <v>2.2867948144531249</v>
      </c>
      <c r="I57" s="10">
        <v>2.0238904638671875</v>
      </c>
      <c r="J57" s="10">
        <v>1.7542120175781251</v>
      </c>
      <c r="K57" s="10">
        <v>1.5812499052734375</v>
      </c>
      <c r="L57" s="10">
        <v>1.4179539873046876</v>
      </c>
      <c r="M57" s="10">
        <v>1.2900526611328125</v>
      </c>
      <c r="N57" s="10">
        <v>1.2106043017578125</v>
      </c>
      <c r="O57" s="10">
        <v>1.1897478759765625</v>
      </c>
      <c r="P57" s="10">
        <v>1.1177787763671876</v>
      </c>
      <c r="Q57" s="10">
        <v>1.0443435742187499</v>
      </c>
      <c r="R57" s="10">
        <v>0.94809066992187496</v>
      </c>
      <c r="S57" s="10">
        <v>0.86629020898437503</v>
      </c>
      <c r="T57" s="10">
        <v>0.75593009765624997</v>
      </c>
      <c r="U57" s="10">
        <v>0.6484783930664062</v>
      </c>
      <c r="V57" s="10">
        <v>0.67392207080078126</v>
      </c>
      <c r="W57" s="10">
        <v>0.72927322949218754</v>
      </c>
      <c r="X57" s="10">
        <v>0.76986726367187497</v>
      </c>
      <c r="Y57" s="10">
        <v>0.68043766748046874</v>
      </c>
      <c r="Z57" s="10">
        <v>0.67078166552734375</v>
      </c>
      <c r="AA57" s="10">
        <v>0.57152490087890628</v>
      </c>
      <c r="AB57" s="10">
        <v>0.54743782250976558</v>
      </c>
    </row>
    <row r="58" spans="1:28" x14ac:dyDescent="0.25">
      <c r="A58" s="11" t="s">
        <v>3</v>
      </c>
      <c r="B58" s="10">
        <v>1.9667506407010549</v>
      </c>
      <c r="C58" s="10">
        <v>1.81046361598058</v>
      </c>
      <c r="D58" s="10">
        <v>1.2837013043798899</v>
      </c>
      <c r="E58" s="10">
        <v>1.24519055909127</v>
      </c>
      <c r="F58" s="10">
        <v>1.0521562070244774</v>
      </c>
      <c r="G58" s="10">
        <v>2.6488803936439895</v>
      </c>
      <c r="H58" s="10">
        <v>2.0438215064989698</v>
      </c>
      <c r="I58" s="10">
        <v>1.9192039891741748</v>
      </c>
      <c r="J58" s="10">
        <v>1.8353859392573375</v>
      </c>
      <c r="K58" s="10">
        <v>1.6868520284565123</v>
      </c>
      <c r="L58" s="10">
        <v>1.6458716791425698</v>
      </c>
      <c r="M58" s="10">
        <v>1.73755399743926</v>
      </c>
      <c r="N58" s="10">
        <v>1.7174883894664099</v>
      </c>
      <c r="O58" s="10">
        <v>1.6538603489930499</v>
      </c>
      <c r="P58" s="10">
        <v>1.6243084364274898</v>
      </c>
      <c r="Q58" s="10">
        <v>1.6334019069474148</v>
      </c>
      <c r="R58" s="10">
        <v>1.6270611651938049</v>
      </c>
      <c r="S58" s="10">
        <v>1.5943267185873224</v>
      </c>
      <c r="T58" s="10">
        <v>1.606278291820125</v>
      </c>
      <c r="U58" s="10">
        <v>1.5598770249855374</v>
      </c>
      <c r="V58" s="10">
        <v>1.4897690287217373</v>
      </c>
      <c r="W58" s="10">
        <v>1.346401813268765</v>
      </c>
      <c r="X58" s="10">
        <v>1.2060134891782723</v>
      </c>
      <c r="Y58" s="10">
        <v>1.3430465863828476</v>
      </c>
      <c r="Z58" s="10">
        <v>1.4193426224982673</v>
      </c>
      <c r="AA58" s="10">
        <v>1.4937419275755623</v>
      </c>
      <c r="AB58" s="10">
        <v>1.5116122650662549</v>
      </c>
    </row>
    <row r="59" spans="1:28" x14ac:dyDescent="0.25">
      <c r="A59" s="9" t="s">
        <v>54</v>
      </c>
      <c r="B59" s="10">
        <v>0</v>
      </c>
      <c r="C59" s="10">
        <v>0</v>
      </c>
      <c r="D59" s="10">
        <v>0</v>
      </c>
      <c r="E59" s="10">
        <v>0</v>
      </c>
      <c r="F59" s="10">
        <v>0</v>
      </c>
      <c r="G59" s="10">
        <v>0.18463124023437499</v>
      </c>
      <c r="H59" s="10">
        <v>0.217088771484375</v>
      </c>
      <c r="I59" s="10">
        <v>0.20488804687500001</v>
      </c>
      <c r="J59" s="10">
        <v>0.195865951171875</v>
      </c>
      <c r="K59" s="10">
        <v>0.18072669726562501</v>
      </c>
      <c r="L59" s="10">
        <v>0.29742134375000001</v>
      </c>
      <c r="M59" s="10">
        <v>0.28177951269531248</v>
      </c>
      <c r="N59" s="10">
        <v>0.27712070214843748</v>
      </c>
      <c r="O59" s="10">
        <v>0.29016659667968753</v>
      </c>
      <c r="P59" s="10">
        <v>0.28024175390625</v>
      </c>
      <c r="Q59" s="10">
        <v>0.25362596093750001</v>
      </c>
      <c r="R59" s="10">
        <v>0.24163110156250001</v>
      </c>
      <c r="S59" s="10">
        <v>0.317727650390625</v>
      </c>
      <c r="T59" s="10">
        <v>0.29743625390625</v>
      </c>
      <c r="U59" s="10">
        <v>0.2485158193359375</v>
      </c>
      <c r="V59" s="10">
        <v>0.27673510839843751</v>
      </c>
      <c r="W59" s="10">
        <v>0.27142320214843751</v>
      </c>
      <c r="X59" s="10">
        <v>0.33245900488281249</v>
      </c>
      <c r="Y59" s="10">
        <v>0.33743853808593749</v>
      </c>
      <c r="Z59" s="10">
        <v>0.32930395605468749</v>
      </c>
      <c r="AA59" s="10">
        <v>0.46760522265624999</v>
      </c>
      <c r="AB59" s="10">
        <v>0.46391992089843748</v>
      </c>
    </row>
    <row r="60" spans="1:28" x14ac:dyDescent="0.25">
      <c r="A60" s="12" t="s">
        <v>10</v>
      </c>
      <c r="B60" s="13">
        <v>8.5154391413817514</v>
      </c>
      <c r="C60" s="13">
        <v>8.5601124974639937</v>
      </c>
      <c r="D60" s="13">
        <v>8.016534735647749</v>
      </c>
      <c r="E60" s="13">
        <v>7.9177789816705424</v>
      </c>
      <c r="F60" s="13">
        <v>7.3759683445449351</v>
      </c>
      <c r="G60" s="13">
        <v>5.0706907214988552</v>
      </c>
      <c r="H60" s="13">
        <v>4.5616767705468355</v>
      </c>
      <c r="I60" s="13">
        <v>4.1622487224339704</v>
      </c>
      <c r="J60" s="13">
        <v>3.7979403139393271</v>
      </c>
      <c r="K60" s="13">
        <v>3.4592419911083327</v>
      </c>
      <c r="L60" s="13">
        <v>3.371822130608054</v>
      </c>
      <c r="M60" s="13">
        <v>3.3207611486138244</v>
      </c>
      <c r="N60" s="13">
        <v>3.2155188731442697</v>
      </c>
      <c r="O60" s="13">
        <v>3.143808128043649</v>
      </c>
      <c r="P60" s="13">
        <v>3.0332032616219524</v>
      </c>
      <c r="Q60" s="13">
        <v>2.9433007419185122</v>
      </c>
      <c r="R60" s="13">
        <v>2.8275603590721174</v>
      </c>
      <c r="S60" s="13">
        <v>2.7797980158606799</v>
      </c>
      <c r="T60" s="13">
        <v>2.6612215569662223</v>
      </c>
      <c r="U60" s="13">
        <v>2.4596051380879587</v>
      </c>
      <c r="V60" s="13">
        <v>2.4415560085592229</v>
      </c>
      <c r="W60" s="13">
        <v>2.3494996305943787</v>
      </c>
      <c r="X60" s="13">
        <v>2.3115174031754329</v>
      </c>
      <c r="Y60" s="13">
        <v>2.3656227258740969</v>
      </c>
      <c r="Z60" s="13">
        <v>2.4234525052063622</v>
      </c>
      <c r="AA60" s="13">
        <v>2.5373692530890866</v>
      </c>
      <c r="AB60" s="13">
        <v>2.527420695382129</v>
      </c>
    </row>
    <row r="61" spans="1:28" x14ac:dyDescent="0.25">
      <c r="A61" s="109" t="s">
        <v>223</v>
      </c>
      <c r="B61" s="32">
        <f t="shared" ref="B61:AB61" si="5">B60-B58</f>
        <v>6.5486885006806963</v>
      </c>
      <c r="C61" s="32">
        <f t="shared" si="5"/>
        <v>6.7496488814834139</v>
      </c>
      <c r="D61" s="32">
        <f t="shared" si="5"/>
        <v>6.732833431267859</v>
      </c>
      <c r="E61" s="32">
        <f t="shared" si="5"/>
        <v>6.6725884225792722</v>
      </c>
      <c r="F61" s="32">
        <f t="shared" si="5"/>
        <v>6.3238121375204575</v>
      </c>
      <c r="G61" s="32">
        <f t="shared" si="5"/>
        <v>2.4218103278548657</v>
      </c>
      <c r="H61" s="32">
        <f t="shared" si="5"/>
        <v>2.5178552640478657</v>
      </c>
      <c r="I61" s="32">
        <f t="shared" si="5"/>
        <v>2.2430447332597954</v>
      </c>
      <c r="J61" s="32">
        <f t="shared" si="5"/>
        <v>1.9625543746819896</v>
      </c>
      <c r="K61" s="32">
        <f t="shared" si="5"/>
        <v>1.7723899626518205</v>
      </c>
      <c r="L61" s="32">
        <f t="shared" si="5"/>
        <v>1.7259504514654842</v>
      </c>
      <c r="M61" s="32">
        <f t="shared" si="5"/>
        <v>1.5832071511745645</v>
      </c>
      <c r="N61" s="32">
        <f t="shared" si="5"/>
        <v>1.4980304836778597</v>
      </c>
      <c r="O61" s="32">
        <f t="shared" si="5"/>
        <v>1.4899477790505991</v>
      </c>
      <c r="P61" s="32">
        <f t="shared" si="5"/>
        <v>1.4088948251944626</v>
      </c>
      <c r="Q61" s="32">
        <f t="shared" si="5"/>
        <v>1.3098988349710974</v>
      </c>
      <c r="R61" s="32">
        <f t="shared" si="5"/>
        <v>1.2004991938783125</v>
      </c>
      <c r="S61" s="32">
        <f t="shared" si="5"/>
        <v>1.1854712972733574</v>
      </c>
      <c r="T61" s="32">
        <f t="shared" si="5"/>
        <v>1.0549432651460973</v>
      </c>
      <c r="U61" s="32">
        <f t="shared" si="5"/>
        <v>0.89972811310242129</v>
      </c>
      <c r="V61" s="32">
        <f t="shared" si="5"/>
        <v>0.95178697983748561</v>
      </c>
      <c r="W61" s="32">
        <f t="shared" si="5"/>
        <v>1.0030978173256138</v>
      </c>
      <c r="X61" s="32">
        <f t="shared" si="5"/>
        <v>1.1055039139971605</v>
      </c>
      <c r="Y61" s="32">
        <f t="shared" si="5"/>
        <v>1.0225761394912494</v>
      </c>
      <c r="Z61" s="32">
        <f t="shared" si="5"/>
        <v>1.004109882708095</v>
      </c>
      <c r="AA61" s="32">
        <f t="shared" si="5"/>
        <v>1.0436273255135242</v>
      </c>
      <c r="AB61" s="32">
        <f t="shared" si="5"/>
        <v>1.0158084303158741</v>
      </c>
    </row>
    <row r="62" spans="1:28" x14ac:dyDescent="0.25">
      <c r="A62" s="5"/>
    </row>
    <row r="63" spans="1:28" x14ac:dyDescent="0.25">
      <c r="A63" s="5" t="str">
        <f>'RAW DATA INPUTS &gt;&gt;&gt;'!D9</f>
        <v>D Transmission/build constraints - time delayed (option 2)</v>
      </c>
    </row>
    <row r="64" spans="1:28" x14ac:dyDescent="0.25">
      <c r="A64" s="6" t="s">
        <v>6</v>
      </c>
      <c r="B64" s="2">
        <v>2021</v>
      </c>
      <c r="C64" s="2">
        <v>2022</v>
      </c>
      <c r="D64" s="2">
        <v>2023</v>
      </c>
      <c r="E64" s="2">
        <v>2024</v>
      </c>
      <c r="F64" s="2">
        <v>2025</v>
      </c>
      <c r="G64" s="2">
        <v>2026</v>
      </c>
      <c r="H64" s="2">
        <v>2027</v>
      </c>
      <c r="I64" s="2">
        <v>2028</v>
      </c>
      <c r="J64" s="2">
        <v>2029</v>
      </c>
      <c r="K64" s="2">
        <v>2030</v>
      </c>
      <c r="L64" s="2">
        <v>2031</v>
      </c>
      <c r="M64" s="2">
        <v>2032</v>
      </c>
      <c r="N64" s="2">
        <v>2033</v>
      </c>
      <c r="O64" s="2">
        <v>2034</v>
      </c>
      <c r="P64" s="2">
        <v>2035</v>
      </c>
      <c r="Q64" s="2">
        <v>2036</v>
      </c>
      <c r="R64" s="2">
        <v>2037</v>
      </c>
      <c r="S64" s="2">
        <v>2038</v>
      </c>
      <c r="T64" s="2">
        <v>2039</v>
      </c>
      <c r="U64" s="2">
        <v>2040</v>
      </c>
      <c r="V64" s="2">
        <v>2041</v>
      </c>
      <c r="W64" s="2">
        <v>2042</v>
      </c>
      <c r="X64" s="2">
        <v>2043</v>
      </c>
      <c r="Y64" s="2">
        <v>2044</v>
      </c>
      <c r="Z64" s="2">
        <v>2045</v>
      </c>
      <c r="AA64" s="2">
        <v>2046</v>
      </c>
      <c r="AB64" s="2">
        <v>2047</v>
      </c>
    </row>
    <row r="65" spans="1:28" x14ac:dyDescent="0.25">
      <c r="A65" s="7" t="s">
        <v>7</v>
      </c>
      <c r="B65" s="8">
        <v>1.7536969870088226</v>
      </c>
      <c r="C65" s="8">
        <v>1.807705940077164</v>
      </c>
      <c r="D65" s="8">
        <v>1.8005682222834831</v>
      </c>
      <c r="E65" s="8">
        <v>1.7940955514855226</v>
      </c>
      <c r="F65" s="8">
        <v>1.4902978493956291</v>
      </c>
      <c r="G65" s="8">
        <v>0.13389677316736567</v>
      </c>
      <c r="H65" s="8">
        <v>1.3971678110366313E-2</v>
      </c>
      <c r="I65" s="8">
        <v>1.4266222517607821E-2</v>
      </c>
      <c r="J65" s="8">
        <v>1.2476405931989542E-2</v>
      </c>
      <c r="K65" s="8">
        <v>1.0413360112757852E-2</v>
      </c>
      <c r="L65" s="8">
        <v>1.0575120410796992E-2</v>
      </c>
      <c r="M65" s="8">
        <v>1.1374977346439394E-2</v>
      </c>
      <c r="N65" s="8">
        <v>1.0305479771609258E-2</v>
      </c>
      <c r="O65" s="8">
        <v>1.0033306394348789E-2</v>
      </c>
      <c r="P65" s="8">
        <v>1.085542263536371E-2</v>
      </c>
      <c r="Q65" s="8">
        <v>1.1522282597023301E-2</v>
      </c>
      <c r="R65" s="8">
        <v>1.0343865054161074E-2</v>
      </c>
      <c r="S65" s="8">
        <v>7.1497728084749998E-4</v>
      </c>
      <c r="T65" s="8">
        <v>9.7359128919851561E-4</v>
      </c>
      <c r="U65" s="8">
        <v>2.0305032632860938E-3</v>
      </c>
      <c r="V65" s="8">
        <v>1.356783645873047E-3</v>
      </c>
      <c r="W65" s="8">
        <v>2.0537871421211717E-3</v>
      </c>
      <c r="X65" s="8">
        <v>1.9993163384588279E-3</v>
      </c>
      <c r="Y65" s="8">
        <v>3.7065624405330467E-3</v>
      </c>
      <c r="Z65" s="8">
        <v>3.1269041238479686E-3</v>
      </c>
      <c r="AA65" s="8">
        <v>4.0296502507593743E-3</v>
      </c>
      <c r="AB65" s="8">
        <v>3.3263657146250778E-3</v>
      </c>
    </row>
    <row r="66" spans="1:28" x14ac:dyDescent="0.25">
      <c r="A66" s="9" t="s">
        <v>8</v>
      </c>
      <c r="B66" s="10">
        <v>2.2330874999999999</v>
      </c>
      <c r="C66" s="10">
        <v>2.2049794999999999</v>
      </c>
      <c r="D66" s="10">
        <v>2.180025375</v>
      </c>
      <c r="E66" s="10">
        <v>2.1947852499999998</v>
      </c>
      <c r="F66" s="10">
        <v>2.2260110000000002</v>
      </c>
      <c r="G66" s="10">
        <v>0</v>
      </c>
      <c r="H66" s="10">
        <v>0</v>
      </c>
      <c r="I66" s="10">
        <v>0</v>
      </c>
      <c r="J66" s="10">
        <v>0</v>
      </c>
      <c r="K66" s="10">
        <v>0</v>
      </c>
      <c r="L66" s="10">
        <v>0</v>
      </c>
      <c r="M66" s="10">
        <v>0</v>
      </c>
      <c r="N66" s="10">
        <v>0</v>
      </c>
      <c r="O66" s="10">
        <v>0</v>
      </c>
      <c r="P66" s="10">
        <v>0</v>
      </c>
      <c r="Q66" s="10">
        <v>0</v>
      </c>
      <c r="R66" s="10">
        <v>0</v>
      </c>
      <c r="S66" s="10">
        <v>0</v>
      </c>
      <c r="T66" s="10">
        <v>0</v>
      </c>
      <c r="U66" s="10">
        <v>0</v>
      </c>
      <c r="V66" s="10">
        <v>0</v>
      </c>
      <c r="W66" s="10">
        <v>0</v>
      </c>
      <c r="X66" s="10">
        <v>0</v>
      </c>
      <c r="Y66" s="10">
        <v>0</v>
      </c>
      <c r="Z66" s="10">
        <v>0</v>
      </c>
      <c r="AA66" s="10">
        <v>0</v>
      </c>
      <c r="AB66" s="10">
        <v>0</v>
      </c>
    </row>
    <row r="67" spans="1:28" x14ac:dyDescent="0.25">
      <c r="A67" s="9" t="s">
        <v>9</v>
      </c>
      <c r="B67" s="10">
        <v>2.5619040136718749</v>
      </c>
      <c r="C67" s="10">
        <v>2.7369637519531249</v>
      </c>
      <c r="D67" s="10">
        <v>2.7524210097656252</v>
      </c>
      <c r="E67" s="10">
        <v>2.6830213613281249</v>
      </c>
      <c r="F67" s="10">
        <v>2.5859830000000001</v>
      </c>
      <c r="G67" s="10">
        <v>2.0801328593749999</v>
      </c>
      <c r="H67" s="10">
        <v>2.2557407109374998</v>
      </c>
      <c r="I67" s="10">
        <v>1.9939430537109375</v>
      </c>
      <c r="J67" s="10">
        <v>1.7091703798828124</v>
      </c>
      <c r="K67" s="10">
        <v>1.5531602119140624</v>
      </c>
      <c r="L67" s="10">
        <v>1.4480880566406249</v>
      </c>
      <c r="M67" s="10">
        <v>1.3205039199218751</v>
      </c>
      <c r="N67" s="10">
        <v>1.2289420654296874</v>
      </c>
      <c r="O67" s="10">
        <v>1.2229071943359375</v>
      </c>
      <c r="P67" s="10">
        <v>1.1660580810546874</v>
      </c>
      <c r="Q67" s="10">
        <v>1.1235735351562499</v>
      </c>
      <c r="R67" s="10">
        <v>1.100931298828125</v>
      </c>
      <c r="S67" s="10">
        <v>1.0380430654296875</v>
      </c>
      <c r="T67" s="10">
        <v>0.93250260058593748</v>
      </c>
      <c r="U67" s="10">
        <v>0.85129098925781255</v>
      </c>
      <c r="V67" s="10">
        <v>0.71993848242187497</v>
      </c>
      <c r="W67" s="10">
        <v>0.81946335253906255</v>
      </c>
      <c r="X67" s="10">
        <v>0.72745436328125002</v>
      </c>
      <c r="Y67" s="10">
        <v>0.59394312548828121</v>
      </c>
      <c r="Z67" s="10">
        <v>0.48840912353515625</v>
      </c>
      <c r="AA67" s="10">
        <v>0.42941052880859376</v>
      </c>
      <c r="AB67" s="10">
        <v>0.4007694992675781</v>
      </c>
    </row>
    <row r="68" spans="1:28" x14ac:dyDescent="0.25">
      <c r="A68" s="11" t="s">
        <v>3</v>
      </c>
      <c r="B68" s="10">
        <v>1.9667506407010549</v>
      </c>
      <c r="C68" s="10">
        <v>1.8104777059825772</v>
      </c>
      <c r="D68" s="10">
        <v>1.2835722062419299</v>
      </c>
      <c r="E68" s="10">
        <v>1.2457423572891551</v>
      </c>
      <c r="F68" s="10">
        <v>0.99119454889493497</v>
      </c>
      <c r="G68" s="10">
        <v>2.4220183553285501</v>
      </c>
      <c r="H68" s="10">
        <v>2.1821718382492601</v>
      </c>
      <c r="I68" s="10">
        <v>2.0659707487843049</v>
      </c>
      <c r="J68" s="10">
        <v>1.6293463949194849</v>
      </c>
      <c r="K68" s="10">
        <v>1.6370421854122048</v>
      </c>
      <c r="L68" s="10">
        <v>1.5935915095087347</v>
      </c>
      <c r="M68" s="10">
        <v>1.6177453857534749</v>
      </c>
      <c r="N68" s="10">
        <v>1.5372441463923223</v>
      </c>
      <c r="O68" s="10">
        <v>1.4481625775241624</v>
      </c>
      <c r="P68" s="10">
        <v>1.4244636758738374</v>
      </c>
      <c r="Q68" s="10">
        <v>1.4152211162729476</v>
      </c>
      <c r="R68" s="10">
        <v>1.3821765691951524</v>
      </c>
      <c r="S68" s="10">
        <v>1.3505004382942598</v>
      </c>
      <c r="T68" s="10">
        <v>1.4100256387842625</v>
      </c>
      <c r="U68" s="10">
        <v>1.3485775745173874</v>
      </c>
      <c r="V68" s="10">
        <v>1.3759303629250299</v>
      </c>
      <c r="W68" s="10">
        <v>1.2371886422303651</v>
      </c>
      <c r="X68" s="10">
        <v>1.1329490010423473</v>
      </c>
      <c r="Y68" s="10">
        <v>1.3129938163958548</v>
      </c>
      <c r="Z68" s="10">
        <v>1.3583586853057374</v>
      </c>
      <c r="AA68" s="10">
        <v>1.3791456532099124</v>
      </c>
      <c r="AB68" s="10">
        <v>1.3826091442992123</v>
      </c>
    </row>
    <row r="69" spans="1:28" x14ac:dyDescent="0.25">
      <c r="A69" s="9" t="s">
        <v>54</v>
      </c>
      <c r="B69" s="10">
        <v>0</v>
      </c>
      <c r="C69" s="10">
        <v>0</v>
      </c>
      <c r="D69" s="10">
        <v>0</v>
      </c>
      <c r="E69" s="10">
        <v>0</v>
      </c>
      <c r="F69" s="10">
        <v>0</v>
      </c>
      <c r="G69" s="10">
        <v>0.1245766328125</v>
      </c>
      <c r="H69" s="10">
        <v>0.29820425</v>
      </c>
      <c r="I69" s="10">
        <v>0.28273473437500002</v>
      </c>
      <c r="J69" s="10">
        <v>0.26260134374999999</v>
      </c>
      <c r="K69" s="10">
        <v>0.2371931171875</v>
      </c>
      <c r="L69" s="10">
        <v>0.25095955468749997</v>
      </c>
      <c r="M69" s="10">
        <v>0.23314264843749999</v>
      </c>
      <c r="N69" s="10">
        <v>0.2301631796875</v>
      </c>
      <c r="O69" s="10">
        <v>0.25143414062500002</v>
      </c>
      <c r="P69" s="10">
        <v>0.24241834374999999</v>
      </c>
      <c r="Q69" s="10">
        <v>0.23533080468750001</v>
      </c>
      <c r="R69" s="10">
        <v>0.22555619531250001</v>
      </c>
      <c r="S69" s="10">
        <v>0.32361075781249998</v>
      </c>
      <c r="T69" s="10">
        <v>0.299783953125</v>
      </c>
      <c r="U69" s="10">
        <v>0.2698740234375</v>
      </c>
      <c r="V69" s="10">
        <v>0.26084832031249999</v>
      </c>
      <c r="W69" s="10">
        <v>0.2528862421875</v>
      </c>
      <c r="X69" s="10">
        <v>0.30654026562499997</v>
      </c>
      <c r="Y69" s="10">
        <v>0.26503640625000002</v>
      </c>
      <c r="Z69" s="10">
        <v>0.23065878515624999</v>
      </c>
      <c r="AA69" s="10">
        <v>0.43220317578125</v>
      </c>
      <c r="AB69" s="10">
        <v>0.40977485742187503</v>
      </c>
    </row>
    <row r="70" spans="1:28" x14ac:dyDescent="0.25">
      <c r="A70" s="12" t="s">
        <v>10</v>
      </c>
      <c r="B70" s="13">
        <v>8.5154391413817514</v>
      </c>
      <c r="C70" s="13">
        <v>8.5601268980128662</v>
      </c>
      <c r="D70" s="13">
        <v>8.0165868132910383</v>
      </c>
      <c r="E70" s="13">
        <v>7.9176445201028027</v>
      </c>
      <c r="F70" s="13">
        <v>7.2934863982905647</v>
      </c>
      <c r="G70" s="13">
        <v>4.7606246206834157</v>
      </c>
      <c r="H70" s="13">
        <v>4.750088477297127</v>
      </c>
      <c r="I70" s="13">
        <v>4.356914759387851</v>
      </c>
      <c r="J70" s="13">
        <v>3.6135945244842871</v>
      </c>
      <c r="K70" s="13">
        <v>3.4378088746265254</v>
      </c>
      <c r="L70" s="13">
        <v>3.3032142412476566</v>
      </c>
      <c r="M70" s="13">
        <v>3.1827669314592892</v>
      </c>
      <c r="N70" s="13">
        <v>3.006654871281119</v>
      </c>
      <c r="O70" s="13">
        <v>2.9325372188794487</v>
      </c>
      <c r="P70" s="13">
        <v>2.8437955233138883</v>
      </c>
      <c r="Q70" s="13">
        <v>2.7856477387137208</v>
      </c>
      <c r="R70" s="13">
        <v>2.7190079283899387</v>
      </c>
      <c r="S70" s="13">
        <v>2.7128692388172948</v>
      </c>
      <c r="T70" s="13">
        <v>2.6432857837843984</v>
      </c>
      <c r="U70" s="13">
        <v>2.471773090475986</v>
      </c>
      <c r="V70" s="13">
        <v>2.3580739493052776</v>
      </c>
      <c r="W70" s="13">
        <v>2.3115920240990486</v>
      </c>
      <c r="X70" s="13">
        <v>2.1689429462870562</v>
      </c>
      <c r="Y70" s="13">
        <v>2.1756799105746691</v>
      </c>
      <c r="Z70" s="13">
        <v>2.0805534981209917</v>
      </c>
      <c r="AA70" s="13">
        <v>2.2447890080505157</v>
      </c>
      <c r="AB70" s="13">
        <v>2.1964798667032905</v>
      </c>
    </row>
    <row r="71" spans="1:28" x14ac:dyDescent="0.25">
      <c r="A71" s="109" t="s">
        <v>223</v>
      </c>
      <c r="B71" s="32">
        <f t="shared" ref="B71:AB71" si="6">B70-B68</f>
        <v>6.5486885006806963</v>
      </c>
      <c r="C71" s="32">
        <f t="shared" si="6"/>
        <v>6.7496491920302892</v>
      </c>
      <c r="D71" s="32">
        <f t="shared" si="6"/>
        <v>6.7330146070491086</v>
      </c>
      <c r="E71" s="32">
        <f t="shared" si="6"/>
        <v>6.6719021628136481</v>
      </c>
      <c r="F71" s="32">
        <f t="shared" si="6"/>
        <v>6.3022918493956297</v>
      </c>
      <c r="G71" s="32">
        <f t="shared" si="6"/>
        <v>2.3386062653548656</v>
      </c>
      <c r="H71" s="32">
        <f t="shared" si="6"/>
        <v>2.5679166390478669</v>
      </c>
      <c r="I71" s="32">
        <f t="shared" si="6"/>
        <v>2.2909440106035461</v>
      </c>
      <c r="J71" s="32">
        <f t="shared" si="6"/>
        <v>1.9842481295648022</v>
      </c>
      <c r="K71" s="32">
        <f t="shared" si="6"/>
        <v>1.8007666892143206</v>
      </c>
      <c r="L71" s="32">
        <f t="shared" si="6"/>
        <v>1.7096227317389219</v>
      </c>
      <c r="M71" s="32">
        <f t="shared" si="6"/>
        <v>1.5650215457058143</v>
      </c>
      <c r="N71" s="32">
        <f t="shared" si="6"/>
        <v>1.4694107248887966</v>
      </c>
      <c r="O71" s="32">
        <f t="shared" si="6"/>
        <v>1.4843746413552863</v>
      </c>
      <c r="P71" s="32">
        <f t="shared" si="6"/>
        <v>1.4193318474400509</v>
      </c>
      <c r="Q71" s="32">
        <f t="shared" si="6"/>
        <v>1.3704266224407733</v>
      </c>
      <c r="R71" s="32">
        <f t="shared" si="6"/>
        <v>1.3368313591947862</v>
      </c>
      <c r="S71" s="32">
        <f t="shared" si="6"/>
        <v>1.362368800523035</v>
      </c>
      <c r="T71" s="32">
        <f t="shared" si="6"/>
        <v>1.2332601450001359</v>
      </c>
      <c r="U71" s="32">
        <f t="shared" si="6"/>
        <v>1.1231955159585987</v>
      </c>
      <c r="V71" s="32">
        <f t="shared" si="6"/>
        <v>0.98214358638024768</v>
      </c>
      <c r="W71" s="32">
        <f t="shared" si="6"/>
        <v>1.0744033818686836</v>
      </c>
      <c r="X71" s="32">
        <f t="shared" si="6"/>
        <v>1.0359939452447089</v>
      </c>
      <c r="Y71" s="32">
        <f t="shared" si="6"/>
        <v>0.86268609417881437</v>
      </c>
      <c r="Z71" s="32">
        <f t="shared" si="6"/>
        <v>0.72219481281525422</v>
      </c>
      <c r="AA71" s="32">
        <f t="shared" si="6"/>
        <v>0.86564335484060329</v>
      </c>
      <c r="AB71" s="32">
        <f t="shared" si="6"/>
        <v>0.81387072240407821</v>
      </c>
    </row>
    <row r="73" spans="1:28" x14ac:dyDescent="0.25">
      <c r="A73" s="5" t="str">
        <f>'RAW DATA INPUTS &gt;&gt;&gt;'!D10</f>
        <v>E Firm transmission as a % of nameplate</v>
      </c>
    </row>
    <row r="74" spans="1:28" x14ac:dyDescent="0.25">
      <c r="A74" s="118"/>
      <c r="B74" s="119"/>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row>
    <row r="75" spans="1:28" x14ac:dyDescent="0.25">
      <c r="A75" s="120"/>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row>
    <row r="76" spans="1:28" x14ac:dyDescent="0.25">
      <c r="A76" s="122"/>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row>
    <row r="77" spans="1:28" x14ac:dyDescent="0.25">
      <c r="A77" s="122"/>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row>
    <row r="78" spans="1:28" x14ac:dyDescent="0.25">
      <c r="A78" s="122"/>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row>
    <row r="79" spans="1:28" x14ac:dyDescent="0.25">
      <c r="A79" s="122"/>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row>
    <row r="80" spans="1:28" x14ac:dyDescent="0.25">
      <c r="A80" s="124"/>
      <c r="B80" s="125"/>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c r="AB80" s="125"/>
    </row>
    <row r="81" spans="1:28" x14ac:dyDescent="0.25">
      <c r="A81" s="109" t="s">
        <v>223</v>
      </c>
      <c r="B81" s="32">
        <f t="shared" ref="B81:AB81" si="7">B80-B78</f>
        <v>0</v>
      </c>
      <c r="C81" s="32">
        <f t="shared" si="7"/>
        <v>0</v>
      </c>
      <c r="D81" s="32">
        <f t="shared" si="7"/>
        <v>0</v>
      </c>
      <c r="E81" s="32">
        <f t="shared" si="7"/>
        <v>0</v>
      </c>
      <c r="F81" s="32">
        <f t="shared" si="7"/>
        <v>0</v>
      </c>
      <c r="G81" s="32">
        <f t="shared" si="7"/>
        <v>0</v>
      </c>
      <c r="H81" s="32">
        <f t="shared" si="7"/>
        <v>0</v>
      </c>
      <c r="I81" s="32">
        <f t="shared" si="7"/>
        <v>0</v>
      </c>
      <c r="J81" s="32">
        <f t="shared" si="7"/>
        <v>0</v>
      </c>
      <c r="K81" s="32">
        <f t="shared" si="7"/>
        <v>0</v>
      </c>
      <c r="L81" s="32">
        <f t="shared" si="7"/>
        <v>0</v>
      </c>
      <c r="M81" s="32">
        <f t="shared" si="7"/>
        <v>0</v>
      </c>
      <c r="N81" s="32">
        <f t="shared" si="7"/>
        <v>0</v>
      </c>
      <c r="O81" s="32">
        <f t="shared" si="7"/>
        <v>0</v>
      </c>
      <c r="P81" s="32">
        <f t="shared" si="7"/>
        <v>0</v>
      </c>
      <c r="Q81" s="32">
        <f t="shared" si="7"/>
        <v>0</v>
      </c>
      <c r="R81" s="32">
        <f t="shared" si="7"/>
        <v>0</v>
      </c>
      <c r="S81" s="32">
        <f t="shared" si="7"/>
        <v>0</v>
      </c>
      <c r="T81" s="32">
        <f t="shared" si="7"/>
        <v>0</v>
      </c>
      <c r="U81" s="32">
        <f t="shared" si="7"/>
        <v>0</v>
      </c>
      <c r="V81" s="32">
        <f t="shared" si="7"/>
        <v>0</v>
      </c>
      <c r="W81" s="32">
        <f t="shared" si="7"/>
        <v>0</v>
      </c>
      <c r="X81" s="32">
        <f t="shared" si="7"/>
        <v>0</v>
      </c>
      <c r="Y81" s="32">
        <f t="shared" si="7"/>
        <v>0</v>
      </c>
      <c r="Z81" s="32">
        <f t="shared" si="7"/>
        <v>0</v>
      </c>
      <c r="AA81" s="32">
        <f t="shared" si="7"/>
        <v>0</v>
      </c>
      <c r="AB81" s="32">
        <f t="shared" si="7"/>
        <v>0</v>
      </c>
    </row>
    <row r="82" spans="1:28" x14ac:dyDescent="0.25">
      <c r="A82" s="5"/>
    </row>
    <row r="83" spans="1:28" ht="12.75" customHeight="1" x14ac:dyDescent="0.25">
      <c r="A83" s="5" t="str">
        <f>'RAW DATA INPUTS &gt;&gt;&gt;'!D11</f>
        <v>F 6-Yr DSR Ramp</v>
      </c>
    </row>
    <row r="84" spans="1:28" x14ac:dyDescent="0.25">
      <c r="A84" s="6" t="s">
        <v>6</v>
      </c>
      <c r="B84" s="2">
        <v>2021</v>
      </c>
      <c r="C84" s="2">
        <v>2022</v>
      </c>
      <c r="D84" s="2">
        <v>2023</v>
      </c>
      <c r="E84" s="2">
        <v>2024</v>
      </c>
      <c r="F84" s="2">
        <v>2025</v>
      </c>
      <c r="G84" s="2">
        <v>2026</v>
      </c>
      <c r="H84" s="2">
        <v>2027</v>
      </c>
      <c r="I84" s="2">
        <v>2028</v>
      </c>
      <c r="J84" s="2">
        <v>2029</v>
      </c>
      <c r="K84" s="2">
        <v>2030</v>
      </c>
      <c r="L84" s="2">
        <v>2031</v>
      </c>
      <c r="M84" s="2">
        <v>2032</v>
      </c>
      <c r="N84" s="2">
        <v>2033</v>
      </c>
      <c r="O84" s="2">
        <v>2034</v>
      </c>
      <c r="P84" s="2">
        <v>2035</v>
      </c>
      <c r="Q84" s="2">
        <v>2036</v>
      </c>
      <c r="R84" s="2">
        <v>2037</v>
      </c>
      <c r="S84" s="2">
        <v>2038</v>
      </c>
      <c r="T84" s="2">
        <v>2039</v>
      </c>
      <c r="U84" s="2">
        <v>2040</v>
      </c>
      <c r="V84" s="2">
        <v>2041</v>
      </c>
      <c r="W84" s="2">
        <v>2042</v>
      </c>
      <c r="X84" s="2">
        <v>2043</v>
      </c>
      <c r="Y84" s="2">
        <v>2044</v>
      </c>
      <c r="Z84" s="2">
        <v>2045</v>
      </c>
      <c r="AA84" s="2">
        <v>2046</v>
      </c>
      <c r="AB84" s="2">
        <v>2047</v>
      </c>
    </row>
    <row r="85" spans="1:28" x14ac:dyDescent="0.25">
      <c r="A85" s="7" t="s">
        <v>7</v>
      </c>
      <c r="B85" s="8">
        <v>1.7536969870088226</v>
      </c>
      <c r="C85" s="8">
        <v>1.807705940077164</v>
      </c>
      <c r="D85" s="8">
        <v>1.8005682222834831</v>
      </c>
      <c r="E85" s="8">
        <v>1.7941020105540162</v>
      </c>
      <c r="F85" s="8">
        <v>1.4877507682714883</v>
      </c>
      <c r="G85" s="8">
        <v>0.13389677316736567</v>
      </c>
      <c r="H85" s="8">
        <v>1.3971678110366313E-2</v>
      </c>
      <c r="I85" s="8">
        <v>1.4266222517607821E-2</v>
      </c>
      <c r="J85" s="8">
        <v>1.2476405931989542E-2</v>
      </c>
      <c r="K85" s="8">
        <v>1.0413360112757852E-2</v>
      </c>
      <c r="L85" s="8">
        <v>1.0575120410796992E-2</v>
      </c>
      <c r="M85" s="8">
        <v>1.1374977346439394E-2</v>
      </c>
      <c r="N85" s="8">
        <v>1.0305479771609258E-2</v>
      </c>
      <c r="O85" s="8">
        <v>1.0033306394348789E-2</v>
      </c>
      <c r="P85" s="8">
        <v>1.0812332217930116E-2</v>
      </c>
      <c r="Q85" s="8">
        <v>1.1479184652879237E-2</v>
      </c>
      <c r="R85" s="8">
        <v>1.045428566009287E-2</v>
      </c>
      <c r="S85" s="8">
        <v>1.4638774457776563E-3</v>
      </c>
      <c r="T85" s="8">
        <v>1.7380491646675779E-3</v>
      </c>
      <c r="U85" s="8">
        <v>2.3079641546508594E-3</v>
      </c>
      <c r="V85" s="8">
        <v>2.0950636223317971E-3</v>
      </c>
      <c r="W85" s="8">
        <v>2.3529324863464061E-3</v>
      </c>
      <c r="X85" s="8">
        <v>2.393271891103672E-3</v>
      </c>
      <c r="Y85" s="8">
        <v>3.909919103977734E-3</v>
      </c>
      <c r="Z85" s="8">
        <v>2.9671760376353907E-3</v>
      </c>
      <c r="AA85" s="8">
        <v>2.786471009346406E-3</v>
      </c>
      <c r="AB85" s="8">
        <v>2.5721968523667966E-3</v>
      </c>
    </row>
    <row r="86" spans="1:28" x14ac:dyDescent="0.25">
      <c r="A86" s="9" t="s">
        <v>8</v>
      </c>
      <c r="B86" s="10">
        <v>2.2330874999999999</v>
      </c>
      <c r="C86" s="10">
        <v>2.2049794999999999</v>
      </c>
      <c r="D86" s="10">
        <v>2.180025375</v>
      </c>
      <c r="E86" s="10">
        <v>2.1947852499999998</v>
      </c>
      <c r="F86" s="10">
        <v>2.2260108750000001</v>
      </c>
      <c r="G86" s="10">
        <v>0</v>
      </c>
      <c r="H86" s="10">
        <v>0</v>
      </c>
      <c r="I86" s="10">
        <v>0</v>
      </c>
      <c r="J86" s="10">
        <v>0</v>
      </c>
      <c r="K86" s="10">
        <v>0</v>
      </c>
      <c r="L86" s="10">
        <v>0</v>
      </c>
      <c r="M86" s="10">
        <v>0</v>
      </c>
      <c r="N86" s="10">
        <v>0</v>
      </c>
      <c r="O86" s="10">
        <v>0</v>
      </c>
      <c r="P86" s="10">
        <v>0</v>
      </c>
      <c r="Q86" s="10">
        <v>0</v>
      </c>
      <c r="R86" s="10">
        <v>0</v>
      </c>
      <c r="S86" s="10">
        <v>0</v>
      </c>
      <c r="T86" s="10">
        <v>0</v>
      </c>
      <c r="U86" s="10">
        <v>0</v>
      </c>
      <c r="V86" s="10">
        <v>0</v>
      </c>
      <c r="W86" s="10">
        <v>0</v>
      </c>
      <c r="X86" s="10">
        <v>0</v>
      </c>
      <c r="Y86" s="10">
        <v>0</v>
      </c>
      <c r="Z86" s="10">
        <v>0</v>
      </c>
      <c r="AA86" s="10">
        <v>0</v>
      </c>
      <c r="AB86" s="10">
        <v>0</v>
      </c>
    </row>
    <row r="87" spans="1:28" x14ac:dyDescent="0.25">
      <c r="A87" s="9" t="s">
        <v>9</v>
      </c>
      <c r="B87" s="10">
        <v>2.5619040136718749</v>
      </c>
      <c r="C87" s="10">
        <v>2.7271843378906251</v>
      </c>
      <c r="D87" s="10">
        <v>2.7465881855468748</v>
      </c>
      <c r="E87" s="10">
        <v>2.6711313730468751</v>
      </c>
      <c r="F87" s="10">
        <v>2.540583380859375</v>
      </c>
      <c r="G87" s="10">
        <v>2.0689886249999998</v>
      </c>
      <c r="H87" s="10">
        <v>2.278415912109375</v>
      </c>
      <c r="I87" s="10">
        <v>2.0131939667968748</v>
      </c>
      <c r="J87" s="10">
        <v>1.7522794394531249</v>
      </c>
      <c r="K87" s="10">
        <v>1.588188779296875</v>
      </c>
      <c r="L87" s="10">
        <v>1.4380347265625</v>
      </c>
      <c r="M87" s="10">
        <v>1.3236667392578125</v>
      </c>
      <c r="N87" s="10">
        <v>1.2273644335937499</v>
      </c>
      <c r="O87" s="10">
        <v>1.2350047138671876</v>
      </c>
      <c r="P87" s="10">
        <v>1.1463690351562501</v>
      </c>
      <c r="Q87" s="10">
        <v>1.1325112578125001</v>
      </c>
      <c r="R87" s="10">
        <v>1.0674641474609374</v>
      </c>
      <c r="S87" s="10">
        <v>1.0645798789062499</v>
      </c>
      <c r="T87" s="10">
        <v>0.93540177441406247</v>
      </c>
      <c r="U87" s="10">
        <v>0.79708332714843755</v>
      </c>
      <c r="V87" s="10">
        <v>0.69098654589843755</v>
      </c>
      <c r="W87" s="10">
        <v>0.74222158593749998</v>
      </c>
      <c r="X87" s="10">
        <v>0.63776139111328123</v>
      </c>
      <c r="Y87" s="10">
        <v>0.58901988476562495</v>
      </c>
      <c r="Z87" s="10">
        <v>0.53334715820312495</v>
      </c>
      <c r="AA87" s="10">
        <v>0.49472217919921874</v>
      </c>
      <c r="AB87" s="10">
        <v>0.48131289379882813</v>
      </c>
    </row>
    <row r="88" spans="1:28" x14ac:dyDescent="0.25">
      <c r="A88" s="11" t="s">
        <v>3</v>
      </c>
      <c r="B88" s="10">
        <v>1.9667506407010549</v>
      </c>
      <c r="C88" s="10">
        <v>1.7994366840754423</v>
      </c>
      <c r="D88" s="10">
        <v>1.2412553540034725</v>
      </c>
      <c r="E88" s="10">
        <v>1.1755270602409125</v>
      </c>
      <c r="F88" s="10">
        <v>0.86294464109792113</v>
      </c>
      <c r="G88" s="10">
        <v>2.4405335813722049</v>
      </c>
      <c r="H88" s="10">
        <v>2.1403269408640351</v>
      </c>
      <c r="I88" s="10">
        <v>2.0561171407207199</v>
      </c>
      <c r="J88" s="10">
        <v>1.8680782362851951</v>
      </c>
      <c r="K88" s="10">
        <v>1.4763589596411426</v>
      </c>
      <c r="L88" s="10">
        <v>1.5540673679226025</v>
      </c>
      <c r="M88" s="10">
        <v>1.5353383833016347</v>
      </c>
      <c r="N88" s="10">
        <v>1.5378300255352098</v>
      </c>
      <c r="O88" s="10">
        <v>1.4825796353093548</v>
      </c>
      <c r="P88" s="10">
        <v>1.4175445214741249</v>
      </c>
      <c r="Q88" s="10">
        <v>1.3879291436858925</v>
      </c>
      <c r="R88" s="10">
        <v>1.4081050631273724</v>
      </c>
      <c r="S88" s="10">
        <v>1.3938246654618549</v>
      </c>
      <c r="T88" s="10">
        <v>1.4420195775079874</v>
      </c>
      <c r="U88" s="10">
        <v>1.4776617429027574</v>
      </c>
      <c r="V88" s="10">
        <v>1.4693757378819199</v>
      </c>
      <c r="W88" s="10">
        <v>1.3944455889686849</v>
      </c>
      <c r="X88" s="10">
        <v>1.286145739085405</v>
      </c>
      <c r="Y88" s="10">
        <v>1.2370631569134301</v>
      </c>
      <c r="Z88" s="10">
        <v>1.2389352003412175</v>
      </c>
      <c r="AA88" s="10">
        <v>1.3315242162878149</v>
      </c>
      <c r="AB88" s="10">
        <v>1.3354317230810875</v>
      </c>
    </row>
    <row r="89" spans="1:28" x14ac:dyDescent="0.25">
      <c r="A89" s="9" t="s">
        <v>54</v>
      </c>
      <c r="B89" s="10">
        <v>0</v>
      </c>
      <c r="C89" s="10">
        <v>0</v>
      </c>
      <c r="D89" s="10">
        <v>0</v>
      </c>
      <c r="E89" s="10">
        <v>0</v>
      </c>
      <c r="F89" s="10">
        <v>0</v>
      </c>
      <c r="G89" s="10">
        <v>0.1211131875</v>
      </c>
      <c r="H89" s="10">
        <v>0.15606828125</v>
      </c>
      <c r="I89" s="10">
        <v>0.15224990625000001</v>
      </c>
      <c r="J89" s="10">
        <v>0.144874640625</v>
      </c>
      <c r="K89" s="10">
        <v>0.12530968749999999</v>
      </c>
      <c r="L89" s="10">
        <v>0.24811364062499999</v>
      </c>
      <c r="M89" s="10">
        <v>0.2380408125</v>
      </c>
      <c r="N89" s="10">
        <v>0.23421520312499999</v>
      </c>
      <c r="O89" s="10">
        <v>0.25533531250000002</v>
      </c>
      <c r="P89" s="10">
        <v>0.344649828125</v>
      </c>
      <c r="Q89" s="10">
        <v>0.34939842187499998</v>
      </c>
      <c r="R89" s="10">
        <v>0.32755313281249998</v>
      </c>
      <c r="S89" s="10">
        <v>0.3449862265625</v>
      </c>
      <c r="T89" s="10">
        <v>0.31899004687499999</v>
      </c>
      <c r="U89" s="10">
        <v>0.26821988085937498</v>
      </c>
      <c r="V89" s="10">
        <v>0.25340434179687499</v>
      </c>
      <c r="W89" s="10">
        <v>0.25856288183593751</v>
      </c>
      <c r="X89" s="10">
        <v>0.29287798632812501</v>
      </c>
      <c r="Y89" s="10">
        <v>0.26736185546875002</v>
      </c>
      <c r="Z89" s="10">
        <v>0.2399036083984375</v>
      </c>
      <c r="AA89" s="10">
        <v>0.28154966601562498</v>
      </c>
      <c r="AB89" s="10">
        <v>0.28120098291015627</v>
      </c>
    </row>
    <row r="90" spans="1:28" x14ac:dyDescent="0.25">
      <c r="A90" s="12" t="s">
        <v>10</v>
      </c>
      <c r="B90" s="13">
        <v>8.5154391413817514</v>
      </c>
      <c r="C90" s="13">
        <v>8.5393064620432302</v>
      </c>
      <c r="D90" s="13">
        <v>7.9684371368338303</v>
      </c>
      <c r="E90" s="13">
        <v>7.8355456938418033</v>
      </c>
      <c r="F90" s="13">
        <v>7.1172896652287845</v>
      </c>
      <c r="G90" s="13">
        <v>4.7645321670395697</v>
      </c>
      <c r="H90" s="13">
        <v>4.5887828123337764</v>
      </c>
      <c r="I90" s="13">
        <v>4.2358272362852025</v>
      </c>
      <c r="J90" s="13">
        <v>3.7777087222953094</v>
      </c>
      <c r="K90" s="13">
        <v>3.2002707865507758</v>
      </c>
      <c r="L90" s="13">
        <v>3.2507908555208997</v>
      </c>
      <c r="M90" s="13">
        <v>3.1084209124058866</v>
      </c>
      <c r="N90" s="13">
        <v>3.009715142025569</v>
      </c>
      <c r="O90" s="13">
        <v>2.9829529680708915</v>
      </c>
      <c r="P90" s="13">
        <v>2.9193757169733052</v>
      </c>
      <c r="Q90" s="13">
        <v>2.8813180080262719</v>
      </c>
      <c r="R90" s="13">
        <v>2.8135766290609028</v>
      </c>
      <c r="S90" s="13">
        <v>2.8048546483763825</v>
      </c>
      <c r="T90" s="13">
        <v>2.6981494479617174</v>
      </c>
      <c r="U90" s="13">
        <v>2.5452729150652207</v>
      </c>
      <c r="V90" s="13">
        <v>2.4158616891995641</v>
      </c>
      <c r="W90" s="13">
        <v>2.3975829892284688</v>
      </c>
      <c r="X90" s="13">
        <v>2.219178388417915</v>
      </c>
      <c r="Y90" s="13">
        <v>2.0973548162517828</v>
      </c>
      <c r="Z90" s="13">
        <v>2.0151531429804153</v>
      </c>
      <c r="AA90" s="13">
        <v>2.1105825325120051</v>
      </c>
      <c r="AB90" s="13">
        <v>2.1005177966424387</v>
      </c>
    </row>
    <row r="91" spans="1:28" x14ac:dyDescent="0.25">
      <c r="A91" s="109" t="s">
        <v>223</v>
      </c>
      <c r="B91" s="32">
        <f t="shared" ref="B91:AB91" si="8">B90-B88</f>
        <v>6.5486885006806963</v>
      </c>
      <c r="C91" s="32">
        <f t="shared" si="8"/>
        <v>6.7398697779677876</v>
      </c>
      <c r="D91" s="32">
        <f t="shared" si="8"/>
        <v>6.7271817828303577</v>
      </c>
      <c r="E91" s="32">
        <f t="shared" si="8"/>
        <v>6.6600186336008909</v>
      </c>
      <c r="F91" s="32">
        <f t="shared" si="8"/>
        <v>6.2543450241308634</v>
      </c>
      <c r="G91" s="32">
        <f t="shared" si="8"/>
        <v>2.3239985856673648</v>
      </c>
      <c r="H91" s="32">
        <f t="shared" si="8"/>
        <v>2.4484558714697413</v>
      </c>
      <c r="I91" s="32">
        <f t="shared" si="8"/>
        <v>2.1797100955644826</v>
      </c>
      <c r="J91" s="32">
        <f t="shared" si="8"/>
        <v>1.9096304860101143</v>
      </c>
      <c r="K91" s="32">
        <f t="shared" si="8"/>
        <v>1.7239118269096332</v>
      </c>
      <c r="L91" s="32">
        <f t="shared" si="8"/>
        <v>1.6967234875982973</v>
      </c>
      <c r="M91" s="32">
        <f t="shared" si="8"/>
        <v>1.5730825291042518</v>
      </c>
      <c r="N91" s="32">
        <f t="shared" si="8"/>
        <v>1.4718851164903592</v>
      </c>
      <c r="O91" s="32">
        <f t="shared" si="8"/>
        <v>1.5003733327615367</v>
      </c>
      <c r="P91" s="32">
        <f t="shared" si="8"/>
        <v>1.5018311954991803</v>
      </c>
      <c r="Q91" s="32">
        <f t="shared" si="8"/>
        <v>1.4933888643403794</v>
      </c>
      <c r="R91" s="32">
        <f t="shared" si="8"/>
        <v>1.4054715659335304</v>
      </c>
      <c r="S91" s="32">
        <f t="shared" si="8"/>
        <v>1.4110299829145276</v>
      </c>
      <c r="T91" s="32">
        <f t="shared" si="8"/>
        <v>1.25612987045373</v>
      </c>
      <c r="U91" s="32">
        <f t="shared" si="8"/>
        <v>1.0676111721624633</v>
      </c>
      <c r="V91" s="32">
        <f t="shared" si="8"/>
        <v>0.94648595131764424</v>
      </c>
      <c r="W91" s="32">
        <f t="shared" si="8"/>
        <v>1.0031374002597839</v>
      </c>
      <c r="X91" s="32">
        <f t="shared" si="8"/>
        <v>0.93303264933251007</v>
      </c>
      <c r="Y91" s="32">
        <f t="shared" si="8"/>
        <v>0.86029165933835272</v>
      </c>
      <c r="Z91" s="32">
        <f t="shared" si="8"/>
        <v>0.77621794263919774</v>
      </c>
      <c r="AA91" s="32">
        <f t="shared" si="8"/>
        <v>0.77905831622419019</v>
      </c>
      <c r="AB91" s="32">
        <f t="shared" si="8"/>
        <v>0.76508607356135117</v>
      </c>
    </row>
    <row r="93" spans="1:28" x14ac:dyDescent="0.25">
      <c r="A93" s="5" t="str">
        <f>'RAW DATA INPUTS &gt;&gt;&gt;'!D12</f>
        <v>G NEI DSR</v>
      </c>
    </row>
    <row r="94" spans="1:28" x14ac:dyDescent="0.25">
      <c r="A94" s="6" t="s">
        <v>6</v>
      </c>
      <c r="B94" s="2">
        <v>2021</v>
      </c>
      <c r="C94" s="2">
        <v>2022</v>
      </c>
      <c r="D94" s="2">
        <v>2023</v>
      </c>
      <c r="E94" s="2">
        <v>2024</v>
      </c>
      <c r="F94" s="2">
        <v>2025</v>
      </c>
      <c r="G94" s="2">
        <v>2026</v>
      </c>
      <c r="H94" s="2">
        <v>2027</v>
      </c>
      <c r="I94" s="2">
        <v>2028</v>
      </c>
      <c r="J94" s="2">
        <v>2029</v>
      </c>
      <c r="K94" s="2">
        <v>2030</v>
      </c>
      <c r="L94" s="2">
        <v>2031</v>
      </c>
      <c r="M94" s="2">
        <v>2032</v>
      </c>
      <c r="N94" s="2">
        <v>2033</v>
      </c>
      <c r="O94" s="2">
        <v>2034</v>
      </c>
      <c r="P94" s="2">
        <v>2035</v>
      </c>
      <c r="Q94" s="2">
        <v>2036</v>
      </c>
      <c r="R94" s="2">
        <v>2037</v>
      </c>
      <c r="S94" s="2">
        <v>2038</v>
      </c>
      <c r="T94" s="2">
        <v>2039</v>
      </c>
      <c r="U94" s="2">
        <v>2040</v>
      </c>
      <c r="V94" s="2">
        <v>2041</v>
      </c>
      <c r="W94" s="2">
        <v>2042</v>
      </c>
      <c r="X94" s="2">
        <v>2043</v>
      </c>
      <c r="Y94" s="2">
        <v>2044</v>
      </c>
      <c r="Z94" s="2">
        <v>2045</v>
      </c>
      <c r="AA94" s="2">
        <v>2046</v>
      </c>
      <c r="AB94" s="2">
        <v>2047</v>
      </c>
    </row>
    <row r="95" spans="1:28" x14ac:dyDescent="0.25">
      <c r="A95" s="7" t="s">
        <v>7</v>
      </c>
      <c r="B95" s="8">
        <v>1.7536969870088226</v>
      </c>
      <c r="C95" s="8">
        <v>1.807705940077164</v>
      </c>
      <c r="D95" s="8">
        <v>1.8005682222834831</v>
      </c>
      <c r="E95" s="8">
        <v>1.7940966694012233</v>
      </c>
      <c r="F95" s="8">
        <v>1.4912261981965056</v>
      </c>
      <c r="G95" s="8">
        <v>0.13389677316736567</v>
      </c>
      <c r="H95" s="8">
        <v>1.3971678110366313E-2</v>
      </c>
      <c r="I95" s="8">
        <v>1.4266222517607821E-2</v>
      </c>
      <c r="J95" s="8">
        <v>1.2476405931989542E-2</v>
      </c>
      <c r="K95" s="8">
        <v>1.0413360112757852E-2</v>
      </c>
      <c r="L95" s="8">
        <v>1.0575120410796992E-2</v>
      </c>
      <c r="M95" s="8">
        <v>1.1374977346439394E-2</v>
      </c>
      <c r="N95" s="8">
        <v>1.0305479771609258E-2</v>
      </c>
      <c r="O95" s="8">
        <v>1.0033306394348789E-2</v>
      </c>
      <c r="P95" s="8">
        <v>1.085543016207418E-2</v>
      </c>
      <c r="Q95" s="8">
        <v>1.1522282597023301E-2</v>
      </c>
      <c r="R95" s="8">
        <v>1.0632785362214511E-2</v>
      </c>
      <c r="S95" s="8">
        <v>1.4638774457776563E-3</v>
      </c>
      <c r="T95" s="8">
        <v>1.6581907665941405E-3</v>
      </c>
      <c r="U95" s="8">
        <v>2.5282107563874218E-3</v>
      </c>
      <c r="V95" s="8">
        <v>2.7898617924125781E-3</v>
      </c>
      <c r="W95" s="8">
        <v>2.6895834288374219E-3</v>
      </c>
      <c r="X95" s="8">
        <v>3.3570784566928124E-3</v>
      </c>
      <c r="Y95" s="8">
        <v>3.7411552018474219E-3</v>
      </c>
      <c r="Z95" s="8">
        <v>3.7283748474714845E-3</v>
      </c>
      <c r="AA95" s="8">
        <v>4.1589628999677344E-3</v>
      </c>
      <c r="AB95" s="8">
        <v>3.2157908111286717E-3</v>
      </c>
    </row>
    <row r="96" spans="1:28" x14ac:dyDescent="0.25">
      <c r="A96" s="9" t="s">
        <v>8</v>
      </c>
      <c r="B96" s="10">
        <v>2.2330874999999999</v>
      </c>
      <c r="C96" s="10">
        <v>2.2049794999999999</v>
      </c>
      <c r="D96" s="10">
        <v>2.180025375</v>
      </c>
      <c r="E96" s="10">
        <v>2.1947853749999999</v>
      </c>
      <c r="F96" s="10">
        <v>2.2260110000000002</v>
      </c>
      <c r="G96" s="10">
        <v>0</v>
      </c>
      <c r="H96" s="10">
        <v>0</v>
      </c>
      <c r="I96" s="10">
        <v>0</v>
      </c>
      <c r="J96" s="10">
        <v>0</v>
      </c>
      <c r="K96" s="10">
        <v>0</v>
      </c>
      <c r="L96" s="10">
        <v>0</v>
      </c>
      <c r="M96" s="10">
        <v>0</v>
      </c>
      <c r="N96" s="10">
        <v>0</v>
      </c>
      <c r="O96" s="10">
        <v>0</v>
      </c>
      <c r="P96" s="10">
        <v>0</v>
      </c>
      <c r="Q96" s="10">
        <v>0</v>
      </c>
      <c r="R96" s="10">
        <v>0</v>
      </c>
      <c r="S96" s="10">
        <v>0</v>
      </c>
      <c r="T96" s="10">
        <v>0</v>
      </c>
      <c r="U96" s="10">
        <v>0</v>
      </c>
      <c r="V96" s="10">
        <v>0</v>
      </c>
      <c r="W96" s="10">
        <v>0</v>
      </c>
      <c r="X96" s="10">
        <v>0</v>
      </c>
      <c r="Y96" s="10">
        <v>0</v>
      </c>
      <c r="Z96" s="10">
        <v>0</v>
      </c>
      <c r="AA96" s="10">
        <v>0</v>
      </c>
      <c r="AB96" s="10">
        <v>0</v>
      </c>
    </row>
    <row r="97" spans="1:28" x14ac:dyDescent="0.25">
      <c r="A97" s="9" t="s">
        <v>9</v>
      </c>
      <c r="B97" s="10">
        <v>2.5619040136718749</v>
      </c>
      <c r="C97" s="10">
        <v>2.737229853515625</v>
      </c>
      <c r="D97" s="10">
        <v>2.7524752226562499</v>
      </c>
      <c r="E97" s="10">
        <v>2.6845591679687502</v>
      </c>
      <c r="F97" s="10">
        <v>2.6049570800781252</v>
      </c>
      <c r="G97" s="10">
        <v>2.1002413046875001</v>
      </c>
      <c r="H97" s="10">
        <v>2.25835442578125</v>
      </c>
      <c r="I97" s="10">
        <v>2.0507091494140623</v>
      </c>
      <c r="J97" s="10">
        <v>1.76948990625</v>
      </c>
      <c r="K97" s="10">
        <v>1.6236900898437501</v>
      </c>
      <c r="L97" s="10">
        <v>1.4607109804687499</v>
      </c>
      <c r="M97" s="10">
        <v>1.3457936699218751</v>
      </c>
      <c r="N97" s="10">
        <v>1.2391250107421874</v>
      </c>
      <c r="O97" s="10">
        <v>1.2554189208984374</v>
      </c>
      <c r="P97" s="10">
        <v>1.1367848125</v>
      </c>
      <c r="Q97" s="10">
        <v>1.1315706523437501</v>
      </c>
      <c r="R97" s="10">
        <v>1.0519082197265626</v>
      </c>
      <c r="S97" s="10">
        <v>1.0620074013671874</v>
      </c>
      <c r="T97" s="10">
        <v>0.92067754589843753</v>
      </c>
      <c r="U97" s="10">
        <v>0.77624938476562499</v>
      </c>
      <c r="V97" s="10">
        <v>0.65278077392578127</v>
      </c>
      <c r="W97" s="10">
        <v>0.78003080566406247</v>
      </c>
      <c r="X97" s="10">
        <v>0.65018585742187496</v>
      </c>
      <c r="Y97" s="10">
        <v>0.60788365722656246</v>
      </c>
      <c r="Z97" s="10">
        <v>0.50260015576171879</v>
      </c>
      <c r="AA97" s="10">
        <v>0.48662246826171873</v>
      </c>
      <c r="AB97" s="10">
        <v>0.46141307812499999</v>
      </c>
    </row>
    <row r="98" spans="1:28" x14ac:dyDescent="0.25">
      <c r="A98" s="11" t="s">
        <v>3</v>
      </c>
      <c r="B98" s="10">
        <v>1.9667506407010549</v>
      </c>
      <c r="C98" s="10">
        <v>1.8113674233736672</v>
      </c>
      <c r="D98" s="10">
        <v>1.2865079846068448</v>
      </c>
      <c r="E98" s="10">
        <v>1.2506572390115649</v>
      </c>
      <c r="F98" s="10">
        <v>1.0590010577384423</v>
      </c>
      <c r="G98" s="10">
        <v>2.5478153382906399</v>
      </c>
      <c r="H98" s="10">
        <v>1.9748902060430125</v>
      </c>
      <c r="I98" s="10">
        <v>2.0137765642908647</v>
      </c>
      <c r="J98" s="10">
        <v>1.7934313325403199</v>
      </c>
      <c r="K98" s="10">
        <v>1.5660793956938899</v>
      </c>
      <c r="L98" s="10">
        <v>1.5228294722120423</v>
      </c>
      <c r="M98" s="10">
        <v>1.5426313442500674</v>
      </c>
      <c r="N98" s="10">
        <v>1.542173358971465</v>
      </c>
      <c r="O98" s="10">
        <v>1.4631549417863399</v>
      </c>
      <c r="P98" s="10">
        <v>1.4445314515393024</v>
      </c>
      <c r="Q98" s="10">
        <v>1.4213859136426399</v>
      </c>
      <c r="R98" s="10">
        <v>1.4420203000721925</v>
      </c>
      <c r="S98" s="10">
        <v>1.3978731927024699</v>
      </c>
      <c r="T98" s="10">
        <v>1.4578322929975749</v>
      </c>
      <c r="U98" s="10">
        <v>1.4283349340294924</v>
      </c>
      <c r="V98" s="10">
        <v>1.4074352461093373</v>
      </c>
      <c r="W98" s="10">
        <v>1.2881125588514148</v>
      </c>
      <c r="X98" s="10">
        <v>1.231827456684</v>
      </c>
      <c r="Y98" s="10">
        <v>1.1815319300665648</v>
      </c>
      <c r="Z98" s="10">
        <v>1.2249170934821147</v>
      </c>
      <c r="AA98" s="10">
        <v>1.2625282463355099</v>
      </c>
      <c r="AB98" s="10">
        <v>1.3264524177055523</v>
      </c>
    </row>
    <row r="99" spans="1:28" x14ac:dyDescent="0.25">
      <c r="A99" s="9" t="s">
        <v>54</v>
      </c>
      <c r="B99" s="10">
        <v>0</v>
      </c>
      <c r="C99" s="10">
        <v>0</v>
      </c>
      <c r="D99" s="10">
        <v>0</v>
      </c>
      <c r="E99" s="10">
        <v>0</v>
      </c>
      <c r="F99" s="10">
        <v>0</v>
      </c>
      <c r="G99" s="10">
        <v>0.12833727343750001</v>
      </c>
      <c r="H99" s="10">
        <v>0.155394828125</v>
      </c>
      <c r="I99" s="10">
        <v>0.16144535937500001</v>
      </c>
      <c r="J99" s="10">
        <v>0.14118123437499999</v>
      </c>
      <c r="K99" s="10">
        <v>0.13234793750000001</v>
      </c>
      <c r="L99" s="10">
        <v>0.25767982031249997</v>
      </c>
      <c r="M99" s="10">
        <v>0.24664844531249999</v>
      </c>
      <c r="N99" s="10">
        <v>0.24075031250000001</v>
      </c>
      <c r="O99" s="10">
        <v>0.26071165624999998</v>
      </c>
      <c r="P99" s="10">
        <v>0.34761402343749997</v>
      </c>
      <c r="Q99" s="10">
        <v>0.3561275390625</v>
      </c>
      <c r="R99" s="10">
        <v>0.32564021093750001</v>
      </c>
      <c r="S99" s="10">
        <v>0.34044324999999998</v>
      </c>
      <c r="T99" s="10">
        <v>0.31233399218750002</v>
      </c>
      <c r="U99" s="10">
        <v>0.33967162499999998</v>
      </c>
      <c r="V99" s="10">
        <v>0.32310244531249999</v>
      </c>
      <c r="W99" s="10">
        <v>0.3398031640625</v>
      </c>
      <c r="X99" s="10">
        <v>0.33522782812500002</v>
      </c>
      <c r="Y99" s="10">
        <v>0.33597326171875003</v>
      </c>
      <c r="Z99" s="10">
        <v>0.28151793359374999</v>
      </c>
      <c r="AA99" s="10">
        <v>0.32083755859375002</v>
      </c>
      <c r="AB99" s="10">
        <v>0.31076116015624999</v>
      </c>
    </row>
    <row r="100" spans="1:28" x14ac:dyDescent="0.25">
      <c r="A100" s="12" t="s">
        <v>10</v>
      </c>
      <c r="B100" s="13">
        <v>8.5154391413817514</v>
      </c>
      <c r="C100" s="13">
        <v>8.5612827169664563</v>
      </c>
      <c r="D100" s="13">
        <v>8.0195768045465776</v>
      </c>
      <c r="E100" s="13">
        <v>7.9240984513815382</v>
      </c>
      <c r="F100" s="13">
        <v>7.3811953360130733</v>
      </c>
      <c r="G100" s="13">
        <v>4.9102906895830056</v>
      </c>
      <c r="H100" s="13">
        <v>4.4026111380596289</v>
      </c>
      <c r="I100" s="13">
        <v>4.2401972955975342</v>
      </c>
      <c r="J100" s="13">
        <v>3.7165788790973093</v>
      </c>
      <c r="K100" s="13">
        <v>3.3325307831503976</v>
      </c>
      <c r="L100" s="13">
        <v>3.2517953934040893</v>
      </c>
      <c r="M100" s="13">
        <v>3.146448436830882</v>
      </c>
      <c r="N100" s="13">
        <v>3.0323541619852619</v>
      </c>
      <c r="O100" s="13">
        <v>2.9893188253291259</v>
      </c>
      <c r="P100" s="13">
        <v>2.9397857176388769</v>
      </c>
      <c r="Q100" s="13">
        <v>2.9206063876459134</v>
      </c>
      <c r="R100" s="13">
        <v>2.8302015160984695</v>
      </c>
      <c r="S100" s="13">
        <v>2.801787721515435</v>
      </c>
      <c r="T100" s="13">
        <v>2.6925020218501063</v>
      </c>
      <c r="U100" s="13">
        <v>2.5467841545515046</v>
      </c>
      <c r="V100" s="13">
        <v>2.3861083271400316</v>
      </c>
      <c r="W100" s="13">
        <v>2.4106361120068147</v>
      </c>
      <c r="X100" s="13">
        <v>2.2205982206875676</v>
      </c>
      <c r="Y100" s="13">
        <v>2.1291300042137244</v>
      </c>
      <c r="Z100" s="13">
        <v>2.0127635576850551</v>
      </c>
      <c r="AA100" s="13">
        <v>2.0741472360909463</v>
      </c>
      <c r="AB100" s="13">
        <v>2.1018424467979311</v>
      </c>
    </row>
    <row r="101" spans="1:28" x14ac:dyDescent="0.25">
      <c r="A101" s="109" t="s">
        <v>223</v>
      </c>
      <c r="B101" s="32">
        <f t="shared" ref="B101:AB101" si="9">B100-B98</f>
        <v>6.5486885006806963</v>
      </c>
      <c r="C101" s="32">
        <f t="shared" si="9"/>
        <v>6.7499152935927889</v>
      </c>
      <c r="D101" s="32">
        <f t="shared" si="9"/>
        <v>6.7330688199397333</v>
      </c>
      <c r="E101" s="32">
        <f t="shared" si="9"/>
        <v>6.6734412123699736</v>
      </c>
      <c r="F101" s="32">
        <f t="shared" si="9"/>
        <v>6.3221942782746314</v>
      </c>
      <c r="G101" s="32">
        <f t="shared" si="9"/>
        <v>2.3624753512923657</v>
      </c>
      <c r="H101" s="32">
        <f t="shared" si="9"/>
        <v>2.4277209320166167</v>
      </c>
      <c r="I101" s="32">
        <f t="shared" si="9"/>
        <v>2.2264207313066695</v>
      </c>
      <c r="J101" s="32">
        <f t="shared" si="9"/>
        <v>1.9231475465569894</v>
      </c>
      <c r="K101" s="32">
        <f t="shared" si="9"/>
        <v>1.7664513874565078</v>
      </c>
      <c r="L101" s="32">
        <f t="shared" si="9"/>
        <v>1.728965921192047</v>
      </c>
      <c r="M101" s="32">
        <f t="shared" si="9"/>
        <v>1.6038170925808146</v>
      </c>
      <c r="N101" s="32">
        <f t="shared" si="9"/>
        <v>1.4901808030137969</v>
      </c>
      <c r="O101" s="32">
        <f t="shared" si="9"/>
        <v>1.526163883542786</v>
      </c>
      <c r="P101" s="32">
        <f t="shared" si="9"/>
        <v>1.4952542660995745</v>
      </c>
      <c r="Q101" s="32">
        <f t="shared" si="9"/>
        <v>1.4992204740032735</v>
      </c>
      <c r="R101" s="32">
        <f t="shared" si="9"/>
        <v>1.388181216026277</v>
      </c>
      <c r="S101" s="32">
        <f t="shared" si="9"/>
        <v>1.4039145288129651</v>
      </c>
      <c r="T101" s="32">
        <f t="shared" si="9"/>
        <v>1.2346697288525315</v>
      </c>
      <c r="U101" s="32">
        <f t="shared" si="9"/>
        <v>1.1184492205220122</v>
      </c>
      <c r="V101" s="32">
        <f t="shared" si="9"/>
        <v>0.97867308103069428</v>
      </c>
      <c r="W101" s="32">
        <f t="shared" si="9"/>
        <v>1.1225235531553999</v>
      </c>
      <c r="X101" s="32">
        <f t="shared" si="9"/>
        <v>0.98877076400356767</v>
      </c>
      <c r="Y101" s="32">
        <f t="shared" si="9"/>
        <v>0.94759807414715969</v>
      </c>
      <c r="Z101" s="32">
        <f t="shared" si="9"/>
        <v>0.78784646420294036</v>
      </c>
      <c r="AA101" s="32">
        <f t="shared" si="9"/>
        <v>0.81161898975543645</v>
      </c>
      <c r="AB101" s="32">
        <f t="shared" si="9"/>
        <v>0.77539002909237875</v>
      </c>
    </row>
    <row r="102" spans="1:28" x14ac:dyDescent="0.25">
      <c r="A102" s="5"/>
    </row>
    <row r="103" spans="1:28" x14ac:dyDescent="0.25">
      <c r="A103" s="5" t="str">
        <f>'RAW DATA INPUTS &gt;&gt;&gt;'!D13</f>
        <v>H Social Discount DSR</v>
      </c>
    </row>
    <row r="104" spans="1:28" x14ac:dyDescent="0.25">
      <c r="A104" s="6" t="s">
        <v>6</v>
      </c>
      <c r="B104" s="2">
        <v>2021</v>
      </c>
      <c r="C104" s="2">
        <v>2022</v>
      </c>
      <c r="D104" s="2">
        <v>2023</v>
      </c>
      <c r="E104" s="2">
        <v>2024</v>
      </c>
      <c r="F104" s="2">
        <v>2025</v>
      </c>
      <c r="G104" s="2">
        <v>2026</v>
      </c>
      <c r="H104" s="2">
        <v>2027</v>
      </c>
      <c r="I104" s="2">
        <v>2028</v>
      </c>
      <c r="J104" s="2">
        <v>2029</v>
      </c>
      <c r="K104" s="2">
        <v>2030</v>
      </c>
      <c r="L104" s="2">
        <v>2031</v>
      </c>
      <c r="M104" s="2">
        <v>2032</v>
      </c>
      <c r="N104" s="2">
        <v>2033</v>
      </c>
      <c r="O104" s="2">
        <v>2034</v>
      </c>
      <c r="P104" s="2">
        <v>2035</v>
      </c>
      <c r="Q104" s="2">
        <v>2036</v>
      </c>
      <c r="R104" s="2">
        <v>2037</v>
      </c>
      <c r="S104" s="2">
        <v>2038</v>
      </c>
      <c r="T104" s="2">
        <v>2039</v>
      </c>
      <c r="U104" s="2">
        <v>2040</v>
      </c>
      <c r="V104" s="2">
        <v>2041</v>
      </c>
      <c r="W104" s="2">
        <v>2042</v>
      </c>
      <c r="X104" s="2">
        <v>2043</v>
      </c>
      <c r="Y104" s="2">
        <v>2044</v>
      </c>
      <c r="Z104" s="2">
        <v>2045</v>
      </c>
      <c r="AA104" s="2">
        <v>2046</v>
      </c>
      <c r="AB104" s="2">
        <v>2047</v>
      </c>
    </row>
    <row r="105" spans="1:28" x14ac:dyDescent="0.25">
      <c r="A105" s="7" t="s">
        <v>7</v>
      </c>
      <c r="B105" s="8">
        <v>1.7536969870088226</v>
      </c>
      <c r="C105" s="8">
        <v>1.807705940077164</v>
      </c>
      <c r="D105" s="8">
        <v>1.8005682222834831</v>
      </c>
      <c r="E105" s="8">
        <v>1.7940777890471662</v>
      </c>
      <c r="F105" s="8">
        <v>1.4912770984786576</v>
      </c>
      <c r="G105" s="8">
        <v>0.13389677316736567</v>
      </c>
      <c r="H105" s="8">
        <v>1.3971678110366313E-2</v>
      </c>
      <c r="I105" s="8">
        <v>1.4266222517607821E-2</v>
      </c>
      <c r="J105" s="8">
        <v>1.2476405931989542E-2</v>
      </c>
      <c r="K105" s="8">
        <v>1.0413360112757852E-2</v>
      </c>
      <c r="L105" s="8">
        <v>1.0575120410796992E-2</v>
      </c>
      <c r="M105" s="8">
        <v>1.1374977346439394E-2</v>
      </c>
      <c r="N105" s="8">
        <v>1.0305479771609258E-2</v>
      </c>
      <c r="O105" s="8">
        <v>1.0052179620849179E-2</v>
      </c>
      <c r="P105" s="8">
        <v>1.0898528106218242E-2</v>
      </c>
      <c r="Q105" s="8">
        <v>1.1565380541167363E-2</v>
      </c>
      <c r="R105" s="8">
        <v>1.1027941425179121E-2</v>
      </c>
      <c r="S105" s="8">
        <v>1.6120445047102343E-3</v>
      </c>
      <c r="T105" s="8">
        <v>1.6087553322353906E-3</v>
      </c>
      <c r="U105" s="8">
        <v>2.0493764897864843E-3</v>
      </c>
      <c r="V105" s="8">
        <v>1.8289040867358593E-3</v>
      </c>
      <c r="W105" s="8">
        <v>2.4284253923479685E-3</v>
      </c>
      <c r="X105" s="8">
        <v>1.6827805296955468E-3</v>
      </c>
      <c r="Y105" s="8">
        <v>3.4883028903602339E-3</v>
      </c>
      <c r="Z105" s="8">
        <v>2.9365536160932812E-3</v>
      </c>
      <c r="AA105" s="8">
        <v>3.2804527807657026E-3</v>
      </c>
      <c r="AB105" s="8">
        <v>2.9261780457121092E-3</v>
      </c>
    </row>
    <row r="106" spans="1:28" x14ac:dyDescent="0.25">
      <c r="A106" s="9" t="s">
        <v>8</v>
      </c>
      <c r="B106" s="10">
        <v>2.2330874999999999</v>
      </c>
      <c r="C106" s="10">
        <v>2.2049794999999999</v>
      </c>
      <c r="D106" s="10">
        <v>2.1800255000000002</v>
      </c>
      <c r="E106" s="10">
        <v>2.1947852499999998</v>
      </c>
      <c r="F106" s="10">
        <v>2.2260110000000002</v>
      </c>
      <c r="G106" s="10">
        <v>0</v>
      </c>
      <c r="H106" s="10">
        <v>0</v>
      </c>
      <c r="I106" s="10">
        <v>0</v>
      </c>
      <c r="J106" s="10">
        <v>0</v>
      </c>
      <c r="K106" s="10">
        <v>0</v>
      </c>
      <c r="L106" s="10">
        <v>0</v>
      </c>
      <c r="M106" s="10">
        <v>0</v>
      </c>
      <c r="N106" s="10">
        <v>0</v>
      </c>
      <c r="O106" s="10">
        <v>0</v>
      </c>
      <c r="P106" s="10">
        <v>0</v>
      </c>
      <c r="Q106" s="10">
        <v>0</v>
      </c>
      <c r="R106" s="10">
        <v>0</v>
      </c>
      <c r="S106" s="10">
        <v>0</v>
      </c>
      <c r="T106" s="10">
        <v>0</v>
      </c>
      <c r="U106" s="10">
        <v>0</v>
      </c>
      <c r="V106" s="10">
        <v>0</v>
      </c>
      <c r="W106" s="10">
        <v>0</v>
      </c>
      <c r="X106" s="10">
        <v>0</v>
      </c>
      <c r="Y106" s="10">
        <v>0</v>
      </c>
      <c r="Z106" s="10">
        <v>0</v>
      </c>
      <c r="AA106" s="10">
        <v>0</v>
      </c>
      <c r="AB106" s="10">
        <v>0</v>
      </c>
    </row>
    <row r="107" spans="1:28" x14ac:dyDescent="0.25">
      <c r="A107" s="9" t="s">
        <v>9</v>
      </c>
      <c r="B107" s="10">
        <v>2.5619040136718749</v>
      </c>
      <c r="C107" s="10">
        <v>2.7369214238281252</v>
      </c>
      <c r="D107" s="10">
        <v>2.7501687226562499</v>
      </c>
      <c r="E107" s="10">
        <v>2.6765909355468751</v>
      </c>
      <c r="F107" s="10">
        <v>2.591550373046875</v>
      </c>
      <c r="G107" s="10">
        <v>2.073292755859375</v>
      </c>
      <c r="H107" s="10">
        <v>2.2279763154296877</v>
      </c>
      <c r="I107" s="10">
        <v>2.0022592187499999</v>
      </c>
      <c r="J107" s="10">
        <v>1.7445026484374999</v>
      </c>
      <c r="K107" s="10">
        <v>1.5915991386718751</v>
      </c>
      <c r="L107" s="10">
        <v>1.4633553466796876</v>
      </c>
      <c r="M107" s="10">
        <v>1.3419443291015625</v>
      </c>
      <c r="N107" s="10">
        <v>1.2607886826171875</v>
      </c>
      <c r="O107" s="10">
        <v>1.2407678544921874</v>
      </c>
      <c r="P107" s="10">
        <v>1.1639372343750001</v>
      </c>
      <c r="Q107" s="10">
        <v>1.1584818076171874</v>
      </c>
      <c r="R107" s="10">
        <v>1.0896765898437499</v>
      </c>
      <c r="S107" s="10">
        <v>1.0824334267578124</v>
      </c>
      <c r="T107" s="10">
        <v>0.96601112988281246</v>
      </c>
      <c r="U107" s="10">
        <v>0.866710125</v>
      </c>
      <c r="V107" s="10">
        <v>0.69838019824218756</v>
      </c>
      <c r="W107" s="10">
        <v>0.7148261162109375</v>
      </c>
      <c r="X107" s="10">
        <v>0.64622416162109375</v>
      </c>
      <c r="Y107" s="10">
        <v>0.55829919921875004</v>
      </c>
      <c r="Z107" s="10">
        <v>0.50069210351562499</v>
      </c>
      <c r="AA107" s="10">
        <v>0.48059731494140623</v>
      </c>
      <c r="AB107" s="10">
        <v>0.4786709169921875</v>
      </c>
    </row>
    <row r="108" spans="1:28" x14ac:dyDescent="0.25">
      <c r="A108" s="11" t="s">
        <v>3</v>
      </c>
      <c r="B108" s="10">
        <v>1.9667506407010549</v>
      </c>
      <c r="C108" s="10">
        <v>1.8142856193429273</v>
      </c>
      <c r="D108" s="10">
        <v>1.2982353220813623</v>
      </c>
      <c r="E108" s="10">
        <v>1.1830228208762148</v>
      </c>
      <c r="F108" s="10">
        <v>0.97253866368604003</v>
      </c>
      <c r="G108" s="10">
        <v>2.6693479881695548</v>
      </c>
      <c r="H108" s="10">
        <v>2.0968447129902796</v>
      </c>
      <c r="I108" s="10">
        <v>1.9961138435817423</v>
      </c>
      <c r="J108" s="10">
        <v>1.8007558454590376</v>
      </c>
      <c r="K108" s="10">
        <v>1.5272773366032875</v>
      </c>
      <c r="L108" s="10">
        <v>1.5162837630789474</v>
      </c>
      <c r="M108" s="10">
        <v>1.5335630430499498</v>
      </c>
      <c r="N108" s="10">
        <v>1.5350504414659425</v>
      </c>
      <c r="O108" s="10">
        <v>1.4735425247974201</v>
      </c>
      <c r="P108" s="10">
        <v>1.4490612065404473</v>
      </c>
      <c r="Q108" s="10">
        <v>1.4366618843552799</v>
      </c>
      <c r="R108" s="10">
        <v>1.4322767626225024</v>
      </c>
      <c r="S108" s="10">
        <v>1.4016318512695125</v>
      </c>
      <c r="T108" s="10">
        <v>1.3972367340652323</v>
      </c>
      <c r="U108" s="10">
        <v>1.4070253113503675</v>
      </c>
      <c r="V108" s="10">
        <v>1.4854832595671474</v>
      </c>
      <c r="W108" s="10">
        <v>1.4508653289329649</v>
      </c>
      <c r="X108" s="10">
        <v>1.3649101749524724</v>
      </c>
      <c r="Y108" s="10">
        <v>1.32850751073194</v>
      </c>
      <c r="Z108" s="10">
        <v>1.30855462277507</v>
      </c>
      <c r="AA108" s="10">
        <v>1.3533392726283373</v>
      </c>
      <c r="AB108" s="10">
        <v>1.3445351890725148</v>
      </c>
    </row>
    <row r="109" spans="1:28" x14ac:dyDescent="0.25">
      <c r="A109" s="9" t="s">
        <v>54</v>
      </c>
      <c r="B109" s="10">
        <v>0</v>
      </c>
      <c r="C109" s="10">
        <v>0</v>
      </c>
      <c r="D109" s="10">
        <v>0</v>
      </c>
      <c r="E109" s="10">
        <v>0</v>
      </c>
      <c r="F109" s="10">
        <v>0</v>
      </c>
      <c r="G109" s="10">
        <v>0.24884239062499999</v>
      </c>
      <c r="H109" s="10">
        <v>0.29247212500000003</v>
      </c>
      <c r="I109" s="10">
        <v>0.278761125</v>
      </c>
      <c r="J109" s="10">
        <v>0.27576091406249997</v>
      </c>
      <c r="K109" s="10">
        <v>0.25052225781249998</v>
      </c>
      <c r="L109" s="10">
        <v>0.25642034375</v>
      </c>
      <c r="M109" s="10">
        <v>0.24450117187500001</v>
      </c>
      <c r="N109" s="10">
        <v>0.24717810937500001</v>
      </c>
      <c r="O109" s="10">
        <v>0.26541192187500001</v>
      </c>
      <c r="P109" s="10">
        <v>0.35560935937499999</v>
      </c>
      <c r="Q109" s="10">
        <v>0.36051972656249998</v>
      </c>
      <c r="R109" s="10">
        <v>0.33565981249999999</v>
      </c>
      <c r="S109" s="10">
        <v>0.34111282031250001</v>
      </c>
      <c r="T109" s="10">
        <v>0.3292066796875</v>
      </c>
      <c r="U109" s="10">
        <v>0.2716117890625</v>
      </c>
      <c r="V109" s="10">
        <v>0.238098671875</v>
      </c>
      <c r="W109" s="10">
        <v>0.243217203125</v>
      </c>
      <c r="X109" s="10">
        <v>0.28579847265625002</v>
      </c>
      <c r="Y109" s="10">
        <v>0.25983439453125001</v>
      </c>
      <c r="Z109" s="10">
        <v>0.22863741406249999</v>
      </c>
      <c r="AA109" s="10">
        <v>0.30825127636718752</v>
      </c>
      <c r="AB109" s="10">
        <v>0.30853106835937499</v>
      </c>
    </row>
    <row r="110" spans="1:28" x14ac:dyDescent="0.25">
      <c r="A110" s="12" t="s">
        <v>10</v>
      </c>
      <c r="B110" s="13">
        <v>8.5154391413817514</v>
      </c>
      <c r="C110" s="13">
        <v>8.5638924832482157</v>
      </c>
      <c r="D110" s="13">
        <v>8.0289977670210959</v>
      </c>
      <c r="E110" s="13">
        <v>7.8484767954702548</v>
      </c>
      <c r="F110" s="13">
        <v>7.2813771352115726</v>
      </c>
      <c r="G110" s="13">
        <v>5.1253799078212952</v>
      </c>
      <c r="H110" s="13">
        <v>4.6312648315303333</v>
      </c>
      <c r="I110" s="13">
        <v>4.2914004098493503</v>
      </c>
      <c r="J110" s="13">
        <v>3.8334958138910271</v>
      </c>
      <c r="K110" s="13">
        <v>3.3798120932004205</v>
      </c>
      <c r="L110" s="13">
        <v>3.2466345739194318</v>
      </c>
      <c r="M110" s="13">
        <v>3.1313835213729515</v>
      </c>
      <c r="N110" s="13">
        <v>3.0533227132297394</v>
      </c>
      <c r="O110" s="13">
        <v>2.9897744807854569</v>
      </c>
      <c r="P110" s="13">
        <v>2.9795063283966656</v>
      </c>
      <c r="Q110" s="13">
        <v>2.9672287990761346</v>
      </c>
      <c r="R110" s="13">
        <v>2.8686411063914314</v>
      </c>
      <c r="S110" s="13">
        <v>2.8267901428445352</v>
      </c>
      <c r="T110" s="13">
        <v>2.6940632989677802</v>
      </c>
      <c r="U110" s="13">
        <v>2.5473966019026539</v>
      </c>
      <c r="V110" s="13">
        <v>2.4237910337710709</v>
      </c>
      <c r="W110" s="13">
        <v>2.4113370736612505</v>
      </c>
      <c r="X110" s="13">
        <v>2.2986155897595113</v>
      </c>
      <c r="Y110" s="13">
        <v>2.1501294073723001</v>
      </c>
      <c r="Z110" s="13">
        <v>2.0408206939692879</v>
      </c>
      <c r="AA110" s="13">
        <v>2.1454683167176967</v>
      </c>
      <c r="AB110" s="13">
        <v>2.1346633524697896</v>
      </c>
    </row>
    <row r="111" spans="1:28" x14ac:dyDescent="0.25">
      <c r="A111" s="109" t="s">
        <v>223</v>
      </c>
      <c r="B111" s="32">
        <f t="shared" ref="B111:AB111" si="10">B110-B108</f>
        <v>6.5486885006806963</v>
      </c>
      <c r="C111" s="32">
        <f t="shared" si="10"/>
        <v>6.7496068639052886</v>
      </c>
      <c r="D111" s="32">
        <f t="shared" si="10"/>
        <v>6.7307624449397334</v>
      </c>
      <c r="E111" s="32">
        <f t="shared" si="10"/>
        <v>6.6654539745940404</v>
      </c>
      <c r="F111" s="32">
        <f t="shared" si="10"/>
        <v>6.308838471525533</v>
      </c>
      <c r="G111" s="32">
        <f t="shared" si="10"/>
        <v>2.4560319196517404</v>
      </c>
      <c r="H111" s="32">
        <f t="shared" si="10"/>
        <v>2.5344201185400537</v>
      </c>
      <c r="I111" s="32">
        <f t="shared" si="10"/>
        <v>2.2952865662676079</v>
      </c>
      <c r="J111" s="32">
        <f t="shared" si="10"/>
        <v>2.0327399684319896</v>
      </c>
      <c r="K111" s="32">
        <f t="shared" si="10"/>
        <v>1.8525347565971331</v>
      </c>
      <c r="L111" s="32">
        <f t="shared" si="10"/>
        <v>1.7303508108404844</v>
      </c>
      <c r="M111" s="32">
        <f t="shared" si="10"/>
        <v>1.5978204783230017</v>
      </c>
      <c r="N111" s="32">
        <f t="shared" si="10"/>
        <v>1.5182722717637969</v>
      </c>
      <c r="O111" s="32">
        <f t="shared" si="10"/>
        <v>1.5162319559880368</v>
      </c>
      <c r="P111" s="32">
        <f t="shared" si="10"/>
        <v>1.5304451218562183</v>
      </c>
      <c r="Q111" s="32">
        <f t="shared" si="10"/>
        <v>1.5305669147208547</v>
      </c>
      <c r="R111" s="32">
        <f t="shared" si="10"/>
        <v>1.4363643437689291</v>
      </c>
      <c r="S111" s="32">
        <f t="shared" si="10"/>
        <v>1.4251582915750227</v>
      </c>
      <c r="T111" s="32">
        <f t="shared" si="10"/>
        <v>1.2968265649025479</v>
      </c>
      <c r="U111" s="32">
        <f t="shared" si="10"/>
        <v>1.1403712905522865</v>
      </c>
      <c r="V111" s="32">
        <f t="shared" si="10"/>
        <v>0.93830777420392342</v>
      </c>
      <c r="W111" s="32">
        <f t="shared" si="10"/>
        <v>0.96047174472828556</v>
      </c>
      <c r="X111" s="32">
        <f t="shared" si="10"/>
        <v>0.93370541480703895</v>
      </c>
      <c r="Y111" s="32">
        <f t="shared" si="10"/>
        <v>0.82162189664036012</v>
      </c>
      <c r="Z111" s="32">
        <f t="shared" si="10"/>
        <v>0.73226607119421794</v>
      </c>
      <c r="AA111" s="32">
        <f t="shared" si="10"/>
        <v>0.79212904408935936</v>
      </c>
      <c r="AB111" s="32">
        <f t="shared" si="10"/>
        <v>0.79012816339727476</v>
      </c>
    </row>
    <row r="112" spans="1:28" x14ac:dyDescent="0.25">
      <c r="A112" s="5"/>
    </row>
    <row r="113" spans="1:28" x14ac:dyDescent="0.25">
      <c r="A113" s="5" t="str">
        <f>'RAW DATA INPUTS &gt;&gt;&gt;'!D14</f>
        <v>I SCGHG Dispatch Cost - LTCE Model</v>
      </c>
    </row>
    <row r="114" spans="1:28" x14ac:dyDescent="0.25">
      <c r="A114" s="6" t="s">
        <v>6</v>
      </c>
      <c r="B114" s="2">
        <v>2021</v>
      </c>
      <c r="C114" s="2">
        <v>2022</v>
      </c>
      <c r="D114" s="2">
        <v>2023</v>
      </c>
      <c r="E114" s="2">
        <v>2024</v>
      </c>
      <c r="F114" s="2">
        <v>2025</v>
      </c>
      <c r="G114" s="2">
        <v>2026</v>
      </c>
      <c r="H114" s="2">
        <v>2027</v>
      </c>
      <c r="I114" s="2">
        <v>2028</v>
      </c>
      <c r="J114" s="2">
        <v>2029</v>
      </c>
      <c r="K114" s="2">
        <v>2030</v>
      </c>
      <c r="L114" s="2">
        <v>2031</v>
      </c>
      <c r="M114" s="2">
        <v>2032</v>
      </c>
      <c r="N114" s="2">
        <v>2033</v>
      </c>
      <c r="O114" s="2">
        <v>2034</v>
      </c>
      <c r="P114" s="2">
        <v>2035</v>
      </c>
      <c r="Q114" s="2">
        <v>2036</v>
      </c>
      <c r="R114" s="2">
        <v>2037</v>
      </c>
      <c r="S114" s="2">
        <v>2038</v>
      </c>
      <c r="T114" s="2">
        <v>2039</v>
      </c>
      <c r="U114" s="2">
        <v>2040</v>
      </c>
      <c r="V114" s="2">
        <v>2041</v>
      </c>
      <c r="W114" s="2">
        <v>2042</v>
      </c>
      <c r="X114" s="2">
        <v>2043</v>
      </c>
      <c r="Y114" s="2">
        <v>2044</v>
      </c>
      <c r="Z114" s="2">
        <v>2045</v>
      </c>
      <c r="AA114" s="2">
        <v>2046</v>
      </c>
      <c r="AB114" s="2">
        <v>2047</v>
      </c>
    </row>
    <row r="115" spans="1:28" x14ac:dyDescent="0.25">
      <c r="A115" s="7" t="s">
        <v>7</v>
      </c>
      <c r="B115" s="8">
        <v>1.7536969870088226</v>
      </c>
      <c r="C115" s="8">
        <v>1.807705940077164</v>
      </c>
      <c r="D115" s="8">
        <v>1.8005682222834831</v>
      </c>
      <c r="E115" s="8">
        <v>1.7940959241240895</v>
      </c>
      <c r="F115" s="8">
        <v>1.4851533036193287</v>
      </c>
      <c r="G115" s="8">
        <v>0.13389677316736567</v>
      </c>
      <c r="H115" s="8">
        <v>1.3971678110366313E-2</v>
      </c>
      <c r="I115" s="8">
        <v>1.4266222517607821E-2</v>
      </c>
      <c r="J115" s="8">
        <v>1.2476405931989542E-2</v>
      </c>
      <c r="K115" s="8">
        <v>1.0413360112757852E-2</v>
      </c>
      <c r="L115" s="8">
        <v>1.0575120410796992E-2</v>
      </c>
      <c r="M115" s="8">
        <v>1.1374977346439394E-2</v>
      </c>
      <c r="N115" s="8">
        <v>1.0305479771609258E-2</v>
      </c>
      <c r="O115" s="8">
        <v>1.0033306394348789E-2</v>
      </c>
      <c r="P115" s="8">
        <v>1.085543016207418E-2</v>
      </c>
      <c r="Q115" s="8">
        <v>1.1436086708735175E-2</v>
      </c>
      <c r="R115" s="8">
        <v>1.0292597806641992E-2</v>
      </c>
      <c r="S115" s="8">
        <v>6.2878891926984376E-4</v>
      </c>
      <c r="T115" s="8">
        <v>1.0597871774866406E-3</v>
      </c>
      <c r="U115" s="8">
        <v>1.9443224284189061E-3</v>
      </c>
      <c r="V115" s="8">
        <v>1.3514321547297655E-3</v>
      </c>
      <c r="W115" s="8">
        <v>2.1723742289115624E-3</v>
      </c>
      <c r="X115" s="8">
        <v>1.06235002240125E-3</v>
      </c>
      <c r="Y115" s="8">
        <v>2.7103232795340623E-3</v>
      </c>
      <c r="Z115" s="8">
        <v>1.5425804937941406E-3</v>
      </c>
      <c r="AA115" s="8">
        <v>3.1062922272292967E-3</v>
      </c>
      <c r="AB115" s="8">
        <v>2.6943666533403125E-3</v>
      </c>
    </row>
    <row r="116" spans="1:28" x14ac:dyDescent="0.25">
      <c r="A116" s="9" t="s">
        <v>8</v>
      </c>
      <c r="B116" s="10">
        <v>2.2330874999999999</v>
      </c>
      <c r="C116" s="10">
        <v>2.2049794999999999</v>
      </c>
      <c r="D116" s="10">
        <v>2.180025375</v>
      </c>
      <c r="E116" s="10">
        <v>2.1947852499999998</v>
      </c>
      <c r="F116" s="10">
        <v>2.2260110000000002</v>
      </c>
      <c r="G116" s="10">
        <v>0</v>
      </c>
      <c r="H116" s="10">
        <v>0</v>
      </c>
      <c r="I116" s="10">
        <v>0</v>
      </c>
      <c r="J116" s="10">
        <v>0</v>
      </c>
      <c r="K116" s="10">
        <v>0</v>
      </c>
      <c r="L116" s="10">
        <v>0</v>
      </c>
      <c r="M116" s="10">
        <v>0</v>
      </c>
      <c r="N116" s="10">
        <v>0</v>
      </c>
      <c r="O116" s="10">
        <v>0</v>
      </c>
      <c r="P116" s="10">
        <v>0</v>
      </c>
      <c r="Q116" s="10">
        <v>0</v>
      </c>
      <c r="R116" s="10">
        <v>0</v>
      </c>
      <c r="S116" s="10">
        <v>0</v>
      </c>
      <c r="T116" s="10">
        <v>0</v>
      </c>
      <c r="U116" s="10">
        <v>0</v>
      </c>
      <c r="V116" s="10">
        <v>0</v>
      </c>
      <c r="W116" s="10">
        <v>0</v>
      </c>
      <c r="X116" s="10">
        <v>0</v>
      </c>
      <c r="Y116" s="10">
        <v>0</v>
      </c>
      <c r="Z116" s="10">
        <v>0</v>
      </c>
      <c r="AA116" s="10">
        <v>0</v>
      </c>
      <c r="AB116" s="10">
        <v>0</v>
      </c>
    </row>
    <row r="117" spans="1:28" x14ac:dyDescent="0.25">
      <c r="A117" s="9" t="s">
        <v>9</v>
      </c>
      <c r="B117" s="10">
        <v>2.5619040136718749</v>
      </c>
      <c r="C117" s="10">
        <v>2.737275220703125</v>
      </c>
      <c r="D117" s="10">
        <v>2.752484236328125</v>
      </c>
      <c r="E117" s="10">
        <v>2.6824745976562498</v>
      </c>
      <c r="F117" s="10">
        <v>2.5407130664062501</v>
      </c>
      <c r="G117" s="10">
        <v>2.0167938857421874</v>
      </c>
      <c r="H117" s="10">
        <v>2.2635497744140625</v>
      </c>
      <c r="I117" s="10">
        <v>1.95860883984375</v>
      </c>
      <c r="J117" s="10">
        <v>1.7264789599609376</v>
      </c>
      <c r="K117" s="10">
        <v>1.5490667412109376</v>
      </c>
      <c r="L117" s="10">
        <v>1.4464831142578125</v>
      </c>
      <c r="M117" s="10">
        <v>1.3226691669921875</v>
      </c>
      <c r="N117" s="10">
        <v>1.2357503339843749</v>
      </c>
      <c r="O117" s="10">
        <v>1.2322426611328126</v>
      </c>
      <c r="P117" s="10">
        <v>1.1645854365234376</v>
      </c>
      <c r="Q117" s="10">
        <v>1.14658913671875</v>
      </c>
      <c r="R117" s="10">
        <v>1.0746877392578125</v>
      </c>
      <c r="S117" s="10">
        <v>1.0420914580078124</v>
      </c>
      <c r="T117" s="10">
        <v>0.94518005761718749</v>
      </c>
      <c r="U117" s="10">
        <v>0.89347300195312496</v>
      </c>
      <c r="V117" s="10">
        <v>0.76421194531250003</v>
      </c>
      <c r="W117" s="10">
        <v>0.83408952343749998</v>
      </c>
      <c r="X117" s="10">
        <v>0.70775475878906247</v>
      </c>
      <c r="Y117" s="10">
        <v>0.56412176416015625</v>
      </c>
      <c r="Z117" s="10">
        <v>0.48985743115234376</v>
      </c>
      <c r="AA117" s="10">
        <v>0.39216143408203125</v>
      </c>
      <c r="AB117" s="10">
        <v>0.39874440380859377</v>
      </c>
    </row>
    <row r="118" spans="1:28" x14ac:dyDescent="0.25">
      <c r="A118" s="11" t="s">
        <v>3</v>
      </c>
      <c r="B118" s="10">
        <v>1.9667506407010549</v>
      </c>
      <c r="C118" s="10">
        <v>1.8107906967107099</v>
      </c>
      <c r="D118" s="10">
        <v>1.2845639256132926</v>
      </c>
      <c r="E118" s="10">
        <v>1.2476370410620323</v>
      </c>
      <c r="F118" s="10">
        <v>0.89264251163289121</v>
      </c>
      <c r="G118" s="10">
        <v>2.4830220426093499</v>
      </c>
      <c r="H118" s="10">
        <v>2.1884268357172099</v>
      </c>
      <c r="I118" s="10">
        <v>1.7959303208433124</v>
      </c>
      <c r="J118" s="10">
        <v>1.7897538420189725</v>
      </c>
      <c r="K118" s="10">
        <v>1.6614131922005473</v>
      </c>
      <c r="L118" s="10">
        <v>1.6222966972534023</v>
      </c>
      <c r="M118" s="10">
        <v>1.5605775509822848</v>
      </c>
      <c r="N118" s="10">
        <v>1.5580237682270799</v>
      </c>
      <c r="O118" s="10">
        <v>1.4699620987342776</v>
      </c>
      <c r="P118" s="10">
        <v>1.4474491657990924</v>
      </c>
      <c r="Q118" s="10">
        <v>1.4162233128252824</v>
      </c>
      <c r="R118" s="10">
        <v>1.3450585664116699</v>
      </c>
      <c r="S118" s="10">
        <v>1.3396924433432376</v>
      </c>
      <c r="T118" s="10">
        <v>1.3687418125042199</v>
      </c>
      <c r="U118" s="10">
        <v>1.3348970255693875</v>
      </c>
      <c r="V118" s="10">
        <v>1.3744674112646398</v>
      </c>
      <c r="W118" s="10">
        <v>1.2304713240985823</v>
      </c>
      <c r="X118" s="10">
        <v>1.2841354450397275</v>
      </c>
      <c r="Y118" s="10">
        <v>1.28218006587363</v>
      </c>
      <c r="Z118" s="10">
        <v>1.2964340899456648</v>
      </c>
      <c r="AA118" s="10">
        <v>1.2853772920533875</v>
      </c>
      <c r="AB118" s="10">
        <v>1.2652880803165074</v>
      </c>
    </row>
    <row r="119" spans="1:28" x14ac:dyDescent="0.25">
      <c r="A119" s="9" t="s">
        <v>54</v>
      </c>
      <c r="B119" s="10">
        <v>0</v>
      </c>
      <c r="C119" s="10">
        <v>0</v>
      </c>
      <c r="D119" s="10">
        <v>0</v>
      </c>
      <c r="E119" s="10">
        <v>0</v>
      </c>
      <c r="F119" s="10">
        <v>0</v>
      </c>
      <c r="G119" s="10">
        <v>0.23474110937500001</v>
      </c>
      <c r="H119" s="10">
        <v>0.29652932812499999</v>
      </c>
      <c r="I119" s="10">
        <v>0.2661766015625</v>
      </c>
      <c r="J119" s="10">
        <v>0.26992941406249998</v>
      </c>
      <c r="K119" s="10">
        <v>0.2374353984375</v>
      </c>
      <c r="L119" s="10">
        <v>0.2504399765625</v>
      </c>
      <c r="M119" s="10">
        <v>0.23966080468750001</v>
      </c>
      <c r="N119" s="10">
        <v>0.237359765625</v>
      </c>
      <c r="O119" s="10">
        <v>0.25498622656249997</v>
      </c>
      <c r="P119" s="10">
        <v>0.24669074218750001</v>
      </c>
      <c r="Q119" s="10">
        <v>0.22529793749999999</v>
      </c>
      <c r="R119" s="10">
        <v>0.30928179687500001</v>
      </c>
      <c r="S119" s="10">
        <v>0.32296192968749998</v>
      </c>
      <c r="T119" s="10">
        <v>0.31104721093749998</v>
      </c>
      <c r="U119" s="10">
        <v>0.27569106249999997</v>
      </c>
      <c r="V119" s="10">
        <v>0.265403859375</v>
      </c>
      <c r="W119" s="10">
        <v>0.26212225781249998</v>
      </c>
      <c r="X119" s="10">
        <v>0.23925953027343749</v>
      </c>
      <c r="Y119" s="10">
        <v>0.22265390527343751</v>
      </c>
      <c r="Z119" s="10">
        <v>0.21167058496093749</v>
      </c>
      <c r="AA119" s="10">
        <v>0.39730710937500002</v>
      </c>
      <c r="AB119" s="10">
        <v>0.39352338525390623</v>
      </c>
    </row>
    <row r="120" spans="1:28" x14ac:dyDescent="0.25">
      <c r="A120" s="12" t="s">
        <v>10</v>
      </c>
      <c r="B120" s="13">
        <v>8.5154391413817514</v>
      </c>
      <c r="C120" s="13">
        <v>8.5607513574909984</v>
      </c>
      <c r="D120" s="13">
        <v>8.017641759224901</v>
      </c>
      <c r="E120" s="13">
        <v>7.9189928128423714</v>
      </c>
      <c r="F120" s="13">
        <v>7.1445198816584696</v>
      </c>
      <c r="G120" s="13">
        <v>4.8684538108939028</v>
      </c>
      <c r="H120" s="13">
        <v>4.7624776163666382</v>
      </c>
      <c r="I120" s="13">
        <v>4.0349819847671702</v>
      </c>
      <c r="J120" s="13">
        <v>3.7986386219743995</v>
      </c>
      <c r="K120" s="13">
        <v>3.4583286919617424</v>
      </c>
      <c r="L120" s="13">
        <v>3.3297949084845118</v>
      </c>
      <c r="M120" s="13">
        <v>3.1342825000084118</v>
      </c>
      <c r="N120" s="13">
        <v>3.0414393476080641</v>
      </c>
      <c r="O120" s="13">
        <v>2.9672242928239392</v>
      </c>
      <c r="P120" s="13">
        <v>2.8695807746721043</v>
      </c>
      <c r="Q120" s="13">
        <v>2.7995464737527676</v>
      </c>
      <c r="R120" s="13">
        <v>2.7393207003511244</v>
      </c>
      <c r="S120" s="13">
        <v>2.7053746199578197</v>
      </c>
      <c r="T120" s="13">
        <v>2.6260288682363937</v>
      </c>
      <c r="U120" s="13">
        <v>2.5060054124509312</v>
      </c>
      <c r="V120" s="13">
        <v>2.4054346481068696</v>
      </c>
      <c r="W120" s="13">
        <v>2.3288554795774941</v>
      </c>
      <c r="X120" s="13">
        <v>2.2322120841246287</v>
      </c>
      <c r="Y120" s="13">
        <v>2.0716660585867577</v>
      </c>
      <c r="Z120" s="13">
        <v>1.9995046865527402</v>
      </c>
      <c r="AA120" s="13">
        <v>2.0779521277376478</v>
      </c>
      <c r="AB120" s="13">
        <v>2.0602502360323478</v>
      </c>
    </row>
    <row r="121" spans="1:28" x14ac:dyDescent="0.25">
      <c r="A121" s="109" t="s">
        <v>223</v>
      </c>
      <c r="B121" s="32">
        <f t="shared" ref="B121:AB121" si="11">B120-B118</f>
        <v>6.5486885006806963</v>
      </c>
      <c r="C121" s="32">
        <f t="shared" si="11"/>
        <v>6.7499606607802889</v>
      </c>
      <c r="D121" s="32">
        <f t="shared" si="11"/>
        <v>6.7330778336116079</v>
      </c>
      <c r="E121" s="32">
        <f t="shared" si="11"/>
        <v>6.6713557717803393</v>
      </c>
      <c r="F121" s="32">
        <f t="shared" si="11"/>
        <v>6.2518773700255785</v>
      </c>
      <c r="G121" s="32">
        <f t="shared" si="11"/>
        <v>2.3854317682845529</v>
      </c>
      <c r="H121" s="32">
        <f t="shared" si="11"/>
        <v>2.5740507806494284</v>
      </c>
      <c r="I121" s="32">
        <f t="shared" si="11"/>
        <v>2.239051663923858</v>
      </c>
      <c r="J121" s="32">
        <f t="shared" si="11"/>
        <v>2.008884779955427</v>
      </c>
      <c r="K121" s="32">
        <f t="shared" si="11"/>
        <v>1.7969154997611951</v>
      </c>
      <c r="L121" s="32">
        <f t="shared" si="11"/>
        <v>1.7074982112311095</v>
      </c>
      <c r="M121" s="32">
        <f t="shared" si="11"/>
        <v>1.573704949026127</v>
      </c>
      <c r="N121" s="32">
        <f t="shared" si="11"/>
        <v>1.4834155793809842</v>
      </c>
      <c r="O121" s="32">
        <f t="shared" si="11"/>
        <v>1.4972621940896615</v>
      </c>
      <c r="P121" s="32">
        <f t="shared" si="11"/>
        <v>1.4221316088730118</v>
      </c>
      <c r="Q121" s="32">
        <f t="shared" si="11"/>
        <v>1.3833231609274852</v>
      </c>
      <c r="R121" s="32">
        <f t="shared" si="11"/>
        <v>1.3942621339394545</v>
      </c>
      <c r="S121" s="32">
        <f t="shared" si="11"/>
        <v>1.3656821766145821</v>
      </c>
      <c r="T121" s="32">
        <f t="shared" si="11"/>
        <v>1.2572870557321738</v>
      </c>
      <c r="U121" s="32">
        <f t="shared" si="11"/>
        <v>1.1711083868815437</v>
      </c>
      <c r="V121" s="32">
        <f t="shared" si="11"/>
        <v>1.0309672368422298</v>
      </c>
      <c r="W121" s="32">
        <f t="shared" si="11"/>
        <v>1.0983841554789118</v>
      </c>
      <c r="X121" s="32">
        <f t="shared" si="11"/>
        <v>0.94807663908490114</v>
      </c>
      <c r="Y121" s="32">
        <f t="shared" si="11"/>
        <v>0.78948599271312769</v>
      </c>
      <c r="Z121" s="32">
        <f t="shared" si="11"/>
        <v>0.70307059660707538</v>
      </c>
      <c r="AA121" s="32">
        <f t="shared" si="11"/>
        <v>0.79257483568426035</v>
      </c>
      <c r="AB121" s="32">
        <f t="shared" si="11"/>
        <v>0.79496215571584039</v>
      </c>
    </row>
    <row r="122" spans="1:28" x14ac:dyDescent="0.25">
      <c r="A122" s="5"/>
    </row>
    <row r="123" spans="1:28" x14ac:dyDescent="0.25">
      <c r="A123" s="5" t="str">
        <f>'RAW DATA INPUTS &gt;&gt;&gt;'!D15</f>
        <v>J SCGHG Dispatch Cost - LTCE and Hourly Models</v>
      </c>
    </row>
    <row r="124" spans="1:28" x14ac:dyDescent="0.25">
      <c r="A124" s="6" t="s">
        <v>6</v>
      </c>
      <c r="B124" s="2">
        <v>2021</v>
      </c>
      <c r="C124" s="2">
        <v>2022</v>
      </c>
      <c r="D124" s="2">
        <v>2023</v>
      </c>
      <c r="E124" s="2">
        <v>2024</v>
      </c>
      <c r="F124" s="2">
        <v>2025</v>
      </c>
      <c r="G124" s="2">
        <v>2026</v>
      </c>
      <c r="H124" s="2">
        <v>2027</v>
      </c>
      <c r="I124" s="2">
        <v>2028</v>
      </c>
      <c r="J124" s="2">
        <v>2029</v>
      </c>
      <c r="K124" s="2">
        <v>2030</v>
      </c>
      <c r="L124" s="2">
        <v>2031</v>
      </c>
      <c r="M124" s="2">
        <v>2032</v>
      </c>
      <c r="N124" s="2">
        <v>2033</v>
      </c>
      <c r="O124" s="2">
        <v>2034</v>
      </c>
      <c r="P124" s="2">
        <v>2035</v>
      </c>
      <c r="Q124" s="2">
        <v>2036</v>
      </c>
      <c r="R124" s="2">
        <v>2037</v>
      </c>
      <c r="S124" s="2">
        <v>2038</v>
      </c>
      <c r="T124" s="2">
        <v>2039</v>
      </c>
      <c r="U124" s="2">
        <v>2040</v>
      </c>
      <c r="V124" s="2">
        <v>2041</v>
      </c>
      <c r="W124" s="2">
        <v>2042</v>
      </c>
      <c r="X124" s="2">
        <v>2043</v>
      </c>
      <c r="Y124" s="2">
        <v>2044</v>
      </c>
      <c r="Z124" s="2">
        <v>2045</v>
      </c>
      <c r="AA124" s="2">
        <v>2046</v>
      </c>
      <c r="AB124" s="2">
        <v>2047</v>
      </c>
    </row>
    <row r="125" spans="1:28" x14ac:dyDescent="0.25">
      <c r="A125" s="7" t="s">
        <v>7</v>
      </c>
      <c r="B125" s="8">
        <v>1.7536969870088226</v>
      </c>
      <c r="C125" s="8">
        <v>1.807705940077164</v>
      </c>
      <c r="D125" s="8">
        <v>1.8005627117209639</v>
      </c>
      <c r="E125" s="8">
        <v>1.7937282540713935</v>
      </c>
      <c r="F125" s="8">
        <v>1.4863556612995064</v>
      </c>
      <c r="G125" s="8">
        <v>0.13389677316736567</v>
      </c>
      <c r="H125" s="8">
        <v>1.3971678110366313E-2</v>
      </c>
      <c r="I125" s="8">
        <v>1.4266222517607821E-2</v>
      </c>
      <c r="J125" s="8">
        <v>1.2476405931989542E-2</v>
      </c>
      <c r="K125" s="8">
        <v>1.0413360112757852E-2</v>
      </c>
      <c r="L125" s="8">
        <v>1.0575120410796992E-2</v>
      </c>
      <c r="M125" s="8">
        <v>1.1374977346439394E-2</v>
      </c>
      <c r="N125" s="8">
        <v>1.0305479771609258E-2</v>
      </c>
      <c r="O125" s="8">
        <v>1.0033306394348789E-2</v>
      </c>
      <c r="P125" s="8">
        <v>1.0812332217930116E-2</v>
      </c>
      <c r="Q125" s="8">
        <v>1.1479184652879237E-2</v>
      </c>
      <c r="R125" s="8">
        <v>1.0349217486143163E-2</v>
      </c>
      <c r="S125" s="8">
        <v>6.287813925593749E-4</v>
      </c>
      <c r="T125" s="8">
        <v>7.7697479497859363E-4</v>
      </c>
      <c r="U125" s="8">
        <v>1.9200977107752342E-3</v>
      </c>
      <c r="V125" s="8">
        <v>8.576912380454687E-4</v>
      </c>
      <c r="W125" s="8">
        <v>2.1805407097701562E-3</v>
      </c>
      <c r="X125" s="8">
        <v>1.1949330273082813E-3</v>
      </c>
      <c r="Y125" s="8">
        <v>2.7620807040724215E-3</v>
      </c>
      <c r="Z125" s="8">
        <v>2.0072231478062501E-3</v>
      </c>
      <c r="AA125" s="8">
        <v>3.7043721677866405E-3</v>
      </c>
      <c r="AB125" s="8">
        <v>3.061165834613906E-3</v>
      </c>
    </row>
    <row r="126" spans="1:28" x14ac:dyDescent="0.25">
      <c r="A126" s="9" t="s">
        <v>8</v>
      </c>
      <c r="B126" s="10">
        <v>2.2330874999999999</v>
      </c>
      <c r="C126" s="10">
        <v>2.2049448749999998</v>
      </c>
      <c r="D126" s="10">
        <v>2.1800221249999998</v>
      </c>
      <c r="E126" s="10">
        <v>2.1926713750000002</v>
      </c>
      <c r="F126" s="10">
        <v>2.2229706249999999</v>
      </c>
      <c r="G126" s="10">
        <v>0</v>
      </c>
      <c r="H126" s="10">
        <v>0</v>
      </c>
      <c r="I126" s="10">
        <v>0</v>
      </c>
      <c r="J126" s="10">
        <v>0</v>
      </c>
      <c r="K126" s="10">
        <v>0</v>
      </c>
      <c r="L126" s="10">
        <v>0</v>
      </c>
      <c r="M126" s="10">
        <v>0</v>
      </c>
      <c r="N126" s="10">
        <v>0</v>
      </c>
      <c r="O126" s="10">
        <v>0</v>
      </c>
      <c r="P126" s="10">
        <v>0</v>
      </c>
      <c r="Q126" s="10">
        <v>0</v>
      </c>
      <c r="R126" s="10">
        <v>0</v>
      </c>
      <c r="S126" s="10">
        <v>0</v>
      </c>
      <c r="T126" s="10">
        <v>0</v>
      </c>
      <c r="U126" s="10">
        <v>0</v>
      </c>
      <c r="V126" s="10">
        <v>0</v>
      </c>
      <c r="W126" s="10">
        <v>0</v>
      </c>
      <c r="X126" s="10">
        <v>0</v>
      </c>
      <c r="Y126" s="10">
        <v>0</v>
      </c>
      <c r="Z126" s="10">
        <v>0</v>
      </c>
      <c r="AA126" s="10">
        <v>0</v>
      </c>
      <c r="AB126" s="10">
        <v>0</v>
      </c>
    </row>
    <row r="127" spans="1:28" x14ac:dyDescent="0.25">
      <c r="A127" s="9" t="s">
        <v>9</v>
      </c>
      <c r="B127" s="10">
        <v>3.2657002578125001</v>
      </c>
      <c r="C127" s="10">
        <v>3.0309824218750001</v>
      </c>
      <c r="D127" s="10">
        <v>2.8387466093749998</v>
      </c>
      <c r="E127" s="10">
        <v>2.8968306953125</v>
      </c>
      <c r="F127" s="10">
        <v>2.7204675703125001</v>
      </c>
      <c r="G127" s="10">
        <v>0.5476998088378906</v>
      </c>
      <c r="H127" s="10">
        <v>0.6499019025878906</v>
      </c>
      <c r="I127" s="10">
        <v>0.70965160766601565</v>
      </c>
      <c r="J127" s="10">
        <v>0.67094145410156247</v>
      </c>
      <c r="K127" s="10">
        <v>0.66347531298828122</v>
      </c>
      <c r="L127" s="10">
        <v>0.66977327978515622</v>
      </c>
      <c r="M127" s="10">
        <v>0.66500756884765622</v>
      </c>
      <c r="N127" s="10">
        <v>0.67794895703125002</v>
      </c>
      <c r="O127" s="10">
        <v>0.66033297167968752</v>
      </c>
      <c r="P127" s="10">
        <v>0.64233485449218752</v>
      </c>
      <c r="Q127" s="10">
        <v>0.65769751953125</v>
      </c>
      <c r="R127" s="10">
        <v>0.60842116015625003</v>
      </c>
      <c r="S127" s="10">
        <v>0.68776777490234375</v>
      </c>
      <c r="T127" s="10">
        <v>0.59448502441406248</v>
      </c>
      <c r="U127" s="10">
        <v>0.56228342578125001</v>
      </c>
      <c r="V127" s="10">
        <v>0.44819409960937501</v>
      </c>
      <c r="W127" s="10">
        <v>0.38339854687500002</v>
      </c>
      <c r="X127" s="10">
        <v>0.33990745825195312</v>
      </c>
      <c r="Y127" s="10">
        <v>0.26264919311523438</v>
      </c>
      <c r="Z127" s="10">
        <v>0.26793958374023435</v>
      </c>
      <c r="AA127" s="10">
        <v>0.23432369726562499</v>
      </c>
      <c r="AB127" s="10">
        <v>0.21739746362304688</v>
      </c>
    </row>
    <row r="128" spans="1:28" x14ac:dyDescent="0.25">
      <c r="A128" s="11" t="s">
        <v>3</v>
      </c>
      <c r="B128" s="10">
        <v>1.82450785557843</v>
      </c>
      <c r="C128" s="10">
        <v>1.7490917822373324</v>
      </c>
      <c r="D128" s="10">
        <v>1.3170610098784323</v>
      </c>
      <c r="E128" s="10">
        <v>1.2142342225659251</v>
      </c>
      <c r="F128" s="10">
        <v>0.97055709156751124</v>
      </c>
      <c r="G128" s="10">
        <v>3.72637584349151</v>
      </c>
      <c r="H128" s="10">
        <v>3.1472288313019945</v>
      </c>
      <c r="I128" s="10">
        <v>2.8167693909494149</v>
      </c>
      <c r="J128" s="10">
        <v>2.4866526868847401</v>
      </c>
      <c r="K128" s="10">
        <v>2.1652912932920496</v>
      </c>
      <c r="L128" s="10">
        <v>2.03783867488157</v>
      </c>
      <c r="M128" s="10">
        <v>1.9724000089378473</v>
      </c>
      <c r="N128" s="10">
        <v>1.90876654923295</v>
      </c>
      <c r="O128" s="10">
        <v>1.8276601623501101</v>
      </c>
      <c r="P128" s="10">
        <v>1.7642559963529325</v>
      </c>
      <c r="Q128" s="10">
        <v>1.6626815332350575</v>
      </c>
      <c r="R128" s="10">
        <v>1.6376393847276376</v>
      </c>
      <c r="S128" s="10">
        <v>1.5803734016519349</v>
      </c>
      <c r="T128" s="10">
        <v>1.6042888317090249</v>
      </c>
      <c r="U128" s="10">
        <v>1.5479057016644651</v>
      </c>
      <c r="V128" s="10">
        <v>1.6141308787453299</v>
      </c>
      <c r="W128" s="10">
        <v>1.5883393107299575</v>
      </c>
      <c r="X128" s="10">
        <v>1.5416799680468174</v>
      </c>
      <c r="Y128" s="10">
        <v>1.5364298165332875</v>
      </c>
      <c r="Z128" s="10">
        <v>1.4864394528650975</v>
      </c>
      <c r="AA128" s="10">
        <v>1.495445613543585</v>
      </c>
      <c r="AB128" s="10">
        <v>1.5228307969130848</v>
      </c>
    </row>
    <row r="129" spans="1:28" x14ac:dyDescent="0.25">
      <c r="A129" s="9" t="s">
        <v>54</v>
      </c>
      <c r="B129" s="10">
        <v>0</v>
      </c>
      <c r="C129" s="10">
        <v>0</v>
      </c>
      <c r="D129" s="10">
        <v>0</v>
      </c>
      <c r="E129" s="10">
        <v>0</v>
      </c>
      <c r="F129" s="10">
        <v>0</v>
      </c>
      <c r="G129" s="10">
        <v>8.2842555664062498E-2</v>
      </c>
      <c r="H129" s="10">
        <v>8.8098797851562494E-2</v>
      </c>
      <c r="I129" s="10">
        <v>8.3762355468749994E-2</v>
      </c>
      <c r="J129" s="10">
        <v>8.3130148437499995E-2</v>
      </c>
      <c r="K129" s="10">
        <v>8.5347745117187498E-2</v>
      </c>
      <c r="L129" s="10">
        <v>9.0922549804687502E-2</v>
      </c>
      <c r="M129" s="10">
        <v>0.11015040478515625</v>
      </c>
      <c r="N129" s="10">
        <v>0.11519380175781251</v>
      </c>
      <c r="O129" s="10">
        <v>0.12042236621093751</v>
      </c>
      <c r="P129" s="10">
        <v>0.19689003125000001</v>
      </c>
      <c r="Q129" s="10">
        <v>0.18807894824218749</v>
      </c>
      <c r="R129" s="10">
        <v>0.17798107080078124</v>
      </c>
      <c r="S129" s="10">
        <v>0.19881063867187501</v>
      </c>
      <c r="T129" s="10">
        <v>0.17748094140625001</v>
      </c>
      <c r="U129" s="10">
        <v>0.16941575390624999</v>
      </c>
      <c r="V129" s="10">
        <v>0.13193588916015625</v>
      </c>
      <c r="W129" s="10">
        <v>0.1203775546875</v>
      </c>
      <c r="X129" s="10">
        <v>0.12793927612304687</v>
      </c>
      <c r="Y129" s="10">
        <v>0.12745314599609375</v>
      </c>
      <c r="Z129" s="10">
        <v>0.12382697631835937</v>
      </c>
      <c r="AA129" s="10">
        <v>0.19589103955078124</v>
      </c>
      <c r="AB129" s="10">
        <v>0.21185008813476564</v>
      </c>
    </row>
    <row r="130" spans="1:28" x14ac:dyDescent="0.25">
      <c r="A130" s="12" t="s">
        <v>10</v>
      </c>
      <c r="B130" s="13">
        <v>9.0769926003997519</v>
      </c>
      <c r="C130" s="13">
        <v>8.792725019189497</v>
      </c>
      <c r="D130" s="13">
        <v>8.1363924559743968</v>
      </c>
      <c r="E130" s="13">
        <v>8.0974645469498192</v>
      </c>
      <c r="F130" s="13">
        <v>7.4003509481795176</v>
      </c>
      <c r="G130" s="13">
        <v>4.4908149811608284</v>
      </c>
      <c r="H130" s="13">
        <v>3.8992012098518138</v>
      </c>
      <c r="I130" s="13">
        <v>3.6244495766017883</v>
      </c>
      <c r="J130" s="13">
        <v>3.2532006953557921</v>
      </c>
      <c r="K130" s="13">
        <v>2.9245277115102764</v>
      </c>
      <c r="L130" s="13">
        <v>2.8091096248822107</v>
      </c>
      <c r="M130" s="13">
        <v>2.7589329599170993</v>
      </c>
      <c r="N130" s="13">
        <v>2.7122147877936218</v>
      </c>
      <c r="O130" s="13">
        <v>2.6184488066350839</v>
      </c>
      <c r="P130" s="13">
        <v>2.6142932143130504</v>
      </c>
      <c r="Q130" s="13">
        <v>2.5199371856613744</v>
      </c>
      <c r="R130" s="13">
        <v>2.434390833170812</v>
      </c>
      <c r="S130" s="13">
        <v>2.467580596618713</v>
      </c>
      <c r="T130" s="13">
        <v>2.3770317723243162</v>
      </c>
      <c r="U130" s="13">
        <v>2.2815249790627403</v>
      </c>
      <c r="V130" s="13">
        <v>2.1951185587529065</v>
      </c>
      <c r="W130" s="13">
        <v>2.0942959530022276</v>
      </c>
      <c r="X130" s="13">
        <v>2.0107216354491255</v>
      </c>
      <c r="Y130" s="13">
        <v>1.929294236348688</v>
      </c>
      <c r="Z130" s="13">
        <v>1.8802132360714974</v>
      </c>
      <c r="AA130" s="13">
        <v>1.9293647225277777</v>
      </c>
      <c r="AB130" s="13">
        <v>1.955139514505511</v>
      </c>
    </row>
    <row r="131" spans="1:28" x14ac:dyDescent="0.25">
      <c r="A131" s="109" t="s">
        <v>223</v>
      </c>
      <c r="B131" s="32">
        <f t="shared" ref="B131:AB131" si="12">B130-B128</f>
        <v>7.2524847448213219</v>
      </c>
      <c r="C131" s="32">
        <f t="shared" si="12"/>
        <v>7.0436332369521644</v>
      </c>
      <c r="D131" s="32">
        <f t="shared" si="12"/>
        <v>6.8193314460959646</v>
      </c>
      <c r="E131" s="32">
        <f t="shared" si="12"/>
        <v>6.8832303243838941</v>
      </c>
      <c r="F131" s="32">
        <f t="shared" si="12"/>
        <v>6.4297938566120063</v>
      </c>
      <c r="G131" s="32">
        <f t="shared" si="12"/>
        <v>0.76443913766931848</v>
      </c>
      <c r="H131" s="32">
        <f t="shared" si="12"/>
        <v>0.75197237854981935</v>
      </c>
      <c r="I131" s="32">
        <f t="shared" si="12"/>
        <v>0.80768018565237343</v>
      </c>
      <c r="J131" s="32">
        <f t="shared" si="12"/>
        <v>0.76654800847105209</v>
      </c>
      <c r="K131" s="32">
        <f t="shared" si="12"/>
        <v>0.75923641821822674</v>
      </c>
      <c r="L131" s="32">
        <f t="shared" si="12"/>
        <v>0.77127095000064072</v>
      </c>
      <c r="M131" s="32">
        <f t="shared" si="12"/>
        <v>0.78653295097925202</v>
      </c>
      <c r="N131" s="32">
        <f t="shared" si="12"/>
        <v>0.80344823856067182</v>
      </c>
      <c r="O131" s="32">
        <f t="shared" si="12"/>
        <v>0.79078864428497386</v>
      </c>
      <c r="P131" s="32">
        <f t="shared" si="12"/>
        <v>0.85003721796011789</v>
      </c>
      <c r="Q131" s="32">
        <f t="shared" si="12"/>
        <v>0.85725565242631685</v>
      </c>
      <c r="R131" s="32">
        <f t="shared" si="12"/>
        <v>0.79675144844317436</v>
      </c>
      <c r="S131" s="32">
        <f t="shared" si="12"/>
        <v>0.88720719496677813</v>
      </c>
      <c r="T131" s="32">
        <f t="shared" si="12"/>
        <v>0.77274294061529125</v>
      </c>
      <c r="U131" s="32">
        <f t="shared" si="12"/>
        <v>0.73361927739827526</v>
      </c>
      <c r="V131" s="32">
        <f t="shared" si="12"/>
        <v>0.58098768000757661</v>
      </c>
      <c r="W131" s="32">
        <f t="shared" si="12"/>
        <v>0.50595664227227011</v>
      </c>
      <c r="X131" s="32">
        <f t="shared" si="12"/>
        <v>0.46904166740230813</v>
      </c>
      <c r="Y131" s="32">
        <f t="shared" si="12"/>
        <v>0.39286441981540055</v>
      </c>
      <c r="Z131" s="32">
        <f t="shared" si="12"/>
        <v>0.39377378320639989</v>
      </c>
      <c r="AA131" s="32">
        <f t="shared" si="12"/>
        <v>0.43391910898419273</v>
      </c>
      <c r="AB131" s="32">
        <f t="shared" si="12"/>
        <v>0.43230871759242628</v>
      </c>
    </row>
    <row r="133" spans="1:28" x14ac:dyDescent="0.25">
      <c r="A133" s="5" t="str">
        <f>'RAW DATA INPUTS &gt;&gt;&gt;'!D16</f>
        <v>K AR5 Upstream Emissions</v>
      </c>
    </row>
    <row r="134" spans="1:28" x14ac:dyDescent="0.25">
      <c r="A134" s="6" t="s">
        <v>6</v>
      </c>
      <c r="B134" s="2">
        <v>2021</v>
      </c>
      <c r="C134" s="2">
        <v>2022</v>
      </c>
      <c r="D134" s="2">
        <v>2023</v>
      </c>
      <c r="E134" s="2">
        <v>2024</v>
      </c>
      <c r="F134" s="2">
        <v>2025</v>
      </c>
      <c r="G134" s="2">
        <v>2026</v>
      </c>
      <c r="H134" s="2">
        <v>2027</v>
      </c>
      <c r="I134" s="2">
        <v>2028</v>
      </c>
      <c r="J134" s="2">
        <v>2029</v>
      </c>
      <c r="K134" s="2">
        <v>2030</v>
      </c>
      <c r="L134" s="2">
        <v>2031</v>
      </c>
      <c r="M134" s="2">
        <v>2032</v>
      </c>
      <c r="N134" s="2">
        <v>2033</v>
      </c>
      <c r="O134" s="2">
        <v>2034</v>
      </c>
      <c r="P134" s="2">
        <v>2035</v>
      </c>
      <c r="Q134" s="2">
        <v>2036</v>
      </c>
      <c r="R134" s="2">
        <v>2037</v>
      </c>
      <c r="S134" s="2">
        <v>2038</v>
      </c>
      <c r="T134" s="2">
        <v>2039</v>
      </c>
      <c r="U134" s="2">
        <v>2040</v>
      </c>
      <c r="V134" s="2">
        <v>2041</v>
      </c>
      <c r="W134" s="2">
        <v>2042</v>
      </c>
      <c r="X134" s="2">
        <v>2043</v>
      </c>
      <c r="Y134" s="2">
        <v>2044</v>
      </c>
      <c r="Z134" s="2">
        <v>2045</v>
      </c>
      <c r="AA134" s="2">
        <v>2046</v>
      </c>
      <c r="AB134" s="2">
        <v>2047</v>
      </c>
    </row>
    <row r="135" spans="1:28" x14ac:dyDescent="0.25">
      <c r="A135" s="7" t="s">
        <v>7</v>
      </c>
      <c r="B135" s="8">
        <v>1.7536969870088226</v>
      </c>
      <c r="C135" s="8">
        <v>1.807705940077164</v>
      </c>
      <c r="D135" s="8">
        <v>1.8005682222834831</v>
      </c>
      <c r="E135" s="8">
        <v>1.7939773008469528</v>
      </c>
      <c r="F135" s="8">
        <v>1.4917173730004203</v>
      </c>
      <c r="G135" s="8">
        <v>0.13389677316736567</v>
      </c>
      <c r="H135" s="8">
        <v>1.3971678110366313E-2</v>
      </c>
      <c r="I135" s="8">
        <v>1.4266222517607821E-2</v>
      </c>
      <c r="J135" s="8">
        <v>1.2476405931989542E-2</v>
      </c>
      <c r="K135" s="8">
        <v>1.0413360112757852E-2</v>
      </c>
      <c r="L135" s="8">
        <v>1.0575120410796992E-2</v>
      </c>
      <c r="M135" s="8">
        <v>1.1374977346439394E-2</v>
      </c>
      <c r="N135" s="8">
        <v>1.0305479771609258E-2</v>
      </c>
      <c r="O135" s="8">
        <v>1.0033306394348789E-2</v>
      </c>
      <c r="P135" s="8">
        <v>1.085542263536371E-2</v>
      </c>
      <c r="Q135" s="8">
        <v>1.1522282597023301E-2</v>
      </c>
      <c r="R135" s="8">
        <v>1.0349216545304355E-2</v>
      </c>
      <c r="S135" s="8">
        <v>1.229514498556953E-3</v>
      </c>
      <c r="T135" s="8">
        <v>1.3197447036563279E-3</v>
      </c>
      <c r="U135" s="8">
        <v>2.073601207430156E-3</v>
      </c>
      <c r="V135" s="8">
        <v>2.0070989570835154E-3</v>
      </c>
      <c r="W135" s="8">
        <v>2.3151973234113278E-3</v>
      </c>
      <c r="X135" s="8">
        <v>1.3566142948875E-3</v>
      </c>
      <c r="Y135" s="8">
        <v>3.0869184744827345E-3</v>
      </c>
      <c r="Z135" s="8">
        <v>1.2398486720305469E-3</v>
      </c>
      <c r="AA135" s="8">
        <v>2.6867571490564058E-3</v>
      </c>
      <c r="AB135" s="8">
        <v>1.9892079662992969E-3</v>
      </c>
    </row>
    <row r="136" spans="1:28" x14ac:dyDescent="0.25">
      <c r="A136" s="9" t="s">
        <v>8</v>
      </c>
      <c r="B136" s="10">
        <v>2.49893125</v>
      </c>
      <c r="C136" s="10">
        <v>2.4674771249999998</v>
      </c>
      <c r="D136" s="10">
        <v>2.4395522500000002</v>
      </c>
      <c r="E136" s="10">
        <v>2.4560692500000001</v>
      </c>
      <c r="F136" s="10">
        <v>2.4910122499999998</v>
      </c>
      <c r="G136" s="10">
        <v>0</v>
      </c>
      <c r="H136" s="10">
        <v>0</v>
      </c>
      <c r="I136" s="10">
        <v>0</v>
      </c>
      <c r="J136" s="10">
        <v>0</v>
      </c>
      <c r="K136" s="10">
        <v>0</v>
      </c>
      <c r="L136" s="10">
        <v>0</v>
      </c>
      <c r="M136" s="10">
        <v>0</v>
      </c>
      <c r="N136" s="10">
        <v>0</v>
      </c>
      <c r="O136" s="10">
        <v>0</v>
      </c>
      <c r="P136" s="10">
        <v>0</v>
      </c>
      <c r="Q136" s="10">
        <v>0</v>
      </c>
      <c r="R136" s="10">
        <v>0</v>
      </c>
      <c r="S136" s="10">
        <v>0</v>
      </c>
      <c r="T136" s="10">
        <v>0</v>
      </c>
      <c r="U136" s="10">
        <v>0</v>
      </c>
      <c r="V136" s="10">
        <v>0</v>
      </c>
      <c r="W136" s="10">
        <v>0</v>
      </c>
      <c r="X136" s="10">
        <v>0</v>
      </c>
      <c r="Y136" s="10">
        <v>0</v>
      </c>
      <c r="Z136" s="10">
        <v>0</v>
      </c>
      <c r="AA136" s="10">
        <v>0</v>
      </c>
      <c r="AB136" s="10">
        <v>0</v>
      </c>
    </row>
    <row r="137" spans="1:28" x14ac:dyDescent="0.25">
      <c r="A137" s="9" t="s">
        <v>9</v>
      </c>
      <c r="B137" s="10">
        <v>2.5798133164062498</v>
      </c>
      <c r="C137" s="10">
        <v>2.7564071035156248</v>
      </c>
      <c r="D137" s="10">
        <v>2.7705981953125001</v>
      </c>
      <c r="E137" s="10">
        <v>2.6801436992187502</v>
      </c>
      <c r="F137" s="10">
        <v>2.6302986113281248</v>
      </c>
      <c r="G137" s="10">
        <v>2.1033588652343749</v>
      </c>
      <c r="H137" s="10">
        <v>2.2836136953124999</v>
      </c>
      <c r="I137" s="10">
        <v>2.0437637021484374</v>
      </c>
      <c r="J137" s="10">
        <v>1.7692956132812501</v>
      </c>
      <c r="K137" s="10">
        <v>1.63837865625</v>
      </c>
      <c r="L137" s="10">
        <v>1.4678116201171876</v>
      </c>
      <c r="M137" s="10">
        <v>1.350583830078125</v>
      </c>
      <c r="N137" s="10">
        <v>1.2292443642578126</v>
      </c>
      <c r="O137" s="10">
        <v>1.2360698007812501</v>
      </c>
      <c r="P137" s="10">
        <v>1.1716121220703124</v>
      </c>
      <c r="Q137" s="10">
        <v>1.1311298984375</v>
      </c>
      <c r="R137" s="10">
        <v>1.097689423828125</v>
      </c>
      <c r="S137" s="10">
        <v>1.0621398994140625</v>
      </c>
      <c r="T137" s="10">
        <v>0.97127491796874998</v>
      </c>
      <c r="U137" s="10">
        <v>0.90730236816406251</v>
      </c>
      <c r="V137" s="10">
        <v>0.82905620703125005</v>
      </c>
      <c r="W137" s="10">
        <v>0.83258792382812497</v>
      </c>
      <c r="X137" s="10">
        <v>0.788214076171875</v>
      </c>
      <c r="Y137" s="10">
        <v>0.63746757714843749</v>
      </c>
      <c r="Z137" s="10">
        <v>0.54948831738281245</v>
      </c>
      <c r="AA137" s="10">
        <v>0.49296894238281252</v>
      </c>
      <c r="AB137" s="10">
        <v>0.44135354296875001</v>
      </c>
    </row>
    <row r="138" spans="1:28" x14ac:dyDescent="0.25">
      <c r="A138" s="11" t="s">
        <v>3</v>
      </c>
      <c r="B138" s="10">
        <v>1.9667506407010549</v>
      </c>
      <c r="C138" s="10">
        <v>1.8107906967107099</v>
      </c>
      <c r="D138" s="10">
        <v>1.284822964880785</v>
      </c>
      <c r="E138" s="10">
        <v>1.08468881736303</v>
      </c>
      <c r="F138" s="10">
        <v>1.0617736570203948</v>
      </c>
      <c r="G138" s="10">
        <v>2.5793872995186446</v>
      </c>
      <c r="H138" s="10">
        <v>1.9770686166937199</v>
      </c>
      <c r="I138" s="10">
        <v>1.8539362096649348</v>
      </c>
      <c r="J138" s="10">
        <v>1.6386432672631175</v>
      </c>
      <c r="K138" s="10">
        <v>1.5500128193136122</v>
      </c>
      <c r="L138" s="10">
        <v>1.4845701792667625</v>
      </c>
      <c r="M138" s="10">
        <v>1.5617795365373024</v>
      </c>
      <c r="N138" s="10">
        <v>1.4995217186513574</v>
      </c>
      <c r="O138" s="10">
        <v>1.4102337372753024</v>
      </c>
      <c r="P138" s="10">
        <v>1.4467921140820124</v>
      </c>
      <c r="Q138" s="10">
        <v>1.3497628206683225</v>
      </c>
      <c r="R138" s="10">
        <v>1.3327458315037348</v>
      </c>
      <c r="S138" s="10">
        <v>1.3132452687391949</v>
      </c>
      <c r="T138" s="10">
        <v>1.3655162858930998</v>
      </c>
      <c r="U138" s="10">
        <v>1.3241188966055049</v>
      </c>
      <c r="V138" s="10">
        <v>1.3103798199568999</v>
      </c>
      <c r="W138" s="10">
        <v>1.2475079429240725</v>
      </c>
      <c r="X138" s="10">
        <v>1.1139506204002823</v>
      </c>
      <c r="Y138" s="10">
        <v>1.1215409165190724</v>
      </c>
      <c r="Z138" s="10">
        <v>1.1799313299251224</v>
      </c>
      <c r="AA138" s="10">
        <v>1.1618963682230574</v>
      </c>
      <c r="AB138" s="10">
        <v>1.2594613225673874</v>
      </c>
    </row>
    <row r="139" spans="1:28" x14ac:dyDescent="0.25">
      <c r="A139" s="9" t="s">
        <v>54</v>
      </c>
      <c r="B139" s="10">
        <v>0</v>
      </c>
      <c r="C139" s="10">
        <v>0</v>
      </c>
      <c r="D139" s="10">
        <v>0</v>
      </c>
      <c r="E139" s="10">
        <v>0</v>
      </c>
      <c r="F139" s="10">
        <v>0</v>
      </c>
      <c r="G139" s="10">
        <v>0.13044321875000001</v>
      </c>
      <c r="H139" s="10">
        <v>0.15474971874999999</v>
      </c>
      <c r="I139" s="10">
        <v>0.14874590625</v>
      </c>
      <c r="J139" s="10">
        <v>0.14069173437499999</v>
      </c>
      <c r="K139" s="10">
        <v>0.134292765625</v>
      </c>
      <c r="L139" s="10">
        <v>0.25844966406249997</v>
      </c>
      <c r="M139" s="10">
        <v>0.2446654140625</v>
      </c>
      <c r="N139" s="10">
        <v>0.23598152343750001</v>
      </c>
      <c r="O139" s="10">
        <v>0.25795436718749998</v>
      </c>
      <c r="P139" s="10">
        <v>0.24909400781249999</v>
      </c>
      <c r="Q139" s="10">
        <v>0.35160879687500002</v>
      </c>
      <c r="R139" s="10">
        <v>0.32606372656249999</v>
      </c>
      <c r="S139" s="10">
        <v>0.34328565625000002</v>
      </c>
      <c r="T139" s="10">
        <v>0.32704788281250002</v>
      </c>
      <c r="U139" s="10">
        <v>0.3019191953125</v>
      </c>
      <c r="V139" s="10">
        <v>0.26695808593749998</v>
      </c>
      <c r="W139" s="10">
        <v>0.27204934375000001</v>
      </c>
      <c r="X139" s="10">
        <v>0.33442343749999998</v>
      </c>
      <c r="Y139" s="10">
        <v>0.27942502343749998</v>
      </c>
      <c r="Z139" s="10">
        <v>0.24146715625000001</v>
      </c>
      <c r="AA139" s="10">
        <v>0.45372186230468747</v>
      </c>
      <c r="AB139" s="10">
        <v>0.43857706689453124</v>
      </c>
    </row>
    <row r="140" spans="1:28" x14ac:dyDescent="0.25">
      <c r="A140" s="12" t="s">
        <v>10</v>
      </c>
      <c r="B140" s="13">
        <v>8.7991921941161273</v>
      </c>
      <c r="C140" s="13">
        <v>8.8423808653034985</v>
      </c>
      <c r="D140" s="13">
        <v>8.2955416324767679</v>
      </c>
      <c r="E140" s="13">
        <v>8.0148790674287334</v>
      </c>
      <c r="F140" s="13">
        <v>7.67480189134894</v>
      </c>
      <c r="G140" s="13">
        <v>4.9470861566703848</v>
      </c>
      <c r="H140" s="13">
        <v>4.4294037088665856</v>
      </c>
      <c r="I140" s="13">
        <v>4.06071204058098</v>
      </c>
      <c r="J140" s="13">
        <v>3.5611070208513569</v>
      </c>
      <c r="K140" s="13">
        <v>3.33309760130137</v>
      </c>
      <c r="L140" s="13">
        <v>3.221406583857247</v>
      </c>
      <c r="M140" s="13">
        <v>3.1684037580243669</v>
      </c>
      <c r="N140" s="13">
        <v>2.9750530861182796</v>
      </c>
      <c r="O140" s="13">
        <v>2.9142912116384014</v>
      </c>
      <c r="P140" s="13">
        <v>2.8783536666001885</v>
      </c>
      <c r="Q140" s="13">
        <v>2.844023798577846</v>
      </c>
      <c r="R140" s="13">
        <v>2.7668481984396638</v>
      </c>
      <c r="S140" s="13">
        <v>2.7199003389018142</v>
      </c>
      <c r="T140" s="13">
        <v>2.6651588313780059</v>
      </c>
      <c r="U140" s="13">
        <v>2.5354140612894973</v>
      </c>
      <c r="V140" s="13">
        <v>2.4084012118827336</v>
      </c>
      <c r="W140" s="13">
        <v>2.3544604078256088</v>
      </c>
      <c r="X140" s="13">
        <v>2.2379447483670449</v>
      </c>
      <c r="Y140" s="13">
        <v>2.0415204355794927</v>
      </c>
      <c r="Z140" s="13">
        <v>1.9721266522299652</v>
      </c>
      <c r="AA140" s="13">
        <v>2.1112739300596139</v>
      </c>
      <c r="AB140" s="13">
        <v>2.1413811403969678</v>
      </c>
    </row>
    <row r="141" spans="1:28" x14ac:dyDescent="0.25">
      <c r="A141" s="109" t="s">
        <v>223</v>
      </c>
      <c r="B141" s="32">
        <f t="shared" ref="B141:AB141" si="13">B140-B138</f>
        <v>6.8324415534150722</v>
      </c>
      <c r="C141" s="32">
        <f t="shared" si="13"/>
        <v>7.0315901685927891</v>
      </c>
      <c r="D141" s="32">
        <f t="shared" si="13"/>
        <v>7.0107186675959827</v>
      </c>
      <c r="E141" s="32">
        <f t="shared" si="13"/>
        <v>6.9301902500657029</v>
      </c>
      <c r="F141" s="32">
        <f t="shared" si="13"/>
        <v>6.6130282343285449</v>
      </c>
      <c r="G141" s="32">
        <f t="shared" si="13"/>
        <v>2.3676988571517401</v>
      </c>
      <c r="H141" s="32">
        <f t="shared" si="13"/>
        <v>2.4523350921728655</v>
      </c>
      <c r="I141" s="32">
        <f t="shared" si="13"/>
        <v>2.2067758309160452</v>
      </c>
      <c r="J141" s="32">
        <f t="shared" si="13"/>
        <v>1.9224637535882394</v>
      </c>
      <c r="K141" s="32">
        <f t="shared" si="13"/>
        <v>1.7830847819877578</v>
      </c>
      <c r="L141" s="32">
        <f t="shared" si="13"/>
        <v>1.7368364045904845</v>
      </c>
      <c r="M141" s="32">
        <f t="shared" si="13"/>
        <v>1.6066242214870645</v>
      </c>
      <c r="N141" s="32">
        <f t="shared" si="13"/>
        <v>1.4755313674669222</v>
      </c>
      <c r="O141" s="32">
        <f t="shared" si="13"/>
        <v>1.504057474363099</v>
      </c>
      <c r="P141" s="32">
        <f t="shared" si="13"/>
        <v>1.4315615525181762</v>
      </c>
      <c r="Q141" s="32">
        <f t="shared" si="13"/>
        <v>1.4942609779095235</v>
      </c>
      <c r="R141" s="32">
        <f t="shared" si="13"/>
        <v>1.434102366935929</v>
      </c>
      <c r="S141" s="32">
        <f t="shared" si="13"/>
        <v>1.4066550701626193</v>
      </c>
      <c r="T141" s="32">
        <f t="shared" si="13"/>
        <v>1.2996425454849061</v>
      </c>
      <c r="U141" s="32">
        <f t="shared" si="13"/>
        <v>1.2112951646839925</v>
      </c>
      <c r="V141" s="32">
        <f t="shared" si="13"/>
        <v>1.0980213919258337</v>
      </c>
      <c r="W141" s="32">
        <f t="shared" si="13"/>
        <v>1.1069524649015363</v>
      </c>
      <c r="X141" s="32">
        <f t="shared" si="13"/>
        <v>1.1239941279667627</v>
      </c>
      <c r="Y141" s="32">
        <f t="shared" si="13"/>
        <v>0.9199795190604203</v>
      </c>
      <c r="Z141" s="32">
        <f t="shared" si="13"/>
        <v>0.7921953223048428</v>
      </c>
      <c r="AA141" s="32">
        <f t="shared" si="13"/>
        <v>0.94937756183655653</v>
      </c>
      <c r="AB141" s="32">
        <f t="shared" si="13"/>
        <v>0.8819198178295804</v>
      </c>
    </row>
    <row r="142" spans="1:28" x14ac:dyDescent="0.25">
      <c r="A142" s="5"/>
    </row>
    <row r="143" spans="1:28" x14ac:dyDescent="0.25">
      <c r="A143" s="5" t="str">
        <f>'RAW DATA INPUTS &gt;&gt;&gt;'!D17</f>
        <v>L SCGHG Federal CO2 Tax as Fixed Cost</v>
      </c>
    </row>
    <row r="144" spans="1:28" x14ac:dyDescent="0.25">
      <c r="A144" s="6" t="s">
        <v>6</v>
      </c>
      <c r="B144" s="2">
        <v>2021</v>
      </c>
      <c r="C144" s="2">
        <v>2022</v>
      </c>
      <c r="D144" s="2">
        <v>2023</v>
      </c>
      <c r="E144" s="2">
        <v>2024</v>
      </c>
      <c r="F144" s="2">
        <v>2025</v>
      </c>
      <c r="G144" s="2">
        <v>2026</v>
      </c>
      <c r="H144" s="2">
        <v>2027</v>
      </c>
      <c r="I144" s="2">
        <v>2028</v>
      </c>
      <c r="J144" s="2">
        <v>2029</v>
      </c>
      <c r="K144" s="2">
        <v>2030</v>
      </c>
      <c r="L144" s="2">
        <v>2031</v>
      </c>
      <c r="M144" s="2">
        <v>2032</v>
      </c>
      <c r="N144" s="2">
        <v>2033</v>
      </c>
      <c r="O144" s="2">
        <v>2034</v>
      </c>
      <c r="P144" s="2">
        <v>2035</v>
      </c>
      <c r="Q144" s="2">
        <v>2036</v>
      </c>
      <c r="R144" s="2">
        <v>2037</v>
      </c>
      <c r="S144" s="2">
        <v>2038</v>
      </c>
      <c r="T144" s="2">
        <v>2039</v>
      </c>
      <c r="U144" s="2">
        <v>2040</v>
      </c>
      <c r="V144" s="2">
        <v>2041</v>
      </c>
      <c r="W144" s="2">
        <v>2042</v>
      </c>
      <c r="X144" s="2">
        <v>2043</v>
      </c>
      <c r="Y144" s="2">
        <v>2044</v>
      </c>
      <c r="Z144" s="2">
        <v>2045</v>
      </c>
      <c r="AA144" s="2">
        <v>2046</v>
      </c>
      <c r="AB144" s="2">
        <v>2047</v>
      </c>
    </row>
    <row r="145" spans="1:28" x14ac:dyDescent="0.25">
      <c r="A145" s="7" t="s">
        <v>7</v>
      </c>
      <c r="B145" s="8">
        <v>1.7536969870088226</v>
      </c>
      <c r="C145" s="8">
        <v>1.807705940077164</v>
      </c>
      <c r="D145" s="8">
        <v>1.8005682222834831</v>
      </c>
      <c r="E145" s="8">
        <v>1.7940795280271447</v>
      </c>
      <c r="F145" s="8">
        <v>1.4734085156725898</v>
      </c>
      <c r="G145" s="8">
        <v>0.13389677316736567</v>
      </c>
      <c r="H145" s="8">
        <v>1.3971678110366313E-2</v>
      </c>
      <c r="I145" s="8">
        <v>1.4266222517607821E-2</v>
      </c>
      <c r="J145" s="8">
        <v>1.2476405931989542E-2</v>
      </c>
      <c r="K145" s="8">
        <v>1.0413360112757852E-2</v>
      </c>
      <c r="L145" s="8">
        <v>1.0575120410796992E-2</v>
      </c>
      <c r="M145" s="8">
        <v>1.1374977346439394E-2</v>
      </c>
      <c r="N145" s="8">
        <v>1.0305479771609258E-2</v>
      </c>
      <c r="O145" s="8">
        <v>1.0033306394348789E-2</v>
      </c>
      <c r="P145" s="8">
        <v>1.0769234273786054E-2</v>
      </c>
      <c r="Q145" s="8">
        <v>1.1436086708735175E-2</v>
      </c>
      <c r="R145" s="8">
        <v>1.0349217486143163E-2</v>
      </c>
      <c r="S145" s="8">
        <v>5.8569097512578116E-4</v>
      </c>
      <c r="T145" s="8">
        <v>7.1501115104460943E-4</v>
      </c>
      <c r="U145" s="8">
        <v>1.9443224284189061E-3</v>
      </c>
      <c r="V145" s="8">
        <v>9.7425740307499999E-4</v>
      </c>
      <c r="W145" s="8">
        <v>1.4422569699561719E-3</v>
      </c>
      <c r="X145" s="8">
        <v>9.7945459665367183E-4</v>
      </c>
      <c r="Y145" s="8">
        <v>2.6686177768267183E-3</v>
      </c>
      <c r="Z145" s="8">
        <v>1.1105623663088282E-3</v>
      </c>
      <c r="AA145" s="8">
        <v>2.126498928604531E-3</v>
      </c>
      <c r="AB145" s="8">
        <v>1.6120294512892968E-3</v>
      </c>
    </row>
    <row r="146" spans="1:28" x14ac:dyDescent="0.25">
      <c r="A146" s="9" t="s">
        <v>8</v>
      </c>
      <c r="B146" s="10">
        <v>2.2330874999999999</v>
      </c>
      <c r="C146" s="10">
        <v>2.2049451250000001</v>
      </c>
      <c r="D146" s="10">
        <v>2.1892339999999999</v>
      </c>
      <c r="E146" s="10">
        <v>2.2043541250000001</v>
      </c>
      <c r="F146" s="10">
        <v>2.225803</v>
      </c>
      <c r="G146" s="10">
        <v>0</v>
      </c>
      <c r="H146" s="10">
        <v>0</v>
      </c>
      <c r="I146" s="10">
        <v>0</v>
      </c>
      <c r="J146" s="10">
        <v>0</v>
      </c>
      <c r="K146" s="10">
        <v>0</v>
      </c>
      <c r="L146" s="10">
        <v>0</v>
      </c>
      <c r="M146" s="10">
        <v>0</v>
      </c>
      <c r="N146" s="10">
        <v>0</v>
      </c>
      <c r="O146" s="10">
        <v>0</v>
      </c>
      <c r="P146" s="10">
        <v>0</v>
      </c>
      <c r="Q146" s="10">
        <v>0</v>
      </c>
      <c r="R146" s="10">
        <v>0</v>
      </c>
      <c r="S146" s="10">
        <v>0</v>
      </c>
      <c r="T146" s="10">
        <v>0</v>
      </c>
      <c r="U146" s="10">
        <v>0</v>
      </c>
      <c r="V146" s="10">
        <v>0</v>
      </c>
      <c r="W146" s="10">
        <v>0</v>
      </c>
      <c r="X146" s="10">
        <v>0</v>
      </c>
      <c r="Y146" s="10">
        <v>0</v>
      </c>
      <c r="Z146" s="10">
        <v>0</v>
      </c>
      <c r="AA146" s="10">
        <v>0</v>
      </c>
      <c r="AB146" s="10">
        <v>0</v>
      </c>
    </row>
    <row r="147" spans="1:28" x14ac:dyDescent="0.25">
      <c r="A147" s="9" t="s">
        <v>9</v>
      </c>
      <c r="B147" s="10">
        <v>2.1841877314453124</v>
      </c>
      <c r="C147" s="10">
        <v>3.2071854687500001</v>
      </c>
      <c r="D147" s="10">
        <v>3.2107525468749998</v>
      </c>
      <c r="E147" s="10">
        <v>3.197198265625</v>
      </c>
      <c r="F147" s="10">
        <v>2.8727975468750002</v>
      </c>
      <c r="G147" s="10">
        <v>0.72392027685546878</v>
      </c>
      <c r="H147" s="10">
        <v>0.88706271582031249</v>
      </c>
      <c r="I147" s="10">
        <v>0.81848050781250004</v>
      </c>
      <c r="J147" s="10">
        <v>0.66328858496093746</v>
      </c>
      <c r="K147" s="10">
        <v>0.62264151562500003</v>
      </c>
      <c r="L147" s="10">
        <v>0.58035023779296879</v>
      </c>
      <c r="M147" s="10">
        <v>0.55826672900390628</v>
      </c>
      <c r="N147" s="10">
        <v>0.58458618212890623</v>
      </c>
      <c r="O147" s="10">
        <v>0.60860563037109372</v>
      </c>
      <c r="P147" s="10">
        <v>0.56460682324218747</v>
      </c>
      <c r="Q147" s="10">
        <v>0.55251865917968745</v>
      </c>
      <c r="R147" s="10">
        <v>0.52676527636718751</v>
      </c>
      <c r="S147" s="10">
        <v>0.55575688378906252</v>
      </c>
      <c r="T147" s="10">
        <v>0.53006285156249999</v>
      </c>
      <c r="U147" s="10">
        <v>0.48444917529296877</v>
      </c>
      <c r="V147" s="10">
        <v>0.37325374853515625</v>
      </c>
      <c r="W147" s="10">
        <v>0.42368709130859378</v>
      </c>
      <c r="X147" s="10">
        <v>0.35581106787109373</v>
      </c>
      <c r="Y147" s="10">
        <v>0.32478096582031252</v>
      </c>
      <c r="Z147" s="10">
        <v>0.30449129248046874</v>
      </c>
      <c r="AA147" s="10">
        <v>0.31894590600585937</v>
      </c>
      <c r="AB147" s="10">
        <v>0.31261762768554685</v>
      </c>
    </row>
    <row r="148" spans="1:28" x14ac:dyDescent="0.25">
      <c r="A148" s="11" t="s">
        <v>3</v>
      </c>
      <c r="B148" s="10">
        <v>2.1888338802193599</v>
      </c>
      <c r="C148" s="10">
        <v>1.6000151052911851</v>
      </c>
      <c r="D148" s="10">
        <v>1.1482938562091975</v>
      </c>
      <c r="E148" s="10">
        <v>1.0820212307455375</v>
      </c>
      <c r="F148" s="10">
        <v>0.76624730572274491</v>
      </c>
      <c r="G148" s="10">
        <v>2.9942711415834249</v>
      </c>
      <c r="H148" s="10">
        <v>2.4879484853590399</v>
      </c>
      <c r="I148" s="10">
        <v>2.5657737081869749</v>
      </c>
      <c r="J148" s="10">
        <v>2.0398356014894548</v>
      </c>
      <c r="K148" s="10">
        <v>2.0660656455498949</v>
      </c>
      <c r="L148" s="10">
        <v>1.9953405794550247</v>
      </c>
      <c r="M148" s="10">
        <v>1.9516753019826698</v>
      </c>
      <c r="N148" s="10">
        <v>1.8652960028138423</v>
      </c>
      <c r="O148" s="10">
        <v>1.7081773066934123</v>
      </c>
      <c r="P148" s="10">
        <v>1.672928577508265</v>
      </c>
      <c r="Q148" s="10">
        <v>1.7047995598897725</v>
      </c>
      <c r="R148" s="10">
        <v>1.6123897398660147</v>
      </c>
      <c r="S148" s="10">
        <v>1.5460564190091348</v>
      </c>
      <c r="T148" s="10">
        <v>1.5719167510513499</v>
      </c>
      <c r="U148" s="10">
        <v>1.5098527007997125</v>
      </c>
      <c r="V148" s="10">
        <v>1.5423562881426973</v>
      </c>
      <c r="W148" s="10">
        <v>1.4127988402030525</v>
      </c>
      <c r="X148" s="10">
        <v>1.3529852161678875</v>
      </c>
      <c r="Y148" s="10">
        <v>1.2855661221656274</v>
      </c>
      <c r="Z148" s="10">
        <v>1.2555445428668175</v>
      </c>
      <c r="AA148" s="10">
        <v>1.2488484199517151</v>
      </c>
      <c r="AB148" s="10">
        <v>1.3596455721548424</v>
      </c>
    </row>
    <row r="149" spans="1:28" x14ac:dyDescent="0.25">
      <c r="A149" s="9" t="s">
        <v>54</v>
      </c>
      <c r="B149" s="10">
        <v>0</v>
      </c>
      <c r="C149" s="10">
        <v>0</v>
      </c>
      <c r="D149" s="10">
        <v>0</v>
      </c>
      <c r="E149" s="10">
        <v>0</v>
      </c>
      <c r="F149" s="10">
        <v>0</v>
      </c>
      <c r="G149" s="10">
        <v>0.33568746875</v>
      </c>
      <c r="H149" s="10">
        <v>0.36438896874999999</v>
      </c>
      <c r="I149" s="10">
        <v>0.30680884375</v>
      </c>
      <c r="J149" s="10">
        <v>0.24323609374999999</v>
      </c>
      <c r="K149" s="10">
        <v>0.20818637500000001</v>
      </c>
      <c r="L149" s="10">
        <v>0.17943278125000001</v>
      </c>
      <c r="M149" s="10">
        <v>0.16793135937500001</v>
      </c>
      <c r="N149" s="10">
        <v>0.17484098437500001</v>
      </c>
      <c r="O149" s="10">
        <v>0.16260321875</v>
      </c>
      <c r="P149" s="10">
        <v>0.14439340624999999</v>
      </c>
      <c r="Q149" s="10">
        <v>0.20013894140624999</v>
      </c>
      <c r="R149" s="10">
        <v>0.1820095390625</v>
      </c>
      <c r="S149" s="10">
        <v>0.18651050390625001</v>
      </c>
      <c r="T149" s="10">
        <v>0.17269152343749999</v>
      </c>
      <c r="U149" s="10">
        <v>0.14764267187499999</v>
      </c>
      <c r="V149" s="10">
        <v>0.1166439375</v>
      </c>
      <c r="W149" s="10">
        <v>0.12946958593749999</v>
      </c>
      <c r="X149" s="10">
        <v>0.14832083203124999</v>
      </c>
      <c r="Y149" s="10">
        <v>0.13909655664062501</v>
      </c>
      <c r="Z149" s="10">
        <v>0.12797486328124999</v>
      </c>
      <c r="AA149" s="10">
        <v>0.26373382861328126</v>
      </c>
      <c r="AB149" s="10">
        <v>0.25938527880859374</v>
      </c>
    </row>
    <row r="150" spans="1:28" x14ac:dyDescent="0.25">
      <c r="A150" s="12" t="s">
        <v>10</v>
      </c>
      <c r="B150" s="13">
        <v>8.359806098673495</v>
      </c>
      <c r="C150" s="13">
        <v>8.8198516391183492</v>
      </c>
      <c r="D150" s="13">
        <v>8.3488486253676797</v>
      </c>
      <c r="E150" s="13">
        <v>8.2776531493976826</v>
      </c>
      <c r="F150" s="13">
        <v>7.3382563682703346</v>
      </c>
      <c r="G150" s="13">
        <v>4.1877756603562597</v>
      </c>
      <c r="H150" s="13">
        <v>3.7533718480397189</v>
      </c>
      <c r="I150" s="13">
        <v>3.7053292822670825</v>
      </c>
      <c r="J150" s="13">
        <v>2.9588366861323818</v>
      </c>
      <c r="K150" s="13">
        <v>2.9073068962876527</v>
      </c>
      <c r="L150" s="13">
        <v>2.7656987189087907</v>
      </c>
      <c r="M150" s="13">
        <v>2.6892483677080152</v>
      </c>
      <c r="N150" s="13">
        <v>2.6350286490893575</v>
      </c>
      <c r="O150" s="13">
        <v>2.489419462208855</v>
      </c>
      <c r="P150" s="13">
        <v>2.3926980412742385</v>
      </c>
      <c r="Q150" s="13">
        <v>2.4688932471844449</v>
      </c>
      <c r="R150" s="13">
        <v>2.3315137727818454</v>
      </c>
      <c r="S150" s="13">
        <v>2.2889094976795734</v>
      </c>
      <c r="T150" s="13">
        <v>2.2753861372023945</v>
      </c>
      <c r="U150" s="13">
        <v>2.1438888703961001</v>
      </c>
      <c r="V150" s="13">
        <v>2.0332282315809285</v>
      </c>
      <c r="W150" s="13">
        <v>1.9673977744191022</v>
      </c>
      <c r="X150" s="13">
        <v>1.8580965706668848</v>
      </c>
      <c r="Y150" s="13">
        <v>1.7521122624033916</v>
      </c>
      <c r="Z150" s="13">
        <v>1.6891212609948452</v>
      </c>
      <c r="AA150" s="13">
        <v>1.8336546534994604</v>
      </c>
      <c r="AB150" s="13">
        <v>1.9332605081002723</v>
      </c>
    </row>
    <row r="151" spans="1:28" x14ac:dyDescent="0.25">
      <c r="A151" s="109" t="s">
        <v>223</v>
      </c>
      <c r="B151" s="32">
        <f t="shared" ref="B151:AB151" si="14">B150-B148</f>
        <v>6.1709722184541356</v>
      </c>
      <c r="C151" s="32">
        <f t="shared" si="14"/>
        <v>7.2198365338271646</v>
      </c>
      <c r="D151" s="32">
        <f t="shared" si="14"/>
        <v>7.2005547691584821</v>
      </c>
      <c r="E151" s="32">
        <f t="shared" si="14"/>
        <v>7.1956319186521451</v>
      </c>
      <c r="F151" s="32">
        <f t="shared" si="14"/>
        <v>6.5720090625475898</v>
      </c>
      <c r="G151" s="32">
        <f t="shared" si="14"/>
        <v>1.1935045187728348</v>
      </c>
      <c r="H151" s="32">
        <f t="shared" si="14"/>
        <v>1.265423362680679</v>
      </c>
      <c r="I151" s="32">
        <f t="shared" si="14"/>
        <v>1.1395555740801075</v>
      </c>
      <c r="J151" s="32">
        <f t="shared" si="14"/>
        <v>0.91900108464292707</v>
      </c>
      <c r="K151" s="32">
        <f t="shared" si="14"/>
        <v>0.8412412507377578</v>
      </c>
      <c r="L151" s="32">
        <f t="shared" si="14"/>
        <v>0.77035813945376597</v>
      </c>
      <c r="M151" s="32">
        <f t="shared" si="14"/>
        <v>0.73757306572534542</v>
      </c>
      <c r="N151" s="32">
        <f t="shared" si="14"/>
        <v>0.76973264627551519</v>
      </c>
      <c r="O151" s="32">
        <f t="shared" si="14"/>
        <v>0.78124215551544274</v>
      </c>
      <c r="P151" s="32">
        <f t="shared" si="14"/>
        <v>0.71976946376597351</v>
      </c>
      <c r="Q151" s="32">
        <f t="shared" si="14"/>
        <v>0.76409368729467242</v>
      </c>
      <c r="R151" s="32">
        <f t="shared" si="14"/>
        <v>0.7191240329158306</v>
      </c>
      <c r="S151" s="32">
        <f t="shared" si="14"/>
        <v>0.74285307867043859</v>
      </c>
      <c r="T151" s="32">
        <f t="shared" si="14"/>
        <v>0.7034693861510446</v>
      </c>
      <c r="U151" s="32">
        <f t="shared" si="14"/>
        <v>0.63403616959638764</v>
      </c>
      <c r="V151" s="32">
        <f t="shared" si="14"/>
        <v>0.49087194343823115</v>
      </c>
      <c r="W151" s="32">
        <f t="shared" si="14"/>
        <v>0.55459893421604978</v>
      </c>
      <c r="X151" s="32">
        <f t="shared" si="14"/>
        <v>0.50511135449899736</v>
      </c>
      <c r="Y151" s="32">
        <f t="shared" si="14"/>
        <v>0.4665461402377642</v>
      </c>
      <c r="Z151" s="32">
        <f t="shared" si="14"/>
        <v>0.43357671812802767</v>
      </c>
      <c r="AA151" s="32">
        <f t="shared" si="14"/>
        <v>0.5848062335477453</v>
      </c>
      <c r="AB151" s="32">
        <f t="shared" si="14"/>
        <v>0.57361493594542989</v>
      </c>
    </row>
    <row r="152" spans="1:28" x14ac:dyDescent="0.25">
      <c r="A152" s="5"/>
    </row>
    <row r="153" spans="1:28" x14ac:dyDescent="0.25">
      <c r="A153" s="5" t="str">
        <f>'RAW DATA INPUTS &gt;&gt;&gt;'!D18</f>
        <v>M Alternative Fuel for Peakers - Biodiesel</v>
      </c>
    </row>
    <row r="154" spans="1:28" x14ac:dyDescent="0.25">
      <c r="A154" s="6" t="s">
        <v>6</v>
      </c>
      <c r="B154" s="2">
        <v>2021</v>
      </c>
      <c r="C154" s="2">
        <v>2022</v>
      </c>
      <c r="D154" s="2">
        <v>2023</v>
      </c>
      <c r="E154" s="2">
        <v>2024</v>
      </c>
      <c r="F154" s="2">
        <v>2025</v>
      </c>
      <c r="G154" s="2">
        <v>2026</v>
      </c>
      <c r="H154" s="2">
        <v>2027</v>
      </c>
      <c r="I154" s="2">
        <v>2028</v>
      </c>
      <c r="J154" s="2">
        <v>2029</v>
      </c>
      <c r="K154" s="2">
        <v>2030</v>
      </c>
      <c r="L154" s="2">
        <v>2031</v>
      </c>
      <c r="M154" s="2">
        <v>2032</v>
      </c>
      <c r="N154" s="2">
        <v>2033</v>
      </c>
      <c r="O154" s="2">
        <v>2034</v>
      </c>
      <c r="P154" s="2">
        <v>2035</v>
      </c>
      <c r="Q154" s="2">
        <v>2036</v>
      </c>
      <c r="R154" s="2">
        <v>2037</v>
      </c>
      <c r="S154" s="2">
        <v>2038</v>
      </c>
      <c r="T154" s="2">
        <v>2039</v>
      </c>
      <c r="U154" s="2">
        <v>2040</v>
      </c>
      <c r="V154" s="2">
        <v>2041</v>
      </c>
      <c r="W154" s="2">
        <v>2042</v>
      </c>
      <c r="X154" s="2">
        <v>2043</v>
      </c>
      <c r="Y154" s="2">
        <v>2044</v>
      </c>
      <c r="Z154" s="2">
        <v>2045</v>
      </c>
      <c r="AA154" s="2">
        <v>2046</v>
      </c>
      <c r="AB154" s="2">
        <v>2047</v>
      </c>
    </row>
    <row r="155" spans="1:28" x14ac:dyDescent="0.25">
      <c r="A155" s="7" t="s">
        <v>7</v>
      </c>
      <c r="B155" s="8">
        <v>1.7536969870088226</v>
      </c>
      <c r="C155" s="8">
        <v>1.807705940077164</v>
      </c>
      <c r="D155" s="8">
        <v>1.8005682222834831</v>
      </c>
      <c r="E155" s="8">
        <v>1.7941020105540162</v>
      </c>
      <c r="F155" s="8">
        <v>1.4915638970227638</v>
      </c>
      <c r="G155" s="8">
        <v>0.13389677316736567</v>
      </c>
      <c r="H155" s="8">
        <v>1.3971678110366313E-2</v>
      </c>
      <c r="I155" s="8">
        <v>1.4266222517607821E-2</v>
      </c>
      <c r="J155" s="8">
        <v>1.2476405931989542E-2</v>
      </c>
      <c r="K155" s="8">
        <v>1.0413360112757852E-2</v>
      </c>
      <c r="L155" s="8">
        <v>1.0575120410796992E-2</v>
      </c>
      <c r="M155" s="8">
        <v>1.1374977346439394E-2</v>
      </c>
      <c r="N155" s="8">
        <v>1.0305479771609258E-2</v>
      </c>
      <c r="O155" s="8">
        <v>1.0033306394348789E-2</v>
      </c>
      <c r="P155" s="8">
        <v>1.0812332217930116E-2</v>
      </c>
      <c r="Q155" s="8">
        <v>1.1479184652879237E-2</v>
      </c>
      <c r="R155" s="8">
        <v>1.0349217486143163E-2</v>
      </c>
      <c r="S155" s="8">
        <v>1.401906275133203E-3</v>
      </c>
      <c r="T155" s="8">
        <v>1.639818066339922E-3</v>
      </c>
      <c r="U155" s="8">
        <v>2.8605037335170309E-3</v>
      </c>
      <c r="V155" s="8">
        <v>1.666624445674375E-3</v>
      </c>
      <c r="W155" s="8">
        <v>2.3529400130568746E-3</v>
      </c>
      <c r="X155" s="8">
        <v>1.5373042697555469E-3</v>
      </c>
      <c r="Y155" s="8">
        <v>3.3101230734335152E-3</v>
      </c>
      <c r="Z155" s="8">
        <v>2.0919099306453905E-3</v>
      </c>
      <c r="AA155" s="8">
        <v>3.5247810926470309E-3</v>
      </c>
      <c r="AB155" s="8">
        <v>1.6992564989116406E-3</v>
      </c>
    </row>
    <row r="156" spans="1:28" x14ac:dyDescent="0.25">
      <c r="A156" s="9" t="s">
        <v>8</v>
      </c>
      <c r="B156" s="10">
        <v>2.2330874999999999</v>
      </c>
      <c r="C156" s="10">
        <v>2.2049794999999999</v>
      </c>
      <c r="D156" s="10">
        <v>2.180025375</v>
      </c>
      <c r="E156" s="10">
        <v>2.1947852499999998</v>
      </c>
      <c r="F156" s="10">
        <v>2.2260110000000002</v>
      </c>
      <c r="G156" s="10">
        <v>0</v>
      </c>
      <c r="H156" s="10">
        <v>0</v>
      </c>
      <c r="I156" s="10">
        <v>0</v>
      </c>
      <c r="J156" s="10">
        <v>0</v>
      </c>
      <c r="K156" s="10">
        <v>0</v>
      </c>
      <c r="L156" s="10">
        <v>0</v>
      </c>
      <c r="M156" s="10">
        <v>0</v>
      </c>
      <c r="N156" s="10">
        <v>0</v>
      </c>
      <c r="O156" s="10">
        <v>0</v>
      </c>
      <c r="P156" s="10">
        <v>0</v>
      </c>
      <c r="Q156" s="10">
        <v>0</v>
      </c>
      <c r="R156" s="10">
        <v>0</v>
      </c>
      <c r="S156" s="10">
        <v>0</v>
      </c>
      <c r="T156" s="10">
        <v>0</v>
      </c>
      <c r="U156" s="10">
        <v>0</v>
      </c>
      <c r="V156" s="10">
        <v>0</v>
      </c>
      <c r="W156" s="10">
        <v>0</v>
      </c>
      <c r="X156" s="10">
        <v>0</v>
      </c>
      <c r="Y156" s="10">
        <v>0</v>
      </c>
      <c r="Z156" s="10">
        <v>0</v>
      </c>
      <c r="AA156" s="10">
        <v>0</v>
      </c>
      <c r="AB156" s="10">
        <v>0</v>
      </c>
    </row>
    <row r="157" spans="1:28" x14ac:dyDescent="0.25">
      <c r="A157" s="9" t="s">
        <v>9</v>
      </c>
      <c r="B157" s="10">
        <v>2.5619040136718749</v>
      </c>
      <c r="C157" s="10">
        <v>2.7369637519531249</v>
      </c>
      <c r="D157" s="10">
        <v>2.7522422714843748</v>
      </c>
      <c r="E157" s="10">
        <v>2.6726238203124999</v>
      </c>
      <c r="F157" s="10">
        <v>2.6088403300781251</v>
      </c>
      <c r="G157" s="10">
        <v>2.1057647871093752</v>
      </c>
      <c r="H157" s="10">
        <v>2.3107880800781251</v>
      </c>
      <c r="I157" s="10">
        <v>2.0709618808593748</v>
      </c>
      <c r="J157" s="10">
        <v>1.814758546875</v>
      </c>
      <c r="K157" s="10">
        <v>1.66034367578125</v>
      </c>
      <c r="L157" s="10">
        <v>1.5173059765625001</v>
      </c>
      <c r="M157" s="10">
        <v>1.420072259765625</v>
      </c>
      <c r="N157" s="10">
        <v>1.3410752128906249</v>
      </c>
      <c r="O157" s="10">
        <v>1.3158643691406251</v>
      </c>
      <c r="P157" s="10">
        <v>1.2616443515625</v>
      </c>
      <c r="Q157" s="10">
        <v>1.3014981367187499</v>
      </c>
      <c r="R157" s="10">
        <v>1.2336725859375</v>
      </c>
      <c r="S157" s="10">
        <v>1.22359983984375</v>
      </c>
      <c r="T157" s="10">
        <v>1.0897743261718751</v>
      </c>
      <c r="U157" s="10">
        <v>0.96644415625000002</v>
      </c>
      <c r="V157" s="10">
        <v>0.95838867773437497</v>
      </c>
      <c r="W157" s="10">
        <v>0.918523166015625</v>
      </c>
      <c r="X157" s="10">
        <v>0.79661235644531248</v>
      </c>
      <c r="Y157" s="10">
        <v>0.70751100878906248</v>
      </c>
      <c r="Z157" s="10">
        <v>0.61870741992187495</v>
      </c>
      <c r="AA157" s="10">
        <v>0.49360488281249998</v>
      </c>
      <c r="AB157" s="10">
        <v>0.39429721484375002</v>
      </c>
    </row>
    <row r="158" spans="1:28" x14ac:dyDescent="0.25">
      <c r="A158" s="11" t="s">
        <v>3</v>
      </c>
      <c r="B158" s="10">
        <v>1.9667506407010549</v>
      </c>
      <c r="C158" s="10">
        <v>1.8104777059825772</v>
      </c>
      <c r="D158" s="10">
        <v>1.2837482710532151</v>
      </c>
      <c r="E158" s="10">
        <v>1.158232124712135</v>
      </c>
      <c r="F158" s="10">
        <v>1.0452799247675948</v>
      </c>
      <c r="G158" s="10">
        <v>2.5536815962163</v>
      </c>
      <c r="H158" s="10">
        <v>1.9534276406071625</v>
      </c>
      <c r="I158" s="10">
        <v>2.0848328056463599</v>
      </c>
      <c r="J158" s="10">
        <v>1.8591578198923673</v>
      </c>
      <c r="K158" s="10">
        <v>1.6302494797483673</v>
      </c>
      <c r="L158" s="10">
        <v>1.5985969526115049</v>
      </c>
      <c r="M158" s="10">
        <v>1.5871935647555624</v>
      </c>
      <c r="N158" s="10">
        <v>1.5755004286534149</v>
      </c>
      <c r="O158" s="10">
        <v>1.49787463354606</v>
      </c>
      <c r="P158" s="10">
        <v>1.4158246982388574</v>
      </c>
      <c r="Q158" s="10">
        <v>1.3639179738716398</v>
      </c>
      <c r="R158" s="10">
        <v>1.3548051145455473</v>
      </c>
      <c r="S158" s="10">
        <v>1.3431382316095148</v>
      </c>
      <c r="T158" s="10">
        <v>1.3410104004531576</v>
      </c>
      <c r="U158" s="10">
        <v>1.3229754387510924</v>
      </c>
      <c r="V158" s="10">
        <v>1.3484351089416349</v>
      </c>
      <c r="W158" s="10">
        <v>1.2416383130321222</v>
      </c>
      <c r="X158" s="10">
        <v>1.3002912580993224</v>
      </c>
      <c r="Y158" s="10">
        <v>1.2304337507599223</v>
      </c>
      <c r="Z158" s="10">
        <v>1.2456762426643975</v>
      </c>
      <c r="AA158" s="10">
        <v>1.18835943923961</v>
      </c>
      <c r="AB158" s="10">
        <v>1.5079811390813951</v>
      </c>
    </row>
    <row r="159" spans="1:28" x14ac:dyDescent="0.25">
      <c r="A159" s="9" t="s">
        <v>54</v>
      </c>
      <c r="B159" s="10">
        <v>0</v>
      </c>
      <c r="C159" s="10">
        <v>0</v>
      </c>
      <c r="D159" s="10">
        <v>0</v>
      </c>
      <c r="E159" s="10">
        <v>0</v>
      </c>
      <c r="F159" s="10">
        <v>0</v>
      </c>
      <c r="G159" s="10">
        <v>0</v>
      </c>
      <c r="H159" s="10">
        <v>0</v>
      </c>
      <c r="I159" s="10">
        <v>0</v>
      </c>
      <c r="J159" s="10">
        <v>0</v>
      </c>
      <c r="K159" s="10">
        <v>0</v>
      </c>
      <c r="L159" s="10">
        <v>0</v>
      </c>
      <c r="M159" s="10">
        <v>0</v>
      </c>
      <c r="N159" s="10">
        <v>0</v>
      </c>
      <c r="O159" s="10">
        <v>0</v>
      </c>
      <c r="P159" s="10">
        <v>0</v>
      </c>
      <c r="Q159" s="10">
        <v>0</v>
      </c>
      <c r="R159" s="10">
        <v>0</v>
      </c>
      <c r="S159" s="10">
        <v>0</v>
      </c>
      <c r="T159" s="10">
        <v>0</v>
      </c>
      <c r="U159" s="10">
        <v>0</v>
      </c>
      <c r="V159" s="10">
        <v>0</v>
      </c>
      <c r="W159" s="10">
        <v>0</v>
      </c>
      <c r="X159" s="10">
        <v>0</v>
      </c>
      <c r="Y159" s="10">
        <v>0</v>
      </c>
      <c r="Z159" s="10">
        <v>0</v>
      </c>
      <c r="AA159" s="10">
        <v>0</v>
      </c>
      <c r="AB159" s="10">
        <v>0</v>
      </c>
    </row>
    <row r="160" spans="1:28" x14ac:dyDescent="0.25">
      <c r="A160" s="12" t="s">
        <v>10</v>
      </c>
      <c r="B160" s="13">
        <v>8.5154391413817514</v>
      </c>
      <c r="C160" s="13">
        <v>8.5601268980128662</v>
      </c>
      <c r="D160" s="13">
        <v>8.016584139821072</v>
      </c>
      <c r="E160" s="13">
        <v>7.8197432055786509</v>
      </c>
      <c r="F160" s="13">
        <v>7.3716951518684839</v>
      </c>
      <c r="G160" s="13">
        <v>4.7933431564930409</v>
      </c>
      <c r="H160" s="13">
        <v>4.2781873987956534</v>
      </c>
      <c r="I160" s="13">
        <v>4.1700609090233431</v>
      </c>
      <c r="J160" s="13">
        <v>3.6863927726993566</v>
      </c>
      <c r="K160" s="13">
        <v>3.3010065156423751</v>
      </c>
      <c r="L160" s="13">
        <v>3.1264780495848017</v>
      </c>
      <c r="M160" s="13">
        <v>3.018640801867627</v>
      </c>
      <c r="N160" s="13">
        <v>2.9268811213156489</v>
      </c>
      <c r="O160" s="13">
        <v>2.8237723090810336</v>
      </c>
      <c r="P160" s="13">
        <v>2.6882813820192872</v>
      </c>
      <c r="Q160" s="13">
        <v>2.676895295243269</v>
      </c>
      <c r="R160" s="13">
        <v>2.5988269179691903</v>
      </c>
      <c r="S160" s="13">
        <v>2.5681399777283982</v>
      </c>
      <c r="T160" s="13">
        <v>2.4324245446913726</v>
      </c>
      <c r="U160" s="13">
        <v>2.2922800987346093</v>
      </c>
      <c r="V160" s="13">
        <v>2.3084904111216842</v>
      </c>
      <c r="W160" s="13">
        <v>2.1625144190608041</v>
      </c>
      <c r="X160" s="13">
        <v>2.0984409188143904</v>
      </c>
      <c r="Y160" s="13">
        <v>1.9412548826224183</v>
      </c>
      <c r="Z160" s="13">
        <v>1.8664755725169178</v>
      </c>
      <c r="AA160" s="13">
        <v>1.9836057388869444</v>
      </c>
      <c r="AB160" s="13">
        <v>2.2271447559318691</v>
      </c>
    </row>
    <row r="161" spans="1:28" x14ac:dyDescent="0.25">
      <c r="A161" s="109" t="s">
        <v>223</v>
      </c>
      <c r="B161" s="32">
        <f t="shared" ref="B161:AB161" si="15">B160-B158</f>
        <v>6.5486885006806963</v>
      </c>
      <c r="C161" s="32">
        <f t="shared" si="15"/>
        <v>6.7496491920302892</v>
      </c>
      <c r="D161" s="32">
        <f t="shared" si="15"/>
        <v>6.7328358687678573</v>
      </c>
      <c r="E161" s="32">
        <f t="shared" si="15"/>
        <v>6.6615110808665161</v>
      </c>
      <c r="F161" s="32">
        <f t="shared" si="15"/>
        <v>6.3264152271008891</v>
      </c>
      <c r="G161" s="32">
        <f t="shared" si="15"/>
        <v>2.2396615602767409</v>
      </c>
      <c r="H161" s="32">
        <f t="shared" si="15"/>
        <v>2.3247597581884909</v>
      </c>
      <c r="I161" s="32">
        <f t="shared" si="15"/>
        <v>2.0852281033769833</v>
      </c>
      <c r="J161" s="32">
        <f t="shared" si="15"/>
        <v>1.8272349528069893</v>
      </c>
      <c r="K161" s="32">
        <f t="shared" si="15"/>
        <v>1.6707570358940078</v>
      </c>
      <c r="L161" s="32">
        <f t="shared" si="15"/>
        <v>1.5278810969732968</v>
      </c>
      <c r="M161" s="32">
        <f t="shared" si="15"/>
        <v>1.4314472371120646</v>
      </c>
      <c r="N161" s="32">
        <f t="shared" si="15"/>
        <v>1.351380692662234</v>
      </c>
      <c r="O161" s="32">
        <f t="shared" si="15"/>
        <v>1.3258976755349736</v>
      </c>
      <c r="P161" s="32">
        <f t="shared" si="15"/>
        <v>1.2724566837804299</v>
      </c>
      <c r="Q161" s="32">
        <f t="shared" si="15"/>
        <v>1.3129773213716291</v>
      </c>
      <c r="R161" s="32">
        <f t="shared" si="15"/>
        <v>1.244021803423643</v>
      </c>
      <c r="S161" s="32">
        <f t="shared" si="15"/>
        <v>1.2250017461188834</v>
      </c>
      <c r="T161" s="32">
        <f t="shared" si="15"/>
        <v>1.091414144238215</v>
      </c>
      <c r="U161" s="32">
        <f t="shared" si="15"/>
        <v>0.96930465998351689</v>
      </c>
      <c r="V161" s="32">
        <f t="shared" si="15"/>
        <v>0.96005530218004931</v>
      </c>
      <c r="W161" s="32">
        <f t="shared" si="15"/>
        <v>0.92087610602868186</v>
      </c>
      <c r="X161" s="32">
        <f t="shared" si="15"/>
        <v>0.79814966071506799</v>
      </c>
      <c r="Y161" s="32">
        <f t="shared" si="15"/>
        <v>0.71082113186249596</v>
      </c>
      <c r="Z161" s="32">
        <f t="shared" si="15"/>
        <v>0.62079932985252029</v>
      </c>
      <c r="AA161" s="32">
        <f t="shared" si="15"/>
        <v>0.7952462996473344</v>
      </c>
      <c r="AB161" s="32">
        <f t="shared" si="15"/>
        <v>0.71916361685047403</v>
      </c>
    </row>
    <row r="162" spans="1:28" x14ac:dyDescent="0.25">
      <c r="A162" s="5"/>
    </row>
    <row r="163" spans="1:28" x14ac:dyDescent="0.25">
      <c r="A163" s="5" t="str">
        <f>'RAW DATA INPUTS &gt;&gt;&gt;'!D19</f>
        <v>N1 100% Renewable by 2030 Batteries</v>
      </c>
    </row>
    <row r="164" spans="1:28" x14ac:dyDescent="0.25">
      <c r="A164" s="6" t="s">
        <v>6</v>
      </c>
      <c r="B164" s="2">
        <v>2021</v>
      </c>
      <c r="C164" s="2">
        <v>2022</v>
      </c>
      <c r="D164" s="2">
        <v>2023</v>
      </c>
      <c r="E164" s="2">
        <v>2024</v>
      </c>
      <c r="F164" s="2">
        <v>2025</v>
      </c>
      <c r="G164" s="2">
        <v>2026</v>
      </c>
      <c r="H164" s="2">
        <v>2027</v>
      </c>
      <c r="I164" s="2">
        <v>2028</v>
      </c>
      <c r="J164" s="2">
        <v>2029</v>
      </c>
      <c r="K164" s="2">
        <v>2030</v>
      </c>
      <c r="L164" s="2">
        <v>2031</v>
      </c>
      <c r="M164" s="2">
        <v>2032</v>
      </c>
      <c r="N164" s="2">
        <v>2033</v>
      </c>
      <c r="O164" s="2">
        <v>2034</v>
      </c>
      <c r="P164" s="2">
        <v>2035</v>
      </c>
      <c r="Q164" s="2">
        <v>2036</v>
      </c>
      <c r="R164" s="2">
        <v>2037</v>
      </c>
      <c r="S164" s="2">
        <v>2038</v>
      </c>
      <c r="T164" s="2">
        <v>2039</v>
      </c>
      <c r="U164" s="2">
        <v>2040</v>
      </c>
      <c r="V164" s="2">
        <v>2041</v>
      </c>
      <c r="W164" s="2">
        <v>2042</v>
      </c>
      <c r="X164" s="2">
        <v>2043</v>
      </c>
      <c r="Y164" s="2">
        <v>2044</v>
      </c>
      <c r="Z164" s="2">
        <v>2045</v>
      </c>
      <c r="AA164" s="2">
        <v>2046</v>
      </c>
      <c r="AB164" s="2">
        <v>2047</v>
      </c>
    </row>
    <row r="165" spans="1:28" x14ac:dyDescent="0.25">
      <c r="A165" s="7" t="s">
        <v>7</v>
      </c>
      <c r="B165" s="8">
        <v>1.7536969870088226</v>
      </c>
      <c r="C165" s="8">
        <v>1.807705940077164</v>
      </c>
      <c r="D165" s="8">
        <v>1.8005682222834831</v>
      </c>
      <c r="E165" s="8">
        <v>1.7935400715950973</v>
      </c>
      <c r="F165" s="8">
        <v>1.408236638346555</v>
      </c>
      <c r="G165" s="8">
        <v>0.13389677316736567</v>
      </c>
      <c r="H165" s="8">
        <v>1.3971678110366313E-2</v>
      </c>
      <c r="I165" s="8">
        <v>1.4327700688716572E-2</v>
      </c>
      <c r="J165" s="8">
        <v>1.2934235854583774E-2</v>
      </c>
      <c r="K165" s="8">
        <v>1.1127603539334648E-2</v>
      </c>
      <c r="L165" s="8">
        <v>1.1351594679529413E-2</v>
      </c>
      <c r="M165" s="8">
        <v>1.1966260667443456E-2</v>
      </c>
      <c r="N165" s="8">
        <v>1.0896759329258087E-2</v>
      </c>
      <c r="O165" s="8">
        <v>1.0624593478708085E-2</v>
      </c>
      <c r="P165" s="8">
        <v>1.1545708542518476E-2</v>
      </c>
      <c r="Q165" s="8">
        <v>1.2212560977467597E-2</v>
      </c>
      <c r="R165" s="8">
        <v>1.096400201974709E-2</v>
      </c>
      <c r="S165" s="8">
        <v>1.1873423398005467E-3</v>
      </c>
      <c r="T165" s="8">
        <v>1.0438117345167187E-3</v>
      </c>
      <c r="U165" s="8">
        <v>2.1883609619471871E-3</v>
      </c>
      <c r="V165" s="8">
        <v>1.2763118208964062E-3</v>
      </c>
      <c r="W165" s="8">
        <v>1.5125301022476563E-3</v>
      </c>
      <c r="X165" s="8">
        <v>8.8138155924585935E-4</v>
      </c>
      <c r="Y165" s="8">
        <v>1.7812336659820311E-3</v>
      </c>
      <c r="Z165" s="8">
        <v>7.271554983859375E-4</v>
      </c>
      <c r="AA165" s="8">
        <v>1.7632636447378904E-3</v>
      </c>
      <c r="AB165" s="8">
        <v>1.8203123467357811E-3</v>
      </c>
    </row>
    <row r="166" spans="1:28" x14ac:dyDescent="0.25">
      <c r="A166" s="9" t="s">
        <v>8</v>
      </c>
      <c r="B166" s="10">
        <v>2.2330874999999999</v>
      </c>
      <c r="C166" s="10">
        <v>2.2049794999999999</v>
      </c>
      <c r="D166" s="10">
        <v>2.180025375</v>
      </c>
      <c r="E166" s="10">
        <v>2.1947852499999998</v>
      </c>
      <c r="F166" s="10">
        <v>2.2260108750000001</v>
      </c>
      <c r="G166" s="10">
        <v>0</v>
      </c>
      <c r="H166" s="10">
        <v>0</v>
      </c>
      <c r="I166" s="10">
        <v>0</v>
      </c>
      <c r="J166" s="10">
        <v>0</v>
      </c>
      <c r="K166" s="10">
        <v>0</v>
      </c>
      <c r="L166" s="10">
        <v>0</v>
      </c>
      <c r="M166" s="10">
        <v>0</v>
      </c>
      <c r="N166" s="10">
        <v>0</v>
      </c>
      <c r="O166" s="10">
        <v>0</v>
      </c>
      <c r="P166" s="10">
        <v>0</v>
      </c>
      <c r="Q166" s="10">
        <v>0</v>
      </c>
      <c r="R166" s="10">
        <v>0</v>
      </c>
      <c r="S166" s="10">
        <v>0</v>
      </c>
      <c r="T166" s="10">
        <v>0</v>
      </c>
      <c r="U166" s="10">
        <v>0</v>
      </c>
      <c r="V166" s="10">
        <v>0</v>
      </c>
      <c r="W166" s="10">
        <v>0</v>
      </c>
      <c r="X166" s="10">
        <v>0</v>
      </c>
      <c r="Y166" s="10">
        <v>0</v>
      </c>
      <c r="Z166" s="10">
        <v>0</v>
      </c>
      <c r="AA166" s="10">
        <v>0</v>
      </c>
      <c r="AB166" s="10">
        <v>0</v>
      </c>
    </row>
    <row r="167" spans="1:28" x14ac:dyDescent="0.25">
      <c r="A167" s="9" t="s">
        <v>9</v>
      </c>
      <c r="B167" s="10">
        <v>2.5619040136718749</v>
      </c>
      <c r="C167" s="10">
        <v>2.7369066230468748</v>
      </c>
      <c r="D167" s="10">
        <v>2.7492214628906249</v>
      </c>
      <c r="E167" s="10">
        <v>2.6301339941406252</v>
      </c>
      <c r="F167" s="10">
        <v>1.9833939375</v>
      </c>
      <c r="G167" s="10">
        <v>1.9975283662109375</v>
      </c>
      <c r="H167" s="10">
        <v>2.217371779296875</v>
      </c>
      <c r="I167" s="10">
        <v>1.9251550156249999</v>
      </c>
      <c r="J167" s="10">
        <v>1.55769915625</v>
      </c>
      <c r="K167" s="10">
        <v>0</v>
      </c>
      <c r="L167" s="10">
        <v>0</v>
      </c>
      <c r="M167" s="10">
        <v>0</v>
      </c>
      <c r="N167" s="10">
        <v>0</v>
      </c>
      <c r="O167" s="10">
        <v>0</v>
      </c>
      <c r="P167" s="10">
        <v>0</v>
      </c>
      <c r="Q167" s="10">
        <v>0</v>
      </c>
      <c r="R167" s="10">
        <v>0</v>
      </c>
      <c r="S167" s="10">
        <v>0</v>
      </c>
      <c r="T167" s="10">
        <v>0</v>
      </c>
      <c r="U167" s="10">
        <v>0</v>
      </c>
      <c r="V167" s="10">
        <v>0</v>
      </c>
      <c r="W167" s="10">
        <v>0</v>
      </c>
      <c r="X167" s="10">
        <v>0</v>
      </c>
      <c r="Y167" s="10">
        <v>0</v>
      </c>
      <c r="Z167" s="10">
        <v>0</v>
      </c>
      <c r="AA167" s="10">
        <v>0</v>
      </c>
      <c r="AB167" s="10">
        <v>0</v>
      </c>
    </row>
    <row r="168" spans="1:28" x14ac:dyDescent="0.25">
      <c r="A168" s="11" t="s">
        <v>3</v>
      </c>
      <c r="B168" s="10">
        <v>1.9667506407010549</v>
      </c>
      <c r="C168" s="10">
        <v>1.8145274374968674</v>
      </c>
      <c r="D168" s="10">
        <v>1.2979562918708651</v>
      </c>
      <c r="E168" s="10">
        <v>0.96950828962395375</v>
      </c>
      <c r="F168" s="10">
        <v>0.69007946454002866</v>
      </c>
      <c r="G168" s="10">
        <v>1.7755562983822948</v>
      </c>
      <c r="H168" s="10">
        <v>1.5165961516702424</v>
      </c>
      <c r="I168" s="10">
        <v>1.2436547488735425</v>
      </c>
      <c r="J168" s="10">
        <v>1.10025092350085</v>
      </c>
      <c r="K168" s="10">
        <v>1.3250778597329076</v>
      </c>
      <c r="L168" s="10">
        <v>1.3163504884101824</v>
      </c>
      <c r="M168" s="10">
        <v>1.33160490262404</v>
      </c>
      <c r="N168" s="10">
        <v>1.2903664774615451</v>
      </c>
      <c r="O168" s="10">
        <v>1.3118964822231951</v>
      </c>
      <c r="P168" s="10">
        <v>1.318450139562545</v>
      </c>
      <c r="Q168" s="10">
        <v>1.3260794541484049</v>
      </c>
      <c r="R168" s="10">
        <v>1.2833630239045826</v>
      </c>
      <c r="S168" s="10">
        <v>1.3222770804469599</v>
      </c>
      <c r="T168" s="10">
        <v>1.2861485089148574</v>
      </c>
      <c r="U168" s="10">
        <v>1.3132641758358923</v>
      </c>
      <c r="V168" s="10">
        <v>1.2495582188557599</v>
      </c>
      <c r="W168" s="10">
        <v>1.3135952306691498</v>
      </c>
      <c r="X168" s="10">
        <v>1.3066334449813424</v>
      </c>
      <c r="Y168" s="10">
        <v>1.3453891395354574</v>
      </c>
      <c r="Z168" s="10">
        <v>1.3612106462228724</v>
      </c>
      <c r="AA168" s="10">
        <v>1.3351212613276726</v>
      </c>
      <c r="AB168" s="10">
        <v>1.1603852456156674</v>
      </c>
    </row>
    <row r="169" spans="1:28" x14ac:dyDescent="0.25">
      <c r="A169" s="9" t="s">
        <v>54</v>
      </c>
      <c r="B169" s="10">
        <v>0</v>
      </c>
      <c r="C169" s="10">
        <v>0</v>
      </c>
      <c r="D169" s="10">
        <v>0</v>
      </c>
      <c r="E169" s="10">
        <v>0</v>
      </c>
      <c r="F169" s="10">
        <v>0</v>
      </c>
      <c r="G169" s="10">
        <v>0</v>
      </c>
      <c r="H169" s="10">
        <v>0</v>
      </c>
      <c r="I169" s="10">
        <v>0</v>
      </c>
      <c r="J169" s="10">
        <v>0</v>
      </c>
      <c r="K169" s="10">
        <v>0</v>
      </c>
      <c r="L169" s="10">
        <v>0</v>
      </c>
      <c r="M169" s="10">
        <v>0</v>
      </c>
      <c r="N169" s="10">
        <v>0</v>
      </c>
      <c r="O169" s="10">
        <v>0</v>
      </c>
      <c r="P169" s="10">
        <v>0</v>
      </c>
      <c r="Q169" s="10">
        <v>0</v>
      </c>
      <c r="R169" s="10">
        <v>0</v>
      </c>
      <c r="S169" s="10">
        <v>0</v>
      </c>
      <c r="T169" s="10">
        <v>0</v>
      </c>
      <c r="U169" s="10">
        <v>0</v>
      </c>
      <c r="V169" s="10">
        <v>0</v>
      </c>
      <c r="W169" s="10">
        <v>0</v>
      </c>
      <c r="X169" s="10">
        <v>0</v>
      </c>
      <c r="Y169" s="10">
        <v>0</v>
      </c>
      <c r="Z169" s="10">
        <v>0</v>
      </c>
      <c r="AA169" s="10">
        <v>0</v>
      </c>
      <c r="AB169" s="10">
        <v>0</v>
      </c>
    </row>
    <row r="170" spans="1:28" x14ac:dyDescent="0.25">
      <c r="A170" s="12" t="s">
        <v>10</v>
      </c>
      <c r="B170" s="13">
        <v>8.5154391413817514</v>
      </c>
      <c r="C170" s="13">
        <v>8.5641195006209063</v>
      </c>
      <c r="D170" s="13">
        <v>8.0277713520449723</v>
      </c>
      <c r="E170" s="13">
        <v>7.5879676053596752</v>
      </c>
      <c r="F170" s="13">
        <v>6.3077209153865832</v>
      </c>
      <c r="G170" s="13">
        <v>3.906981437760598</v>
      </c>
      <c r="H170" s="13">
        <v>3.7479396090774837</v>
      </c>
      <c r="I170" s="13">
        <v>3.1831374651872588</v>
      </c>
      <c r="J170" s="13">
        <v>2.6708843156054338</v>
      </c>
      <c r="K170" s="13">
        <v>1.3362054632722422</v>
      </c>
      <c r="L170" s="13">
        <v>1.3277020830897119</v>
      </c>
      <c r="M170" s="13">
        <v>1.3435711632914835</v>
      </c>
      <c r="N170" s="13">
        <v>1.3012632367908032</v>
      </c>
      <c r="O170" s="13">
        <v>1.3225210757019032</v>
      </c>
      <c r="P170" s="13">
        <v>1.3299958481050635</v>
      </c>
      <c r="Q170" s="13">
        <v>1.3382920151258726</v>
      </c>
      <c r="R170" s="13">
        <v>1.2943270259243296</v>
      </c>
      <c r="S170" s="13">
        <v>1.3234644227867605</v>
      </c>
      <c r="T170" s="13">
        <v>1.2871923206493741</v>
      </c>
      <c r="U170" s="13">
        <v>1.3154525367978394</v>
      </c>
      <c r="V170" s="13">
        <v>1.2508345306766564</v>
      </c>
      <c r="W170" s="13">
        <v>1.3151077607713975</v>
      </c>
      <c r="X170" s="13">
        <v>1.3075148265405883</v>
      </c>
      <c r="Y170" s="13">
        <v>1.3471703732014393</v>
      </c>
      <c r="Z170" s="13">
        <v>1.3619378017212582</v>
      </c>
      <c r="AA170" s="13">
        <v>1.3368845249724106</v>
      </c>
      <c r="AB170" s="13">
        <v>1.1622055579624031</v>
      </c>
    </row>
    <row r="171" spans="1:28" x14ac:dyDescent="0.25">
      <c r="A171" s="109" t="s">
        <v>223</v>
      </c>
      <c r="B171" s="32">
        <f t="shared" ref="B171:AB171" si="16">B170-B168</f>
        <v>6.5486885006806963</v>
      </c>
      <c r="C171" s="32">
        <f t="shared" si="16"/>
        <v>6.7495920631240391</v>
      </c>
      <c r="D171" s="32">
        <f t="shared" si="16"/>
        <v>6.7298150601741069</v>
      </c>
      <c r="E171" s="32">
        <f t="shared" si="16"/>
        <v>6.6184593157357217</v>
      </c>
      <c r="F171" s="32">
        <f t="shared" si="16"/>
        <v>5.6176414508465546</v>
      </c>
      <c r="G171" s="32">
        <f t="shared" si="16"/>
        <v>2.1314251393783032</v>
      </c>
      <c r="H171" s="32">
        <f t="shared" si="16"/>
        <v>2.2313434574072413</v>
      </c>
      <c r="I171" s="32">
        <f t="shared" si="16"/>
        <v>1.9394827163137163</v>
      </c>
      <c r="J171" s="32">
        <f t="shared" si="16"/>
        <v>1.5706333921045839</v>
      </c>
      <c r="K171" s="32">
        <f t="shared" si="16"/>
        <v>1.1127603539334618E-2</v>
      </c>
      <c r="L171" s="32">
        <f t="shared" si="16"/>
        <v>1.1351594679529509E-2</v>
      </c>
      <c r="M171" s="32">
        <f t="shared" si="16"/>
        <v>1.1966260667443551E-2</v>
      </c>
      <c r="N171" s="32">
        <f t="shared" si="16"/>
        <v>1.0896759329258154E-2</v>
      </c>
      <c r="O171" s="32">
        <f t="shared" si="16"/>
        <v>1.0624593478708144E-2</v>
      </c>
      <c r="P171" s="32">
        <f t="shared" si="16"/>
        <v>1.1545708542518573E-2</v>
      </c>
      <c r="Q171" s="32">
        <f t="shared" si="16"/>
        <v>1.2212560977467701E-2</v>
      </c>
      <c r="R171" s="32">
        <f t="shared" si="16"/>
        <v>1.096400201974701E-2</v>
      </c>
      <c r="S171" s="32">
        <f t="shared" si="16"/>
        <v>1.1873423398005567E-3</v>
      </c>
      <c r="T171" s="32">
        <f t="shared" si="16"/>
        <v>1.0438117345166198E-3</v>
      </c>
      <c r="U171" s="32">
        <f t="shared" si="16"/>
        <v>2.1883609619470779E-3</v>
      </c>
      <c r="V171" s="32">
        <f t="shared" si="16"/>
        <v>1.2763118208964919E-3</v>
      </c>
      <c r="W171" s="32">
        <f t="shared" si="16"/>
        <v>1.5125301022476112E-3</v>
      </c>
      <c r="X171" s="32">
        <f t="shared" si="16"/>
        <v>8.8138155924588624E-4</v>
      </c>
      <c r="Y171" s="32">
        <f t="shared" si="16"/>
        <v>1.7812336659819294E-3</v>
      </c>
      <c r="Z171" s="32">
        <f t="shared" si="16"/>
        <v>7.2715549838586746E-4</v>
      </c>
      <c r="AA171" s="32">
        <f t="shared" si="16"/>
        <v>1.7632636447380001E-3</v>
      </c>
      <c r="AB171" s="32">
        <f t="shared" si="16"/>
        <v>1.8203123467357418E-3</v>
      </c>
    </row>
    <row r="173" spans="1:28" x14ac:dyDescent="0.25">
      <c r="A173" s="5" t="str">
        <f>'RAW DATA INPUTS &gt;&gt;&gt;'!D20</f>
        <v>N2 100% Renewable by 2030 PSH</v>
      </c>
    </row>
    <row r="174" spans="1:28" x14ac:dyDescent="0.25">
      <c r="A174" s="6" t="s">
        <v>6</v>
      </c>
      <c r="B174" s="2">
        <v>2021</v>
      </c>
      <c r="C174" s="2">
        <v>2022</v>
      </c>
      <c r="D174" s="2">
        <v>2023</v>
      </c>
      <c r="E174" s="2">
        <v>2024</v>
      </c>
      <c r="F174" s="2">
        <v>2025</v>
      </c>
      <c r="G174" s="2">
        <v>2026</v>
      </c>
      <c r="H174" s="2">
        <v>2027</v>
      </c>
      <c r="I174" s="2">
        <v>2028</v>
      </c>
      <c r="J174" s="2">
        <v>2029</v>
      </c>
      <c r="K174" s="2">
        <v>2030</v>
      </c>
      <c r="L174" s="2">
        <v>2031</v>
      </c>
      <c r="M174" s="2">
        <v>2032</v>
      </c>
      <c r="N174" s="2">
        <v>2033</v>
      </c>
      <c r="O174" s="2">
        <v>2034</v>
      </c>
      <c r="P174" s="2">
        <v>2035</v>
      </c>
      <c r="Q174" s="2">
        <v>2036</v>
      </c>
      <c r="R174" s="2">
        <v>2037</v>
      </c>
      <c r="S174" s="2">
        <v>2038</v>
      </c>
      <c r="T174" s="2">
        <v>2039</v>
      </c>
      <c r="U174" s="2">
        <v>2040</v>
      </c>
      <c r="V174" s="2">
        <v>2041</v>
      </c>
      <c r="W174" s="2">
        <v>2042</v>
      </c>
      <c r="X174" s="2">
        <v>2043</v>
      </c>
      <c r="Y174" s="2">
        <v>2044</v>
      </c>
      <c r="Z174" s="2">
        <v>2045</v>
      </c>
      <c r="AA174" s="2">
        <v>2046</v>
      </c>
      <c r="AB174" s="2">
        <v>2047</v>
      </c>
    </row>
    <row r="175" spans="1:28" x14ac:dyDescent="0.25">
      <c r="A175" s="7" t="s">
        <v>7</v>
      </c>
      <c r="B175" s="8">
        <v>1.7536969870088226</v>
      </c>
      <c r="C175" s="8">
        <v>1.807705940077164</v>
      </c>
      <c r="D175" s="8">
        <v>1.8005682222834831</v>
      </c>
      <c r="E175" s="8">
        <v>1.7941020105540162</v>
      </c>
      <c r="F175" s="8">
        <v>1.4923142240246408</v>
      </c>
      <c r="G175" s="8">
        <v>0.22540730347078483</v>
      </c>
      <c r="H175" s="8">
        <v>0.10700713524338487</v>
      </c>
      <c r="I175" s="8">
        <v>7.0241863513680752E-2</v>
      </c>
      <c r="J175" s="8">
        <v>6.190954052787679E-2</v>
      </c>
      <c r="K175" s="8">
        <v>2.999971232322066E-2</v>
      </c>
      <c r="L175" s="8">
        <v>3.021254887850074E-2</v>
      </c>
      <c r="M175" s="8">
        <v>2.6504874366495935E-2</v>
      </c>
      <c r="N175" s="8">
        <v>2.5486080476738535E-2</v>
      </c>
      <c r="O175" s="8">
        <v>2.6095288658723924E-2</v>
      </c>
      <c r="P175" s="8">
        <v>2.5612510395837361E-2</v>
      </c>
      <c r="Q175" s="8">
        <v>2.5393928137953201E-2</v>
      </c>
      <c r="R175" s="8">
        <v>2.4581411275302362E-2</v>
      </c>
      <c r="S175" s="8">
        <v>1.3890404925934453E-2</v>
      </c>
      <c r="T175" s="8">
        <v>1.3577361510828671E-2</v>
      </c>
      <c r="U175" s="8">
        <v>1.4060629009895702E-2</v>
      </c>
      <c r="V175" s="8">
        <v>1.2653514251118124E-2</v>
      </c>
      <c r="W175" s="8">
        <v>1.2987982447573203E-2</v>
      </c>
      <c r="X175" s="8">
        <v>7.1740916099995314E-3</v>
      </c>
      <c r="Y175" s="8">
        <v>3.764292309828359E-3</v>
      </c>
      <c r="Z175" s="8">
        <v>3.5702160803916406E-3</v>
      </c>
      <c r="AA175" s="8">
        <v>3.7106983679356248E-3</v>
      </c>
      <c r="AB175" s="8">
        <v>2.7301674516849216E-3</v>
      </c>
    </row>
    <row r="176" spans="1:28" x14ac:dyDescent="0.25">
      <c r="A176" s="9" t="s">
        <v>8</v>
      </c>
      <c r="B176" s="10">
        <v>2.2330874999999999</v>
      </c>
      <c r="C176" s="10">
        <v>2.2049794999999999</v>
      </c>
      <c r="D176" s="10">
        <v>2.180025375</v>
      </c>
      <c r="E176" s="10">
        <v>2.1947852499999998</v>
      </c>
      <c r="F176" s="10">
        <v>2.2260110000000002</v>
      </c>
      <c r="G176" s="10">
        <v>0</v>
      </c>
      <c r="H176" s="10">
        <v>0</v>
      </c>
      <c r="I176" s="10">
        <v>0</v>
      </c>
      <c r="J176" s="10">
        <v>0</v>
      </c>
      <c r="K176" s="10">
        <v>0</v>
      </c>
      <c r="L176" s="10">
        <v>0</v>
      </c>
      <c r="M176" s="10">
        <v>0</v>
      </c>
      <c r="N176" s="10">
        <v>0</v>
      </c>
      <c r="O176" s="10">
        <v>0</v>
      </c>
      <c r="P176" s="10">
        <v>0</v>
      </c>
      <c r="Q176" s="10">
        <v>0</v>
      </c>
      <c r="R176" s="10">
        <v>0</v>
      </c>
      <c r="S176" s="10">
        <v>0</v>
      </c>
      <c r="T176" s="10">
        <v>0</v>
      </c>
      <c r="U176" s="10">
        <v>0</v>
      </c>
      <c r="V176" s="10">
        <v>0</v>
      </c>
      <c r="W176" s="10">
        <v>0</v>
      </c>
      <c r="X176" s="10">
        <v>0</v>
      </c>
      <c r="Y176" s="10">
        <v>0</v>
      </c>
      <c r="Z176" s="10">
        <v>0</v>
      </c>
      <c r="AA176" s="10">
        <v>0</v>
      </c>
      <c r="AB176" s="10">
        <v>0</v>
      </c>
    </row>
    <row r="177" spans="1:28" x14ac:dyDescent="0.25">
      <c r="A177" s="9" t="s">
        <v>9</v>
      </c>
      <c r="B177" s="10">
        <v>2.5619040136718749</v>
      </c>
      <c r="C177" s="10">
        <v>2.7371017207031252</v>
      </c>
      <c r="D177" s="10">
        <v>2.7529927539062502</v>
      </c>
      <c r="E177" s="10">
        <v>2.6189433886718749</v>
      </c>
      <c r="F177" s="10">
        <v>2.5718662109374999</v>
      </c>
      <c r="G177" s="10">
        <v>9.5371043457031249E-2</v>
      </c>
      <c r="H177" s="10">
        <v>0.13063566137695312</v>
      </c>
      <c r="I177" s="10">
        <v>0.29060589916992186</v>
      </c>
      <c r="J177" s="10">
        <v>0.24500162133789063</v>
      </c>
      <c r="K177" s="10">
        <v>0</v>
      </c>
      <c r="L177" s="10">
        <v>0</v>
      </c>
      <c r="M177" s="10">
        <v>0</v>
      </c>
      <c r="N177" s="10">
        <v>0</v>
      </c>
      <c r="O177" s="10">
        <v>0</v>
      </c>
      <c r="P177" s="10">
        <v>0</v>
      </c>
      <c r="Q177" s="10">
        <v>0</v>
      </c>
      <c r="R177" s="10">
        <v>0</v>
      </c>
      <c r="S177" s="10">
        <v>0</v>
      </c>
      <c r="T177" s="10">
        <v>0</v>
      </c>
      <c r="U177" s="10">
        <v>0</v>
      </c>
      <c r="V177" s="10">
        <v>0</v>
      </c>
      <c r="W177" s="10">
        <v>0</v>
      </c>
      <c r="X177" s="10">
        <v>0</v>
      </c>
      <c r="Y177" s="10">
        <v>0</v>
      </c>
      <c r="Z177" s="10">
        <v>0</v>
      </c>
      <c r="AA177" s="10">
        <v>0</v>
      </c>
      <c r="AB177" s="10">
        <v>0</v>
      </c>
    </row>
    <row r="178" spans="1:28" x14ac:dyDescent="0.25">
      <c r="A178" s="11" t="s">
        <v>3</v>
      </c>
      <c r="B178" s="10">
        <v>1.9667506407010549</v>
      </c>
      <c r="C178" s="10">
        <v>1.8180824533854674</v>
      </c>
      <c r="D178" s="10">
        <v>1.308485015756655</v>
      </c>
      <c r="E178" s="10">
        <v>0.87113123332688747</v>
      </c>
      <c r="F178" s="10">
        <v>0.84700288768405751</v>
      </c>
      <c r="G178" s="10">
        <v>0.70190772014851122</v>
      </c>
      <c r="H178" s="10">
        <v>0.77013120875198748</v>
      </c>
      <c r="I178" s="10">
        <v>0.20809182237452467</v>
      </c>
      <c r="J178" s="10">
        <v>0.19836037282184751</v>
      </c>
      <c r="K178" s="10">
        <v>0.21693376528400499</v>
      </c>
      <c r="L178" s="10">
        <v>0.20585915919475842</v>
      </c>
      <c r="M178" s="10">
        <v>0.2233030182168706</v>
      </c>
      <c r="N178" s="10">
        <v>0.21798520157622653</v>
      </c>
      <c r="O178" s="10">
        <v>0.22698172806531405</v>
      </c>
      <c r="P178" s="10">
        <v>0.27013237423607878</v>
      </c>
      <c r="Q178" s="10">
        <v>0.2915870516793575</v>
      </c>
      <c r="R178" s="10">
        <v>0.29428375161294312</v>
      </c>
      <c r="S178" s="10">
        <v>0.33248114489132813</v>
      </c>
      <c r="T178" s="10">
        <v>0.36182830082529621</v>
      </c>
      <c r="U178" s="10">
        <v>0.37035937553899623</v>
      </c>
      <c r="V178" s="10">
        <v>0.43032931429717619</v>
      </c>
      <c r="W178" s="10">
        <v>0.50459648044548189</v>
      </c>
      <c r="X178" s="10">
        <v>0.57210845405492616</v>
      </c>
      <c r="Y178" s="10">
        <v>0.85633438289584618</v>
      </c>
      <c r="Z178" s="10">
        <v>0.93909640522707616</v>
      </c>
      <c r="AA178" s="10">
        <v>0.94199093721862237</v>
      </c>
      <c r="AB178" s="10">
        <v>0.94004278369457495</v>
      </c>
    </row>
    <row r="179" spans="1:28" x14ac:dyDescent="0.25">
      <c r="A179" s="9" t="s">
        <v>54</v>
      </c>
      <c r="B179" s="10">
        <v>0</v>
      </c>
      <c r="C179" s="10">
        <v>0</v>
      </c>
      <c r="D179" s="10">
        <v>0</v>
      </c>
      <c r="E179" s="10">
        <v>0</v>
      </c>
      <c r="F179" s="10">
        <v>0</v>
      </c>
      <c r="G179" s="10">
        <v>0</v>
      </c>
      <c r="H179" s="10">
        <v>0</v>
      </c>
      <c r="I179" s="10">
        <v>0</v>
      </c>
      <c r="J179" s="10">
        <v>0</v>
      </c>
      <c r="K179" s="10">
        <v>0</v>
      </c>
      <c r="L179" s="10">
        <v>0</v>
      </c>
      <c r="M179" s="10">
        <v>0</v>
      </c>
      <c r="N179" s="10">
        <v>0</v>
      </c>
      <c r="O179" s="10">
        <v>0</v>
      </c>
      <c r="P179" s="10">
        <v>0</v>
      </c>
      <c r="Q179" s="10">
        <v>0</v>
      </c>
      <c r="R179" s="10">
        <v>0</v>
      </c>
      <c r="S179" s="10">
        <v>0</v>
      </c>
      <c r="T179" s="10">
        <v>0</v>
      </c>
      <c r="U179" s="10">
        <v>0</v>
      </c>
      <c r="V179" s="10">
        <v>0</v>
      </c>
      <c r="W179" s="10">
        <v>0</v>
      </c>
      <c r="X179" s="10">
        <v>0</v>
      </c>
      <c r="Y179" s="10">
        <v>0</v>
      </c>
      <c r="Z179" s="10">
        <v>0</v>
      </c>
      <c r="AA179" s="10">
        <v>0</v>
      </c>
      <c r="AB179" s="10">
        <v>0</v>
      </c>
    </row>
    <row r="180" spans="1:28" x14ac:dyDescent="0.25">
      <c r="A180" s="12" t="s">
        <v>10</v>
      </c>
      <c r="B180" s="13">
        <v>8.5154391413817514</v>
      </c>
      <c r="C180" s="13">
        <v>8.5678696141657547</v>
      </c>
      <c r="D180" s="13">
        <v>8.0420713669463879</v>
      </c>
      <c r="E180" s="13">
        <v>7.4789618825527784</v>
      </c>
      <c r="F180" s="13">
        <v>7.1371943226461987</v>
      </c>
      <c r="G180" s="13">
        <v>1.0226860670763274</v>
      </c>
      <c r="H180" s="13">
        <v>1.0077740053723254</v>
      </c>
      <c r="I180" s="13">
        <v>0.56893958505812736</v>
      </c>
      <c r="J180" s="13">
        <v>0.50527153468761499</v>
      </c>
      <c r="K180" s="13">
        <v>0.24693347760722564</v>
      </c>
      <c r="L180" s="13">
        <v>0.23607170807325917</v>
      </c>
      <c r="M180" s="13">
        <v>0.24980789258336653</v>
      </c>
      <c r="N180" s="13">
        <v>0.24347128205296506</v>
      </c>
      <c r="O180" s="13">
        <v>0.25307701672403798</v>
      </c>
      <c r="P180" s="13">
        <v>0.29574488463191612</v>
      </c>
      <c r="Q180" s="13">
        <v>0.31698097981731072</v>
      </c>
      <c r="R180" s="13">
        <v>0.31886516288824551</v>
      </c>
      <c r="S180" s="13">
        <v>0.34637154981726259</v>
      </c>
      <c r="T180" s="13">
        <v>0.37540566233612488</v>
      </c>
      <c r="U180" s="13">
        <v>0.38442000454889191</v>
      </c>
      <c r="V180" s="13">
        <v>0.44298282854829429</v>
      </c>
      <c r="W180" s="13">
        <v>0.51758446289305504</v>
      </c>
      <c r="X180" s="13">
        <v>0.57928254566492565</v>
      </c>
      <c r="Y180" s="13">
        <v>0.86009867520567451</v>
      </c>
      <c r="Z180" s="13">
        <v>0.94266662130746781</v>
      </c>
      <c r="AA180" s="13">
        <v>0.94570163558655795</v>
      </c>
      <c r="AB180" s="13">
        <v>0.94277295114625992</v>
      </c>
    </row>
    <row r="181" spans="1:28" x14ac:dyDescent="0.25">
      <c r="A181" s="109" t="s">
        <v>223</v>
      </c>
      <c r="B181" s="32">
        <f t="shared" ref="B181:AB181" si="17">B180-B178</f>
        <v>6.5486885006806963</v>
      </c>
      <c r="C181" s="32">
        <f t="shared" si="17"/>
        <v>6.7497871607802873</v>
      </c>
      <c r="D181" s="32">
        <f t="shared" si="17"/>
        <v>6.7335863511897331</v>
      </c>
      <c r="E181" s="32">
        <f t="shared" si="17"/>
        <v>6.6078306492258907</v>
      </c>
      <c r="F181" s="32">
        <f t="shared" si="17"/>
        <v>6.2901914349621411</v>
      </c>
      <c r="G181" s="32">
        <f t="shared" si="17"/>
        <v>0.32077834692781615</v>
      </c>
      <c r="H181" s="32">
        <f t="shared" si="17"/>
        <v>0.23764279662033794</v>
      </c>
      <c r="I181" s="32">
        <f t="shared" si="17"/>
        <v>0.36084776268360269</v>
      </c>
      <c r="J181" s="32">
        <f t="shared" si="17"/>
        <v>0.3069111618657675</v>
      </c>
      <c r="K181" s="32">
        <f t="shared" si="17"/>
        <v>2.9999712323220656E-2</v>
      </c>
      <c r="L181" s="32">
        <f t="shared" si="17"/>
        <v>3.021254887850075E-2</v>
      </c>
      <c r="M181" s="32">
        <f t="shared" si="17"/>
        <v>2.6504874366495929E-2</v>
      </c>
      <c r="N181" s="32">
        <f t="shared" si="17"/>
        <v>2.5486080476738532E-2</v>
      </c>
      <c r="O181" s="32">
        <f t="shared" si="17"/>
        <v>2.6095288658723931E-2</v>
      </c>
      <c r="P181" s="32">
        <f t="shared" si="17"/>
        <v>2.561251039583734E-2</v>
      </c>
      <c r="Q181" s="32">
        <f t="shared" si="17"/>
        <v>2.5393928137953214E-2</v>
      </c>
      <c r="R181" s="32">
        <f t="shared" si="17"/>
        <v>2.4581411275302389E-2</v>
      </c>
      <c r="S181" s="32">
        <f t="shared" si="17"/>
        <v>1.3890404925934463E-2</v>
      </c>
      <c r="T181" s="32">
        <f t="shared" si="17"/>
        <v>1.3577361510828667E-2</v>
      </c>
      <c r="U181" s="32">
        <f t="shared" si="17"/>
        <v>1.4060629009895687E-2</v>
      </c>
      <c r="V181" s="32">
        <f t="shared" si="17"/>
        <v>1.2653514251118103E-2</v>
      </c>
      <c r="W181" s="32">
        <f t="shared" si="17"/>
        <v>1.2987982447573154E-2</v>
      </c>
      <c r="X181" s="32">
        <f t="shared" si="17"/>
        <v>7.1740916099994889E-3</v>
      </c>
      <c r="Y181" s="32">
        <f t="shared" si="17"/>
        <v>3.7642923098283321E-3</v>
      </c>
      <c r="Z181" s="32">
        <f t="shared" si="17"/>
        <v>3.5702160803916527E-3</v>
      </c>
      <c r="AA181" s="32">
        <f t="shared" si="17"/>
        <v>3.7106983679355832E-3</v>
      </c>
      <c r="AB181" s="32">
        <f t="shared" si="17"/>
        <v>2.7301674516849728E-3</v>
      </c>
    </row>
    <row r="182" spans="1:28" x14ac:dyDescent="0.25">
      <c r="A182" s="5"/>
    </row>
    <row r="183" spans="1:28" x14ac:dyDescent="0.25">
      <c r="A183" s="5" t="str">
        <f>'RAW DATA INPUTS &gt;&gt;&gt;'!D21</f>
        <v>O1 100% Renewable by 2045 Batteries</v>
      </c>
    </row>
    <row r="184" spans="1:28" x14ac:dyDescent="0.25">
      <c r="A184" s="6" t="s">
        <v>6</v>
      </c>
      <c r="B184" s="2">
        <v>2021</v>
      </c>
      <c r="C184" s="2">
        <v>2022</v>
      </c>
      <c r="D184" s="2">
        <v>2023</v>
      </c>
      <c r="E184" s="2">
        <v>2024</v>
      </c>
      <c r="F184" s="2">
        <v>2025</v>
      </c>
      <c r="G184" s="2">
        <v>2026</v>
      </c>
      <c r="H184" s="2">
        <v>2027</v>
      </c>
      <c r="I184" s="2">
        <v>2028</v>
      </c>
      <c r="J184" s="2">
        <v>2029</v>
      </c>
      <c r="K184" s="2">
        <v>2030</v>
      </c>
      <c r="L184" s="2">
        <v>2031</v>
      </c>
      <c r="M184" s="2">
        <v>2032</v>
      </c>
      <c r="N184" s="2">
        <v>2033</v>
      </c>
      <c r="O184" s="2">
        <v>2034</v>
      </c>
      <c r="P184" s="2">
        <v>2035</v>
      </c>
      <c r="Q184" s="2">
        <v>2036</v>
      </c>
      <c r="R184" s="2">
        <v>2037</v>
      </c>
      <c r="S184" s="2">
        <v>2038</v>
      </c>
      <c r="T184" s="2">
        <v>2039</v>
      </c>
      <c r="U184" s="2">
        <v>2040</v>
      </c>
      <c r="V184" s="2">
        <v>2041</v>
      </c>
      <c r="W184" s="2">
        <v>2042</v>
      </c>
      <c r="X184" s="2">
        <v>2043</v>
      </c>
      <c r="Y184" s="2">
        <v>2044</v>
      </c>
      <c r="Z184" s="2">
        <v>2045</v>
      </c>
      <c r="AA184" s="2">
        <v>2046</v>
      </c>
      <c r="AB184" s="2">
        <v>2047</v>
      </c>
    </row>
    <row r="185" spans="1:28" x14ac:dyDescent="0.25">
      <c r="A185" s="7" t="s">
        <v>7</v>
      </c>
      <c r="B185" s="8">
        <v>1.7536969870088226</v>
      </c>
      <c r="C185" s="8">
        <v>1.807705940077164</v>
      </c>
      <c r="D185" s="8">
        <v>1.8005682222834831</v>
      </c>
      <c r="E185" s="8">
        <v>1.7941020105540162</v>
      </c>
      <c r="F185" s="8">
        <v>1.4910077403865583</v>
      </c>
      <c r="G185" s="8">
        <v>0.13389677316736567</v>
      </c>
      <c r="H185" s="8">
        <v>1.3971678110366313E-2</v>
      </c>
      <c r="I185" s="8">
        <v>1.4266222517607821E-2</v>
      </c>
      <c r="J185" s="8">
        <v>1.2476405931989542E-2</v>
      </c>
      <c r="K185" s="8">
        <v>1.0413360112757852E-2</v>
      </c>
      <c r="L185" s="8">
        <v>1.0575120410796992E-2</v>
      </c>
      <c r="M185" s="8">
        <v>1.1374977346439394E-2</v>
      </c>
      <c r="N185" s="8">
        <v>1.0305479771609258E-2</v>
      </c>
      <c r="O185" s="8">
        <v>1.0033306394348789E-2</v>
      </c>
      <c r="P185" s="8">
        <v>1.0769234273786054E-2</v>
      </c>
      <c r="Q185" s="8">
        <v>1.1436086708735175E-2</v>
      </c>
      <c r="R185" s="8">
        <v>1.018753245520871E-2</v>
      </c>
      <c r="S185" s="8">
        <v>5.4794828548023432E-4</v>
      </c>
      <c r="T185" s="8">
        <v>3.5630694688015618E-4</v>
      </c>
      <c r="U185" s="8">
        <v>1.5008674643763281E-3</v>
      </c>
      <c r="V185" s="8">
        <v>6.4862180135499999E-4</v>
      </c>
      <c r="W185" s="8">
        <v>1.1185256259847655E-3</v>
      </c>
      <c r="X185" s="8">
        <v>8.3689870037554682E-4</v>
      </c>
      <c r="Y185" s="8">
        <v>1.8257165248523437E-3</v>
      </c>
      <c r="Z185" s="8">
        <v>8.1973403715156245E-4</v>
      </c>
      <c r="AA185" s="8">
        <v>1.7874883623815623E-3</v>
      </c>
      <c r="AB185" s="8">
        <v>1.872073534629375E-3</v>
      </c>
    </row>
    <row r="186" spans="1:28" x14ac:dyDescent="0.25">
      <c r="A186" s="9" t="s">
        <v>8</v>
      </c>
      <c r="B186" s="10">
        <v>2.2330874999999999</v>
      </c>
      <c r="C186" s="10">
        <v>2.2049794999999999</v>
      </c>
      <c r="D186" s="10">
        <v>2.180025375</v>
      </c>
      <c r="E186" s="10">
        <v>2.1947852499999998</v>
      </c>
      <c r="F186" s="10">
        <v>2.2260110000000002</v>
      </c>
      <c r="G186" s="10">
        <v>0</v>
      </c>
      <c r="H186" s="10">
        <v>0</v>
      </c>
      <c r="I186" s="10">
        <v>0</v>
      </c>
      <c r="J186" s="10">
        <v>0</v>
      </c>
      <c r="K186" s="10">
        <v>0</v>
      </c>
      <c r="L186" s="10">
        <v>0</v>
      </c>
      <c r="M186" s="10">
        <v>0</v>
      </c>
      <c r="N186" s="10">
        <v>0</v>
      </c>
      <c r="O186" s="10">
        <v>0</v>
      </c>
      <c r="P186" s="10">
        <v>0</v>
      </c>
      <c r="Q186" s="10">
        <v>0</v>
      </c>
      <c r="R186" s="10">
        <v>0</v>
      </c>
      <c r="S186" s="10">
        <v>0</v>
      </c>
      <c r="T186" s="10">
        <v>0</v>
      </c>
      <c r="U186" s="10">
        <v>0</v>
      </c>
      <c r="V186" s="10">
        <v>0</v>
      </c>
      <c r="W186" s="10">
        <v>0</v>
      </c>
      <c r="X186" s="10">
        <v>0</v>
      </c>
      <c r="Y186" s="10">
        <v>0</v>
      </c>
      <c r="Z186" s="10">
        <v>0</v>
      </c>
      <c r="AA186" s="10">
        <v>0</v>
      </c>
      <c r="AB186" s="10">
        <v>0</v>
      </c>
    </row>
    <row r="187" spans="1:28" x14ac:dyDescent="0.25">
      <c r="A187" s="9" t="s">
        <v>9</v>
      </c>
      <c r="B187" s="10">
        <v>2.5619040136718749</v>
      </c>
      <c r="C187" s="10">
        <v>2.7369066699218751</v>
      </c>
      <c r="D187" s="10">
        <v>2.7492223769531252</v>
      </c>
      <c r="E187" s="10">
        <v>2.671510546875</v>
      </c>
      <c r="F187" s="10">
        <v>2.5868067304687501</v>
      </c>
      <c r="G187" s="10">
        <v>2.101600240234375</v>
      </c>
      <c r="H187" s="10">
        <v>2.3173647343749999</v>
      </c>
      <c r="I187" s="10">
        <v>2.0513422910156249</v>
      </c>
      <c r="J187" s="10">
        <v>1.7472804667968751</v>
      </c>
      <c r="K187" s="10">
        <v>1.6409274101562501</v>
      </c>
      <c r="L187" s="10">
        <v>1.4919923164062501</v>
      </c>
      <c r="M187" s="10">
        <v>1.3753070878906251</v>
      </c>
      <c r="N187" s="10">
        <v>1.2797295029296876</v>
      </c>
      <c r="O187" s="10">
        <v>1.2409323828125001</v>
      </c>
      <c r="P187" s="10">
        <v>1.1558388105468751</v>
      </c>
      <c r="Q187" s="10">
        <v>1.11958246875</v>
      </c>
      <c r="R187" s="10">
        <v>0.99518916015625003</v>
      </c>
      <c r="S187" s="10">
        <v>0.70799600585937505</v>
      </c>
      <c r="T187" s="10">
        <v>0.44186815820312503</v>
      </c>
      <c r="U187" s="10">
        <v>0.31751540429687503</v>
      </c>
      <c r="V187" s="10">
        <v>0.181125234375</v>
      </c>
      <c r="W187" s="10">
        <v>5.1668349609374997E-2</v>
      </c>
      <c r="X187" s="10">
        <v>2.7643775390625E-2</v>
      </c>
      <c r="Y187" s="10">
        <v>0</v>
      </c>
      <c r="Z187" s="10">
        <v>0</v>
      </c>
      <c r="AA187" s="10">
        <v>0</v>
      </c>
      <c r="AB187" s="10">
        <v>0</v>
      </c>
    </row>
    <row r="188" spans="1:28" x14ac:dyDescent="0.25">
      <c r="A188" s="11" t="s">
        <v>3</v>
      </c>
      <c r="B188" s="10">
        <v>1.9667506407010549</v>
      </c>
      <c r="C188" s="10">
        <v>1.8145276783516022</v>
      </c>
      <c r="D188" s="10">
        <v>1.2979723087107424</v>
      </c>
      <c r="E188" s="10">
        <v>1.1822885752165673</v>
      </c>
      <c r="F188" s="10">
        <v>1.0202115230940598</v>
      </c>
      <c r="G188" s="10">
        <v>2.5676889850396947</v>
      </c>
      <c r="H188" s="10">
        <v>2.2971561295929948</v>
      </c>
      <c r="I188" s="10">
        <v>2.0222630808785902</v>
      </c>
      <c r="J188" s="10">
        <v>1.8585744697241975</v>
      </c>
      <c r="K188" s="10">
        <v>1.65274760011735</v>
      </c>
      <c r="L188" s="10">
        <v>1.6194668949718873</v>
      </c>
      <c r="M188" s="10">
        <v>1.57044561032997</v>
      </c>
      <c r="N188" s="10">
        <v>1.5259127741021448</v>
      </c>
      <c r="O188" s="10">
        <v>1.4904843672846875</v>
      </c>
      <c r="P188" s="10">
        <v>1.4828911809090775</v>
      </c>
      <c r="Q188" s="10">
        <v>1.4243265091022548</v>
      </c>
      <c r="R188" s="10">
        <v>1.4027854250227949</v>
      </c>
      <c r="S188" s="10">
        <v>1.4959576707101949</v>
      </c>
      <c r="T188" s="10">
        <v>1.5439591764041225</v>
      </c>
      <c r="U188" s="10">
        <v>1.5634377009604099</v>
      </c>
      <c r="V188" s="10">
        <v>1.5933157308371599</v>
      </c>
      <c r="W188" s="10">
        <v>1.6147586666121072</v>
      </c>
      <c r="X188" s="10">
        <v>1.5525124097534424</v>
      </c>
      <c r="Y188" s="10">
        <v>1.4794170922114374</v>
      </c>
      <c r="Z188" s="10">
        <v>1.4562215769572624</v>
      </c>
      <c r="AA188" s="10">
        <v>1.473107782000745</v>
      </c>
      <c r="AB188" s="10">
        <v>1.3839311959396274</v>
      </c>
    </row>
    <row r="189" spans="1:28" x14ac:dyDescent="0.25">
      <c r="A189" s="9" t="s">
        <v>54</v>
      </c>
      <c r="B189" s="10">
        <v>0</v>
      </c>
      <c r="C189" s="10">
        <v>0</v>
      </c>
      <c r="D189" s="10">
        <v>0</v>
      </c>
      <c r="E189" s="10">
        <v>0</v>
      </c>
      <c r="F189" s="10">
        <v>0</v>
      </c>
      <c r="G189" s="10">
        <v>0</v>
      </c>
      <c r="H189" s="10">
        <v>0</v>
      </c>
      <c r="I189" s="10">
        <v>0</v>
      </c>
      <c r="J189" s="10">
        <v>0</v>
      </c>
      <c r="K189" s="10">
        <v>0</v>
      </c>
      <c r="L189" s="10">
        <v>0</v>
      </c>
      <c r="M189" s="10">
        <v>0</v>
      </c>
      <c r="N189" s="10">
        <v>0</v>
      </c>
      <c r="O189" s="10">
        <v>0</v>
      </c>
      <c r="P189" s="10">
        <v>0</v>
      </c>
      <c r="Q189" s="10">
        <v>0</v>
      </c>
      <c r="R189" s="10">
        <v>0</v>
      </c>
      <c r="S189" s="10">
        <v>0</v>
      </c>
      <c r="T189" s="10">
        <v>0</v>
      </c>
      <c r="U189" s="10">
        <v>0</v>
      </c>
      <c r="V189" s="10">
        <v>0</v>
      </c>
      <c r="W189" s="10">
        <v>0</v>
      </c>
      <c r="X189" s="10">
        <v>0</v>
      </c>
      <c r="Y189" s="10">
        <v>0</v>
      </c>
      <c r="Z189" s="10">
        <v>0</v>
      </c>
      <c r="AA189" s="10">
        <v>0</v>
      </c>
      <c r="AB189" s="10">
        <v>0</v>
      </c>
    </row>
    <row r="190" spans="1:28" x14ac:dyDescent="0.25">
      <c r="A190" s="12" t="s">
        <v>10</v>
      </c>
      <c r="B190" s="13">
        <v>8.5154391413817514</v>
      </c>
      <c r="C190" s="13">
        <v>8.5641197883506415</v>
      </c>
      <c r="D190" s="13">
        <v>8.0277882829473501</v>
      </c>
      <c r="E190" s="13">
        <v>7.8426863826455833</v>
      </c>
      <c r="F190" s="13">
        <v>7.3240369939493686</v>
      </c>
      <c r="G190" s="13">
        <v>4.8031859984414353</v>
      </c>
      <c r="H190" s="13">
        <v>4.6284925420783605</v>
      </c>
      <c r="I190" s="13">
        <v>4.0878715944118227</v>
      </c>
      <c r="J190" s="13">
        <v>3.6183313424530619</v>
      </c>
      <c r="K190" s="13">
        <v>3.3040883703863582</v>
      </c>
      <c r="L190" s="13">
        <v>3.1220343317889343</v>
      </c>
      <c r="M190" s="13">
        <v>2.9571276755670342</v>
      </c>
      <c r="N190" s="13">
        <v>2.8159477568034417</v>
      </c>
      <c r="O190" s="13">
        <v>2.7414500564915363</v>
      </c>
      <c r="P190" s="13">
        <v>2.6494992257297385</v>
      </c>
      <c r="Q190" s="13">
        <v>2.5553450645609899</v>
      </c>
      <c r="R190" s="13">
        <v>2.4081621176342534</v>
      </c>
      <c r="S190" s="13">
        <v>2.20450162485505</v>
      </c>
      <c r="T190" s="13">
        <v>1.9861836415541276</v>
      </c>
      <c r="U190" s="13">
        <v>1.8824539727216614</v>
      </c>
      <c r="V190" s="13">
        <v>1.775089587013515</v>
      </c>
      <c r="W190" s="13">
        <v>1.667545541847467</v>
      </c>
      <c r="X190" s="13">
        <v>1.580993083844443</v>
      </c>
      <c r="Y190" s="13">
        <v>1.4812428087362897</v>
      </c>
      <c r="Z190" s="13">
        <v>1.457041310994414</v>
      </c>
      <c r="AA190" s="13">
        <v>1.4748952703631266</v>
      </c>
      <c r="AB190" s="13">
        <v>1.3858032694742568</v>
      </c>
    </row>
    <row r="191" spans="1:28" x14ac:dyDescent="0.25">
      <c r="A191" s="109" t="s">
        <v>223</v>
      </c>
      <c r="B191" s="32">
        <f t="shared" ref="B191:AB191" si="18">B190-B188</f>
        <v>6.5486885006806963</v>
      </c>
      <c r="C191" s="32">
        <f t="shared" si="18"/>
        <v>6.749592109999039</v>
      </c>
      <c r="D191" s="32">
        <f t="shared" si="18"/>
        <v>6.7298159742366082</v>
      </c>
      <c r="E191" s="32">
        <f t="shared" si="18"/>
        <v>6.6603978074290158</v>
      </c>
      <c r="F191" s="32">
        <f t="shared" si="18"/>
        <v>6.3038254708553083</v>
      </c>
      <c r="G191" s="32">
        <f t="shared" si="18"/>
        <v>2.2354970134017407</v>
      </c>
      <c r="H191" s="32">
        <f t="shared" si="18"/>
        <v>2.3313364124853657</v>
      </c>
      <c r="I191" s="32">
        <f t="shared" si="18"/>
        <v>2.0656085135332325</v>
      </c>
      <c r="J191" s="32">
        <f t="shared" si="18"/>
        <v>1.7597568727288644</v>
      </c>
      <c r="K191" s="32">
        <f t="shared" si="18"/>
        <v>1.6513407702690082</v>
      </c>
      <c r="L191" s="32">
        <f t="shared" si="18"/>
        <v>1.502567436817047</v>
      </c>
      <c r="M191" s="32">
        <f t="shared" si="18"/>
        <v>1.3866820652370642</v>
      </c>
      <c r="N191" s="32">
        <f t="shared" si="18"/>
        <v>1.2900349827012969</v>
      </c>
      <c r="O191" s="32">
        <f t="shared" si="18"/>
        <v>1.2509656892068488</v>
      </c>
      <c r="P191" s="32">
        <f t="shared" si="18"/>
        <v>1.166608044820661</v>
      </c>
      <c r="Q191" s="32">
        <f t="shared" si="18"/>
        <v>1.1310185554587351</v>
      </c>
      <c r="R191" s="32">
        <f t="shared" si="18"/>
        <v>1.0053766926114585</v>
      </c>
      <c r="S191" s="32">
        <f t="shared" si="18"/>
        <v>0.70854395414485505</v>
      </c>
      <c r="T191" s="32">
        <f t="shared" si="18"/>
        <v>0.44222446515000513</v>
      </c>
      <c r="U191" s="32">
        <f t="shared" si="18"/>
        <v>0.31901627176125147</v>
      </c>
      <c r="V191" s="32">
        <f t="shared" si="18"/>
        <v>0.18177385617635511</v>
      </c>
      <c r="W191" s="32">
        <f t="shared" si="18"/>
        <v>5.2786875235359743E-2</v>
      </c>
      <c r="X191" s="32">
        <f t="shared" si="18"/>
        <v>2.8480674091000635E-2</v>
      </c>
      <c r="Y191" s="32">
        <f t="shared" si="18"/>
        <v>1.8257165248523055E-3</v>
      </c>
      <c r="Z191" s="32">
        <f t="shared" si="18"/>
        <v>8.1973403715163151E-4</v>
      </c>
      <c r="AA191" s="32">
        <f t="shared" si="18"/>
        <v>1.7874883623816284E-3</v>
      </c>
      <c r="AB191" s="32">
        <f t="shared" si="18"/>
        <v>1.8720735346293704E-3</v>
      </c>
    </row>
    <row r="192" spans="1:28" x14ac:dyDescent="0.25">
      <c r="A192" s="5"/>
    </row>
    <row r="193" spans="1:28" x14ac:dyDescent="0.25">
      <c r="A193" s="5" t="str">
        <f>'RAW DATA INPUTS &gt;&gt;&gt;'!D22</f>
        <v>O2 100% Renewable by 2045 PSH</v>
      </c>
    </row>
    <row r="194" spans="1:28" x14ac:dyDescent="0.25">
      <c r="A194" s="6" t="s">
        <v>6</v>
      </c>
      <c r="B194" s="2">
        <v>2021</v>
      </c>
      <c r="C194" s="2">
        <v>2022</v>
      </c>
      <c r="D194" s="2">
        <v>2023</v>
      </c>
      <c r="E194" s="2">
        <v>2024</v>
      </c>
      <c r="F194" s="2">
        <v>2025</v>
      </c>
      <c r="G194" s="2">
        <v>2026</v>
      </c>
      <c r="H194" s="2">
        <v>2027</v>
      </c>
      <c r="I194" s="2">
        <v>2028</v>
      </c>
      <c r="J194" s="2">
        <v>2029</v>
      </c>
      <c r="K194" s="2">
        <v>2030</v>
      </c>
      <c r="L194" s="2">
        <v>2031</v>
      </c>
      <c r="M194" s="2">
        <v>2032</v>
      </c>
      <c r="N194" s="2">
        <v>2033</v>
      </c>
      <c r="O194" s="2">
        <v>2034</v>
      </c>
      <c r="P194" s="2">
        <v>2035</v>
      </c>
      <c r="Q194" s="2">
        <v>2036</v>
      </c>
      <c r="R194" s="2">
        <v>2037</v>
      </c>
      <c r="S194" s="2">
        <v>2038</v>
      </c>
      <c r="T194" s="2">
        <v>2039</v>
      </c>
      <c r="U194" s="2">
        <v>2040</v>
      </c>
      <c r="V194" s="2">
        <v>2041</v>
      </c>
      <c r="W194" s="2">
        <v>2042</v>
      </c>
      <c r="X194" s="2">
        <v>2043</v>
      </c>
      <c r="Y194" s="2">
        <v>2044</v>
      </c>
      <c r="Z194" s="2">
        <v>2045</v>
      </c>
      <c r="AA194" s="2">
        <v>2046</v>
      </c>
      <c r="AB194" s="2">
        <v>2047</v>
      </c>
    </row>
    <row r="195" spans="1:28" x14ac:dyDescent="0.25">
      <c r="A195" s="7" t="s">
        <v>7</v>
      </c>
      <c r="B195" s="8">
        <v>1.7536969870088226</v>
      </c>
      <c r="C195" s="8">
        <v>1.807705940077164</v>
      </c>
      <c r="D195" s="8">
        <v>1.8005682222834831</v>
      </c>
      <c r="E195" s="8">
        <v>1.7940955514855226</v>
      </c>
      <c r="F195" s="8">
        <v>1.3814425648322664</v>
      </c>
      <c r="G195" s="8">
        <v>0.13715578117395741</v>
      </c>
      <c r="H195" s="8">
        <v>1.8870180534747802E-2</v>
      </c>
      <c r="I195" s="8">
        <v>1.4389178859825321E-2</v>
      </c>
      <c r="J195" s="8">
        <v>1.2722318498819692E-2</v>
      </c>
      <c r="K195" s="8">
        <v>1.0536316454975351E-2</v>
      </c>
      <c r="L195" s="8">
        <v>1.0698076753014492E-2</v>
      </c>
      <c r="M195" s="8">
        <v>1.1374977346439394E-2</v>
      </c>
      <c r="N195" s="8">
        <v>1.0305479771609258E-2</v>
      </c>
      <c r="O195" s="8">
        <v>1.0033306394348789E-2</v>
      </c>
      <c r="P195" s="8">
        <v>1.0769234273786054E-2</v>
      </c>
      <c r="Q195" s="8">
        <v>1.1436086708735175E-2</v>
      </c>
      <c r="R195" s="8">
        <v>1.018753245520871E-2</v>
      </c>
      <c r="S195" s="8">
        <v>5.4794828548023432E-4</v>
      </c>
      <c r="T195" s="8">
        <v>3.5630694688015618E-4</v>
      </c>
      <c r="U195" s="8">
        <v>1.5312302144072656E-3</v>
      </c>
      <c r="V195" s="8">
        <v>6.4862180135499999E-4</v>
      </c>
      <c r="W195" s="8">
        <v>1.4024218548003126E-3</v>
      </c>
      <c r="X195" s="8">
        <v>1.0763083069655467E-3</v>
      </c>
      <c r="Y195" s="8">
        <v>2.0206470359272655E-3</v>
      </c>
      <c r="Z195" s="8">
        <v>9.2208600946085942E-4</v>
      </c>
      <c r="AA195" s="8">
        <v>1.6580138888981249E-3</v>
      </c>
      <c r="AB195" s="8">
        <v>1.3013870568230469E-3</v>
      </c>
    </row>
    <row r="196" spans="1:28" x14ac:dyDescent="0.25">
      <c r="A196" s="9" t="s">
        <v>8</v>
      </c>
      <c r="B196" s="10">
        <v>2.2330874999999999</v>
      </c>
      <c r="C196" s="10">
        <v>2.2049794999999999</v>
      </c>
      <c r="D196" s="10">
        <v>2.180025375</v>
      </c>
      <c r="E196" s="10">
        <v>2.1947852499999998</v>
      </c>
      <c r="F196" s="10">
        <v>2.2260108750000001</v>
      </c>
      <c r="G196" s="10">
        <v>0</v>
      </c>
      <c r="H196" s="10">
        <v>0</v>
      </c>
      <c r="I196" s="10">
        <v>0</v>
      </c>
      <c r="J196" s="10">
        <v>0</v>
      </c>
      <c r="K196" s="10">
        <v>0</v>
      </c>
      <c r="L196" s="10">
        <v>0</v>
      </c>
      <c r="M196" s="10">
        <v>0</v>
      </c>
      <c r="N196" s="10">
        <v>0</v>
      </c>
      <c r="O196" s="10">
        <v>0</v>
      </c>
      <c r="P196" s="10">
        <v>0</v>
      </c>
      <c r="Q196" s="10">
        <v>0</v>
      </c>
      <c r="R196" s="10">
        <v>0</v>
      </c>
      <c r="S196" s="10">
        <v>0</v>
      </c>
      <c r="T196" s="10">
        <v>0</v>
      </c>
      <c r="U196" s="10">
        <v>0</v>
      </c>
      <c r="V196" s="10">
        <v>0</v>
      </c>
      <c r="W196" s="10">
        <v>0</v>
      </c>
      <c r="X196" s="10">
        <v>0</v>
      </c>
      <c r="Y196" s="10">
        <v>0</v>
      </c>
      <c r="Z196" s="10">
        <v>0</v>
      </c>
      <c r="AA196" s="10">
        <v>0</v>
      </c>
      <c r="AB196" s="10">
        <v>0</v>
      </c>
    </row>
    <row r="197" spans="1:28" x14ac:dyDescent="0.25">
      <c r="A197" s="9" t="s">
        <v>9</v>
      </c>
      <c r="B197" s="10">
        <v>2.5619040136718749</v>
      </c>
      <c r="C197" s="10">
        <v>2.7369639394531249</v>
      </c>
      <c r="D197" s="10">
        <v>2.7521586796875002</v>
      </c>
      <c r="E197" s="10">
        <v>2.6834725000000001</v>
      </c>
      <c r="F197" s="10">
        <v>1.8680375683593751</v>
      </c>
      <c r="G197" s="10">
        <v>1.5278447226562499</v>
      </c>
      <c r="H197" s="10">
        <v>1.6235587265625</v>
      </c>
      <c r="I197" s="10">
        <v>1.9491502529296876</v>
      </c>
      <c r="J197" s="10">
        <v>1.6266022519531249</v>
      </c>
      <c r="K197" s="10">
        <v>1.5590367626953126</v>
      </c>
      <c r="L197" s="10">
        <v>1.4354970351562499</v>
      </c>
      <c r="M197" s="10">
        <v>1.3504939003906249</v>
      </c>
      <c r="N197" s="10">
        <v>1.2120491181640625</v>
      </c>
      <c r="O197" s="10">
        <v>1.218912</v>
      </c>
      <c r="P197" s="10">
        <v>1.151005041015625</v>
      </c>
      <c r="Q197" s="10">
        <v>1.099754591796875</v>
      </c>
      <c r="R197" s="10">
        <v>1.026569109375</v>
      </c>
      <c r="S197" s="10">
        <v>0.71428090624999996</v>
      </c>
      <c r="T197" s="10">
        <v>0.45359703710937499</v>
      </c>
      <c r="U197" s="10">
        <v>0.30855429687500002</v>
      </c>
      <c r="V197" s="10">
        <v>0.17793324999999999</v>
      </c>
      <c r="W197" s="10">
        <v>4.2710712890625002E-2</v>
      </c>
      <c r="X197" s="10">
        <v>2.3575214843750001E-2</v>
      </c>
      <c r="Y197" s="10">
        <v>0</v>
      </c>
      <c r="Z197" s="10">
        <v>0</v>
      </c>
      <c r="AA197" s="10">
        <v>0</v>
      </c>
      <c r="AB197" s="10">
        <v>0</v>
      </c>
    </row>
    <row r="198" spans="1:28" x14ac:dyDescent="0.25">
      <c r="A198" s="11" t="s">
        <v>3</v>
      </c>
      <c r="B198" s="10">
        <v>1.9667506407010549</v>
      </c>
      <c r="C198" s="10">
        <v>1.8104783081194149</v>
      </c>
      <c r="D198" s="10">
        <v>1.2835883435091748</v>
      </c>
      <c r="E198" s="10">
        <v>1.24499209478963</v>
      </c>
      <c r="F198" s="10">
        <v>0.62951907039899624</v>
      </c>
      <c r="G198" s="10">
        <v>1.0666017106108374</v>
      </c>
      <c r="H198" s="10">
        <v>1.0246421663717524</v>
      </c>
      <c r="I198" s="10">
        <v>0.61559146470656989</v>
      </c>
      <c r="J198" s="10">
        <v>0.68622235660005504</v>
      </c>
      <c r="K198" s="10">
        <v>0.67912852230378373</v>
      </c>
      <c r="L198" s="10">
        <v>0.68311791970695623</v>
      </c>
      <c r="M198" s="10">
        <v>0.7948420615714149</v>
      </c>
      <c r="N198" s="10">
        <v>0.84598630006130626</v>
      </c>
      <c r="O198" s="10">
        <v>0.84606788960278745</v>
      </c>
      <c r="P198" s="10">
        <v>0.94744527333374873</v>
      </c>
      <c r="Q198" s="10">
        <v>1.0169510725463651</v>
      </c>
      <c r="R198" s="10">
        <v>1.0850429942508475</v>
      </c>
      <c r="S198" s="10">
        <v>1.245376258091955</v>
      </c>
      <c r="T198" s="10">
        <v>1.3538354333824374</v>
      </c>
      <c r="U198" s="10">
        <v>1.4106895548612899</v>
      </c>
      <c r="V198" s="10">
        <v>1.5179770922933649</v>
      </c>
      <c r="W198" s="10">
        <v>1.302103328698095</v>
      </c>
      <c r="X198" s="10">
        <v>1.3675451257533724</v>
      </c>
      <c r="Y198" s="10">
        <v>1.3360593905204974</v>
      </c>
      <c r="Z198" s="10">
        <v>1.2787480063272474</v>
      </c>
      <c r="AA198" s="10">
        <v>1.2919475683694523</v>
      </c>
      <c r="AB198" s="10">
        <v>1.280811288414625</v>
      </c>
    </row>
    <row r="199" spans="1:28" x14ac:dyDescent="0.25">
      <c r="A199" s="9" t="s">
        <v>54</v>
      </c>
      <c r="B199" s="10">
        <v>0</v>
      </c>
      <c r="C199" s="10">
        <v>0</v>
      </c>
      <c r="D199" s="10">
        <v>0</v>
      </c>
      <c r="E199" s="10">
        <v>0</v>
      </c>
      <c r="F199" s="10">
        <v>0</v>
      </c>
      <c r="G199" s="10">
        <v>0</v>
      </c>
      <c r="H199" s="10">
        <v>0</v>
      </c>
      <c r="I199" s="10">
        <v>0</v>
      </c>
      <c r="J199" s="10">
        <v>0</v>
      </c>
      <c r="K199" s="10">
        <v>0</v>
      </c>
      <c r="L199" s="10">
        <v>0</v>
      </c>
      <c r="M199" s="10">
        <v>0</v>
      </c>
      <c r="N199" s="10">
        <v>0</v>
      </c>
      <c r="O199" s="10">
        <v>0</v>
      </c>
      <c r="P199" s="10">
        <v>0</v>
      </c>
      <c r="Q199" s="10">
        <v>0</v>
      </c>
      <c r="R199" s="10">
        <v>0</v>
      </c>
      <c r="S199" s="10">
        <v>0</v>
      </c>
      <c r="T199" s="10">
        <v>0</v>
      </c>
      <c r="U199" s="10">
        <v>0</v>
      </c>
      <c r="V199" s="10">
        <v>0</v>
      </c>
      <c r="W199" s="10">
        <v>0</v>
      </c>
      <c r="X199" s="10">
        <v>0</v>
      </c>
      <c r="Y199" s="10">
        <v>0</v>
      </c>
      <c r="Z199" s="10">
        <v>0</v>
      </c>
      <c r="AA199" s="10">
        <v>0</v>
      </c>
      <c r="AB199" s="10">
        <v>0</v>
      </c>
    </row>
    <row r="200" spans="1:28" x14ac:dyDescent="0.25">
      <c r="A200" s="12" t="s">
        <v>10</v>
      </c>
      <c r="B200" s="13">
        <v>8.5154391413817514</v>
      </c>
      <c r="C200" s="13">
        <v>8.5601276876497021</v>
      </c>
      <c r="D200" s="13">
        <v>8.0163406204801575</v>
      </c>
      <c r="E200" s="13">
        <v>7.9173453962751523</v>
      </c>
      <c r="F200" s="13">
        <v>6.1050100785906372</v>
      </c>
      <c r="G200" s="13">
        <v>2.731602214441045</v>
      </c>
      <c r="H200" s="13">
        <v>2.6670710734690002</v>
      </c>
      <c r="I200" s="13">
        <v>2.5791308964960828</v>
      </c>
      <c r="J200" s="13">
        <v>2.3255469270519997</v>
      </c>
      <c r="K200" s="13">
        <v>2.2487016014540719</v>
      </c>
      <c r="L200" s="13">
        <v>2.1293130316162205</v>
      </c>
      <c r="M200" s="13">
        <v>2.1567109393084793</v>
      </c>
      <c r="N200" s="13">
        <v>2.0683408979969782</v>
      </c>
      <c r="O200" s="13">
        <v>2.0750131959971361</v>
      </c>
      <c r="P200" s="13">
        <v>2.1092195486231597</v>
      </c>
      <c r="Q200" s="13">
        <v>2.1281417510519751</v>
      </c>
      <c r="R200" s="13">
        <v>2.1217996360810565</v>
      </c>
      <c r="S200" s="13">
        <v>1.9602051126274351</v>
      </c>
      <c r="T200" s="13">
        <v>1.8077887774386925</v>
      </c>
      <c r="U200" s="13">
        <v>1.7207750819506971</v>
      </c>
      <c r="V200" s="13">
        <v>1.6965589640947198</v>
      </c>
      <c r="W200" s="13">
        <v>1.3462164634435203</v>
      </c>
      <c r="X200" s="13">
        <v>1.392196648904088</v>
      </c>
      <c r="Y200" s="13">
        <v>1.3380800375564246</v>
      </c>
      <c r="Z200" s="13">
        <v>1.2796700923367081</v>
      </c>
      <c r="AA200" s="13">
        <v>1.2936055822583505</v>
      </c>
      <c r="AB200" s="13">
        <v>1.282112675471448</v>
      </c>
    </row>
    <row r="201" spans="1:28" x14ac:dyDescent="0.25">
      <c r="A201" s="109" t="s">
        <v>223</v>
      </c>
      <c r="B201" s="32">
        <f t="shared" ref="B201:AB201" si="19">B200-B198</f>
        <v>6.5486885006806963</v>
      </c>
      <c r="C201" s="32">
        <f t="shared" si="19"/>
        <v>6.749649379530287</v>
      </c>
      <c r="D201" s="32">
        <f t="shared" si="19"/>
        <v>6.7327522769709827</v>
      </c>
      <c r="E201" s="32">
        <f t="shared" si="19"/>
        <v>6.6723533014855221</v>
      </c>
      <c r="F201" s="32">
        <f t="shared" si="19"/>
        <v>5.475491008191641</v>
      </c>
      <c r="G201" s="32">
        <f t="shared" si="19"/>
        <v>1.6650005038302076</v>
      </c>
      <c r="H201" s="32">
        <f t="shared" si="19"/>
        <v>1.6424289070972478</v>
      </c>
      <c r="I201" s="32">
        <f t="shared" si="19"/>
        <v>1.963539431789513</v>
      </c>
      <c r="J201" s="32">
        <f t="shared" si="19"/>
        <v>1.6393245704519446</v>
      </c>
      <c r="K201" s="32">
        <f t="shared" si="19"/>
        <v>1.5695730791502882</v>
      </c>
      <c r="L201" s="32">
        <f t="shared" si="19"/>
        <v>1.4461951119092644</v>
      </c>
      <c r="M201" s="32">
        <f t="shared" si="19"/>
        <v>1.3618688777370644</v>
      </c>
      <c r="N201" s="32">
        <f t="shared" si="19"/>
        <v>1.2223545979356718</v>
      </c>
      <c r="O201" s="32">
        <f t="shared" si="19"/>
        <v>1.2289453063943485</v>
      </c>
      <c r="P201" s="32">
        <f t="shared" si="19"/>
        <v>1.1617742752894111</v>
      </c>
      <c r="Q201" s="32">
        <f t="shared" si="19"/>
        <v>1.11119067850561</v>
      </c>
      <c r="R201" s="32">
        <f t="shared" si="19"/>
        <v>1.036756641830209</v>
      </c>
      <c r="S201" s="32">
        <f t="shared" si="19"/>
        <v>0.71482885453548017</v>
      </c>
      <c r="T201" s="32">
        <f t="shared" si="19"/>
        <v>0.45395334405625509</v>
      </c>
      <c r="U201" s="32">
        <f t="shared" si="19"/>
        <v>0.31008552708940718</v>
      </c>
      <c r="V201" s="32">
        <f t="shared" si="19"/>
        <v>0.17858187180135499</v>
      </c>
      <c r="W201" s="32">
        <f t="shared" si="19"/>
        <v>4.4113134745425331E-2</v>
      </c>
      <c r="X201" s="32">
        <f t="shared" si="19"/>
        <v>2.4651523150715615E-2</v>
      </c>
      <c r="Y201" s="32">
        <f t="shared" si="19"/>
        <v>2.0206470359271922E-3</v>
      </c>
      <c r="Z201" s="32">
        <f t="shared" si="19"/>
        <v>9.2208600946075414E-4</v>
      </c>
      <c r="AA201" s="32">
        <f t="shared" si="19"/>
        <v>1.658013888898191E-3</v>
      </c>
      <c r="AB201" s="32">
        <f t="shared" si="19"/>
        <v>1.3013870568230335E-3</v>
      </c>
    </row>
    <row r="202" spans="1:28" x14ac:dyDescent="0.25">
      <c r="A202" s="5"/>
    </row>
    <row r="203" spans="1:28" x14ac:dyDescent="0.25">
      <c r="A203" s="5" t="str">
        <f>'RAW DATA INPUTS &gt;&gt;&gt;'!D23</f>
        <v>P1 No Thermal Before 2030, 2Hr LiIon</v>
      </c>
    </row>
    <row r="204" spans="1:28" x14ac:dyDescent="0.25">
      <c r="A204" s="6" t="s">
        <v>6</v>
      </c>
      <c r="B204" s="2">
        <v>2021</v>
      </c>
      <c r="C204" s="2">
        <v>2022</v>
      </c>
      <c r="D204" s="2">
        <v>2023</v>
      </c>
      <c r="E204" s="2">
        <v>2024</v>
      </c>
      <c r="F204" s="2">
        <v>2025</v>
      </c>
      <c r="G204" s="2">
        <v>2026</v>
      </c>
      <c r="H204" s="2">
        <v>2027</v>
      </c>
      <c r="I204" s="2">
        <v>2028</v>
      </c>
      <c r="J204" s="2">
        <v>2029</v>
      </c>
      <c r="K204" s="2">
        <v>2030</v>
      </c>
      <c r="L204" s="2">
        <v>2031</v>
      </c>
      <c r="M204" s="2">
        <v>2032</v>
      </c>
      <c r="N204" s="2">
        <v>2033</v>
      </c>
      <c r="O204" s="2">
        <v>2034</v>
      </c>
      <c r="P204" s="2">
        <v>2035</v>
      </c>
      <c r="Q204" s="2">
        <v>2036</v>
      </c>
      <c r="R204" s="2">
        <v>2037</v>
      </c>
      <c r="S204" s="2">
        <v>2038</v>
      </c>
      <c r="T204" s="2">
        <v>2039</v>
      </c>
      <c r="U204" s="2">
        <v>2040</v>
      </c>
      <c r="V204" s="2">
        <v>2041</v>
      </c>
      <c r="W204" s="2">
        <v>2042</v>
      </c>
      <c r="X204" s="2">
        <v>2043</v>
      </c>
      <c r="Y204" s="2">
        <v>2044</v>
      </c>
      <c r="Z204" s="2">
        <v>2045</v>
      </c>
      <c r="AA204" s="2">
        <v>2046</v>
      </c>
      <c r="AB204" s="2">
        <v>2047</v>
      </c>
    </row>
    <row r="205" spans="1:28" x14ac:dyDescent="0.25">
      <c r="A205" s="7" t="s">
        <v>7</v>
      </c>
      <c r="B205" s="8">
        <v>1.7536969870088226</v>
      </c>
      <c r="C205" s="8">
        <v>1.807705940077164</v>
      </c>
      <c r="D205" s="8">
        <v>1.8005682222834831</v>
      </c>
      <c r="E205" s="8">
        <v>1.7940966694012233</v>
      </c>
      <c r="F205" s="8">
        <v>1.4889762506991413</v>
      </c>
      <c r="G205" s="8">
        <v>0.13389676070125148</v>
      </c>
      <c r="H205" s="8">
        <v>1.397164941478265E-2</v>
      </c>
      <c r="I205" s="8">
        <v>1.4266197585379394E-2</v>
      </c>
      <c r="J205" s="8">
        <v>1.2476366063945029E-2</v>
      </c>
      <c r="K205" s="8">
        <v>1.0413313070817422E-2</v>
      </c>
      <c r="L205" s="8">
        <v>1.0575080895567031E-2</v>
      </c>
      <c r="M205" s="8">
        <v>1.1374934067854199E-2</v>
      </c>
      <c r="N205" s="8">
        <v>1.0447277351807656E-2</v>
      </c>
      <c r="O205" s="8">
        <v>1.0089882795264765E-2</v>
      </c>
      <c r="P205" s="8">
        <v>1.0906650367652832E-2</v>
      </c>
      <c r="Q205" s="8">
        <v>1.2304527971007636E-2</v>
      </c>
      <c r="R205" s="8">
        <v>1.155441036065916E-2</v>
      </c>
      <c r="S205" s="8">
        <v>3.0066122371364061E-3</v>
      </c>
      <c r="T205" s="8">
        <v>2.6307697132346092E-3</v>
      </c>
      <c r="U205" s="8">
        <v>3.2975647570164059E-3</v>
      </c>
      <c r="V205" s="8">
        <v>3.8751983885853907E-3</v>
      </c>
      <c r="W205" s="8">
        <v>3.9351937977317964E-3</v>
      </c>
      <c r="X205" s="8">
        <v>6.3415132414330463E-3</v>
      </c>
      <c r="Y205" s="8">
        <v>8.0307366352898434E-3</v>
      </c>
      <c r="Z205" s="8">
        <v>8.6559541304422651E-3</v>
      </c>
      <c r="AA205" s="8">
        <v>1.0818238803970467E-2</v>
      </c>
      <c r="AB205" s="8">
        <v>8.9560102066342188E-3</v>
      </c>
    </row>
    <row r="206" spans="1:28" x14ac:dyDescent="0.25">
      <c r="A206" s="9" t="s">
        <v>8</v>
      </c>
      <c r="B206" s="10">
        <v>2.2330874999999999</v>
      </c>
      <c r="C206" s="10">
        <v>2.2049794999999999</v>
      </c>
      <c r="D206" s="10">
        <v>2.180025375</v>
      </c>
      <c r="E206" s="10">
        <v>2.1947852499999998</v>
      </c>
      <c r="F206" s="10">
        <v>2.2260110000000002</v>
      </c>
      <c r="G206" s="10">
        <v>0</v>
      </c>
      <c r="H206" s="10">
        <v>0</v>
      </c>
      <c r="I206" s="10">
        <v>0</v>
      </c>
      <c r="J206" s="10">
        <v>0</v>
      </c>
      <c r="K206" s="10">
        <v>0</v>
      </c>
      <c r="L206" s="10">
        <v>0</v>
      </c>
      <c r="M206" s="10">
        <v>0</v>
      </c>
      <c r="N206" s="10">
        <v>0</v>
      </c>
      <c r="O206" s="10">
        <v>0</v>
      </c>
      <c r="P206" s="10">
        <v>0</v>
      </c>
      <c r="Q206" s="10">
        <v>0</v>
      </c>
      <c r="R206" s="10">
        <v>0</v>
      </c>
      <c r="S206" s="10">
        <v>0</v>
      </c>
      <c r="T206" s="10">
        <v>0</v>
      </c>
      <c r="U206" s="10">
        <v>0</v>
      </c>
      <c r="V206" s="10">
        <v>0</v>
      </c>
      <c r="W206" s="10">
        <v>0</v>
      </c>
      <c r="X206" s="10">
        <v>0</v>
      </c>
      <c r="Y206" s="10">
        <v>0</v>
      </c>
      <c r="Z206" s="10">
        <v>0</v>
      </c>
      <c r="AA206" s="10">
        <v>0</v>
      </c>
      <c r="AB206" s="10">
        <v>0</v>
      </c>
    </row>
    <row r="207" spans="1:28" x14ac:dyDescent="0.25">
      <c r="A207" s="9" t="s">
        <v>9</v>
      </c>
      <c r="B207" s="10">
        <v>2.5619040136718749</v>
      </c>
      <c r="C207" s="10">
        <v>2.7372298769531249</v>
      </c>
      <c r="D207" s="10">
        <v>2.75265565234375</v>
      </c>
      <c r="E207" s="10">
        <v>2.6838848281250001</v>
      </c>
      <c r="F207" s="10">
        <v>2.5680418242187502</v>
      </c>
      <c r="G207" s="10">
        <v>2.9999742734375001</v>
      </c>
      <c r="H207" s="10">
        <v>2.6758415078125002</v>
      </c>
      <c r="I207" s="10">
        <v>2.2833052890625001</v>
      </c>
      <c r="J207" s="10">
        <v>1.9387662109374999</v>
      </c>
      <c r="K207" s="10">
        <v>1.637217390625</v>
      </c>
      <c r="L207" s="10">
        <v>1.59164254296875</v>
      </c>
      <c r="M207" s="10">
        <v>1.6200007031250001</v>
      </c>
      <c r="N207" s="10">
        <v>1.58050544140625</v>
      </c>
      <c r="O207" s="10">
        <v>1.40258244140625</v>
      </c>
      <c r="P207" s="10">
        <v>1.3723240195312501</v>
      </c>
      <c r="Q207" s="10">
        <v>1.3126154414062501</v>
      </c>
      <c r="R207" s="10">
        <v>1.2474026015624999</v>
      </c>
      <c r="S207" s="10">
        <v>1.030312234375</v>
      </c>
      <c r="T207" s="10">
        <v>1.0569737734375</v>
      </c>
      <c r="U207" s="10">
        <v>1.06371357421875</v>
      </c>
      <c r="V207" s="10">
        <v>1.06163505078125</v>
      </c>
      <c r="W207" s="10">
        <v>1.04164699609375</v>
      </c>
      <c r="X207" s="10">
        <v>0.90996492382812499</v>
      </c>
      <c r="Y207" s="10">
        <v>0.88504778515625004</v>
      </c>
      <c r="Z207" s="10">
        <v>0.87200742382812502</v>
      </c>
      <c r="AA207" s="10">
        <v>0.60809622070312497</v>
      </c>
      <c r="AB207" s="10">
        <v>0.50385432617187498</v>
      </c>
    </row>
    <row r="208" spans="1:28" x14ac:dyDescent="0.25">
      <c r="A208" s="11" t="s">
        <v>3</v>
      </c>
      <c r="B208" s="10">
        <v>1.9667506407010549</v>
      </c>
      <c r="C208" s="10">
        <v>1.8113673029463</v>
      </c>
      <c r="D208" s="10">
        <v>1.2863405905660199</v>
      </c>
      <c r="E208" s="10">
        <v>1.2511101663407325</v>
      </c>
      <c r="F208" s="10">
        <v>0.94684379884676995</v>
      </c>
      <c r="G208" s="10">
        <v>2.7744921593148648</v>
      </c>
      <c r="H208" s="10">
        <v>3.2307615887852248</v>
      </c>
      <c r="I208" s="10">
        <v>3.288142820851625</v>
      </c>
      <c r="J208" s="10">
        <v>3.0830316510898297</v>
      </c>
      <c r="K208" s="10">
        <v>2.7947502102209798</v>
      </c>
      <c r="L208" s="10">
        <v>2.7960228866407202</v>
      </c>
      <c r="M208" s="10">
        <v>2.789352896464365</v>
      </c>
      <c r="N208" s="10">
        <v>2.7456211430851503</v>
      </c>
      <c r="O208" s="10">
        <v>2.7588539430807848</v>
      </c>
      <c r="P208" s="10">
        <v>2.7182920788689047</v>
      </c>
      <c r="Q208" s="10">
        <v>2.6234348134554448</v>
      </c>
      <c r="R208" s="10">
        <v>2.602863892248565</v>
      </c>
      <c r="S208" s="10">
        <v>2.36443143331846</v>
      </c>
      <c r="T208" s="10">
        <v>2.4139742888890199</v>
      </c>
      <c r="U208" s="10">
        <v>2.4477421227360199</v>
      </c>
      <c r="V208" s="10">
        <v>2.4696967543954749</v>
      </c>
      <c r="W208" s="10">
        <v>2.3667096782568251</v>
      </c>
      <c r="X208" s="10">
        <v>2.2104758824327848</v>
      </c>
      <c r="Y208" s="10">
        <v>2.1719581523568499</v>
      </c>
      <c r="Z208" s="10">
        <v>2.1249254848344599</v>
      </c>
      <c r="AA208" s="10">
        <v>2.0205142346477549</v>
      </c>
      <c r="AB208" s="10">
        <v>2.0285758834829397</v>
      </c>
    </row>
    <row r="209" spans="1:28" x14ac:dyDescent="0.25">
      <c r="A209" s="9" t="s">
        <v>54</v>
      </c>
      <c r="B209" s="10">
        <v>0</v>
      </c>
      <c r="C209" s="10">
        <v>0</v>
      </c>
      <c r="D209" s="10">
        <v>0</v>
      </c>
      <c r="E209" s="10">
        <v>0</v>
      </c>
      <c r="F209" s="10">
        <v>0</v>
      </c>
      <c r="G209" s="10">
        <v>0</v>
      </c>
      <c r="H209" s="10">
        <v>0</v>
      </c>
      <c r="I209" s="10">
        <v>0</v>
      </c>
      <c r="J209" s="10">
        <v>0</v>
      </c>
      <c r="K209" s="10">
        <v>0.27906212499999999</v>
      </c>
      <c r="L209" s="10">
        <v>0.27523712500000003</v>
      </c>
      <c r="M209" s="10">
        <v>0.27551196875</v>
      </c>
      <c r="N209" s="10">
        <v>0.2738080625</v>
      </c>
      <c r="O209" s="10">
        <v>0.26925549999999998</v>
      </c>
      <c r="P209" s="10">
        <v>0.26386124999999999</v>
      </c>
      <c r="Q209" s="10">
        <v>0.25453467187500001</v>
      </c>
      <c r="R209" s="10">
        <v>0.25097973437499999</v>
      </c>
      <c r="S209" s="10">
        <v>0.23496575</v>
      </c>
      <c r="T209" s="10">
        <v>0.246036890625</v>
      </c>
      <c r="U209" s="10">
        <v>0.23939709375000001</v>
      </c>
      <c r="V209" s="10">
        <v>0.242112515625</v>
      </c>
      <c r="W209" s="10">
        <v>0.23203846875</v>
      </c>
      <c r="X209" s="10">
        <v>0.42578204687499999</v>
      </c>
      <c r="Y209" s="10">
        <v>0.43068126562499998</v>
      </c>
      <c r="Z209" s="10">
        <v>0.40709690625</v>
      </c>
      <c r="AA209" s="10">
        <v>0.70649717187500005</v>
      </c>
      <c r="AB209" s="10">
        <v>0.81169490722656246</v>
      </c>
    </row>
    <row r="210" spans="1:28" x14ac:dyDescent="0.25">
      <c r="A210" s="12" t="s">
        <v>10</v>
      </c>
      <c r="B210" s="13">
        <v>8.5154391413817514</v>
      </c>
      <c r="C210" s="13">
        <v>8.5612826199765877</v>
      </c>
      <c r="D210" s="13">
        <v>8.0195898401932535</v>
      </c>
      <c r="E210" s="13">
        <v>7.9238769138669554</v>
      </c>
      <c r="F210" s="13">
        <v>7.2298728737646609</v>
      </c>
      <c r="G210" s="13">
        <v>5.9083631934536163</v>
      </c>
      <c r="H210" s="13">
        <v>5.9205747460125071</v>
      </c>
      <c r="I210" s="13">
        <v>5.5857143074995044</v>
      </c>
      <c r="J210" s="13">
        <v>5.0342742280912747</v>
      </c>
      <c r="K210" s="13">
        <v>4.7214430389167976</v>
      </c>
      <c r="L210" s="13">
        <v>4.6734776355050371</v>
      </c>
      <c r="M210" s="13">
        <v>4.6962405024072194</v>
      </c>
      <c r="N210" s="13">
        <v>4.6103819243432076</v>
      </c>
      <c r="O210" s="13">
        <v>4.4407817672822993</v>
      </c>
      <c r="P210" s="13">
        <v>4.3653839987678076</v>
      </c>
      <c r="Q210" s="13">
        <v>4.2028894547077025</v>
      </c>
      <c r="R210" s="13">
        <v>4.112800638546724</v>
      </c>
      <c r="S210" s="13">
        <v>3.6327160299305965</v>
      </c>
      <c r="T210" s="13">
        <v>3.7196157226647544</v>
      </c>
      <c r="U210" s="13">
        <v>3.7541503554617863</v>
      </c>
      <c r="V210" s="13">
        <v>3.7773195191903106</v>
      </c>
      <c r="W210" s="13">
        <v>3.6443303368983067</v>
      </c>
      <c r="X210" s="13">
        <v>3.552564366377343</v>
      </c>
      <c r="Y210" s="13">
        <v>3.4957179397733897</v>
      </c>
      <c r="Z210" s="13">
        <v>3.4126857690430272</v>
      </c>
      <c r="AA210" s="13">
        <v>3.3459258660298508</v>
      </c>
      <c r="AB210" s="13">
        <v>3.3530811270880112</v>
      </c>
    </row>
    <row r="211" spans="1:28" x14ac:dyDescent="0.25">
      <c r="A211" s="109" t="s">
        <v>223</v>
      </c>
      <c r="B211" s="32">
        <f t="shared" ref="B211:AB211" si="20">B210-B208</f>
        <v>6.5486885006806963</v>
      </c>
      <c r="C211" s="32">
        <f t="shared" si="20"/>
        <v>6.7499153170302879</v>
      </c>
      <c r="D211" s="32">
        <f t="shared" si="20"/>
        <v>6.7332492496272334</v>
      </c>
      <c r="E211" s="32">
        <f t="shared" si="20"/>
        <v>6.6727667475262233</v>
      </c>
      <c r="F211" s="32">
        <f t="shared" si="20"/>
        <v>6.2830290749178914</v>
      </c>
      <c r="G211" s="32">
        <f t="shared" si="20"/>
        <v>3.1338710341387515</v>
      </c>
      <c r="H211" s="32">
        <f t="shared" si="20"/>
        <v>2.6898131572272823</v>
      </c>
      <c r="I211" s="32">
        <f t="shared" si="20"/>
        <v>2.2975714866478794</v>
      </c>
      <c r="J211" s="32">
        <f t="shared" si="20"/>
        <v>1.951242577001445</v>
      </c>
      <c r="K211" s="32">
        <f t="shared" si="20"/>
        <v>1.9266928286958178</v>
      </c>
      <c r="L211" s="32">
        <f t="shared" si="20"/>
        <v>1.877454748864317</v>
      </c>
      <c r="M211" s="32">
        <f t="shared" si="20"/>
        <v>1.9068876059428543</v>
      </c>
      <c r="N211" s="32">
        <f t="shared" si="20"/>
        <v>1.8647607812580573</v>
      </c>
      <c r="O211" s="32">
        <f t="shared" si="20"/>
        <v>1.6819278242015145</v>
      </c>
      <c r="P211" s="32">
        <f t="shared" si="20"/>
        <v>1.6470919198989029</v>
      </c>
      <c r="Q211" s="32">
        <f t="shared" si="20"/>
        <v>1.5794546412522577</v>
      </c>
      <c r="R211" s="32">
        <f t="shared" si="20"/>
        <v>1.509936746298159</v>
      </c>
      <c r="S211" s="32">
        <f t="shared" si="20"/>
        <v>1.2682845966121365</v>
      </c>
      <c r="T211" s="32">
        <f t="shared" si="20"/>
        <v>1.3056414337757345</v>
      </c>
      <c r="U211" s="32">
        <f t="shared" si="20"/>
        <v>1.3064082327257664</v>
      </c>
      <c r="V211" s="32">
        <f t="shared" si="20"/>
        <v>1.3076227647948357</v>
      </c>
      <c r="W211" s="32">
        <f t="shared" si="20"/>
        <v>1.2776206586414816</v>
      </c>
      <c r="X211" s="32">
        <f t="shared" si="20"/>
        <v>1.3420884839445582</v>
      </c>
      <c r="Y211" s="32">
        <f t="shared" si="20"/>
        <v>1.3237597874165399</v>
      </c>
      <c r="Z211" s="32">
        <f t="shared" si="20"/>
        <v>1.2877602842085674</v>
      </c>
      <c r="AA211" s="32">
        <f t="shared" si="20"/>
        <v>1.3254116313820958</v>
      </c>
      <c r="AB211" s="32">
        <f t="shared" si="20"/>
        <v>1.3245052436050715</v>
      </c>
    </row>
    <row r="213" spans="1:28" x14ac:dyDescent="0.25">
      <c r="A213" s="5" t="str">
        <f>'RAW DATA INPUTS &gt;&gt;&gt;'!D24</f>
        <v>P2 No Thermal Before 2030, PHES</v>
      </c>
    </row>
    <row r="214" spans="1:28" x14ac:dyDescent="0.25">
      <c r="A214" s="6" t="s">
        <v>6</v>
      </c>
      <c r="B214" s="2">
        <v>2021</v>
      </c>
      <c r="C214" s="2">
        <v>2022</v>
      </c>
      <c r="D214" s="2">
        <v>2023</v>
      </c>
      <c r="E214" s="2">
        <v>2024</v>
      </c>
      <c r="F214" s="2">
        <v>2025</v>
      </c>
      <c r="G214" s="2">
        <v>2026</v>
      </c>
      <c r="H214" s="2">
        <v>2027</v>
      </c>
      <c r="I214" s="2">
        <v>2028</v>
      </c>
      <c r="J214" s="2">
        <v>2029</v>
      </c>
      <c r="K214" s="2">
        <v>2030</v>
      </c>
      <c r="L214" s="2">
        <v>2031</v>
      </c>
      <c r="M214" s="2">
        <v>2032</v>
      </c>
      <c r="N214" s="2">
        <v>2033</v>
      </c>
      <c r="O214" s="2">
        <v>2034</v>
      </c>
      <c r="P214" s="2">
        <v>2035</v>
      </c>
      <c r="Q214" s="2">
        <v>2036</v>
      </c>
      <c r="R214" s="2">
        <v>2037</v>
      </c>
      <c r="S214" s="2">
        <v>2038</v>
      </c>
      <c r="T214" s="2">
        <v>2039</v>
      </c>
      <c r="U214" s="2">
        <v>2040</v>
      </c>
      <c r="V214" s="2">
        <v>2041</v>
      </c>
      <c r="W214" s="2">
        <v>2042</v>
      </c>
      <c r="X214" s="2">
        <v>2043</v>
      </c>
      <c r="Y214" s="2">
        <v>2044</v>
      </c>
      <c r="Z214" s="2">
        <v>2045</v>
      </c>
      <c r="AA214" s="2">
        <v>2046</v>
      </c>
      <c r="AB214" s="2">
        <v>2047</v>
      </c>
    </row>
    <row r="215" spans="1:28" x14ac:dyDescent="0.25">
      <c r="A215" s="7" t="s">
        <v>7</v>
      </c>
      <c r="B215" s="8">
        <v>1.7536969870088226</v>
      </c>
      <c r="C215" s="8">
        <v>1.807705940077164</v>
      </c>
      <c r="D215" s="8">
        <v>1.8005682222834831</v>
      </c>
      <c r="E215" s="8">
        <v>1.7940943093569666</v>
      </c>
      <c r="F215" s="8">
        <v>1.4510618695578861</v>
      </c>
      <c r="G215" s="8">
        <v>0.13389677316736567</v>
      </c>
      <c r="H215" s="8">
        <v>1.3971678110366313E-2</v>
      </c>
      <c r="I215" s="8">
        <v>1.4266222517607821E-2</v>
      </c>
      <c r="J215" s="8">
        <v>1.2722318616424543E-2</v>
      </c>
      <c r="K215" s="8">
        <v>1.0536316454975351E-2</v>
      </c>
      <c r="L215" s="8">
        <v>1.0759554924123243E-2</v>
      </c>
      <c r="M215" s="8">
        <v>1.1436455517548143E-2</v>
      </c>
      <c r="N215" s="8">
        <v>1.0366957942718007E-2</v>
      </c>
      <c r="O215" s="8">
        <v>1.0094784565457537E-2</v>
      </c>
      <c r="P215" s="8">
        <v>1.0830712444894803E-2</v>
      </c>
      <c r="Q215" s="8">
        <v>1.1620521222061425E-2</v>
      </c>
      <c r="R215" s="8">
        <v>1.0310488797426211E-2</v>
      </c>
      <c r="S215" s="8">
        <v>6.0942645658898433E-4</v>
      </c>
      <c r="T215" s="8">
        <v>4.1778511798890624E-4</v>
      </c>
      <c r="U215" s="8">
        <v>1.5312302144072656E-3</v>
      </c>
      <c r="V215" s="8">
        <v>7.7157061686203125E-4</v>
      </c>
      <c r="W215" s="8">
        <v>1.3523052531441407E-3</v>
      </c>
      <c r="X215" s="8">
        <v>1.7453237303356249E-3</v>
      </c>
      <c r="Y215" s="8">
        <v>2.7850221175811716E-3</v>
      </c>
      <c r="Z215" s="8">
        <v>2.2926924591097652E-3</v>
      </c>
      <c r="AA215" s="8">
        <v>4.1232298420173438E-3</v>
      </c>
      <c r="AB215" s="8">
        <v>3.0273558511882811E-3</v>
      </c>
    </row>
    <row r="216" spans="1:28" x14ac:dyDescent="0.25">
      <c r="A216" s="9" t="s">
        <v>8</v>
      </c>
      <c r="B216" s="10">
        <v>2.2330874999999999</v>
      </c>
      <c r="C216" s="10">
        <v>2.2049794999999999</v>
      </c>
      <c r="D216" s="10">
        <v>2.180025375</v>
      </c>
      <c r="E216" s="10">
        <v>2.1947852499999998</v>
      </c>
      <c r="F216" s="10">
        <v>2.2260110000000002</v>
      </c>
      <c r="G216" s="10">
        <v>0</v>
      </c>
      <c r="H216" s="10">
        <v>0</v>
      </c>
      <c r="I216" s="10">
        <v>0</v>
      </c>
      <c r="J216" s="10">
        <v>0</v>
      </c>
      <c r="K216" s="10">
        <v>0</v>
      </c>
      <c r="L216" s="10">
        <v>0</v>
      </c>
      <c r="M216" s="10">
        <v>0</v>
      </c>
      <c r="N216" s="10">
        <v>0</v>
      </c>
      <c r="O216" s="10">
        <v>0</v>
      </c>
      <c r="P216" s="10">
        <v>0</v>
      </c>
      <c r="Q216" s="10">
        <v>0</v>
      </c>
      <c r="R216" s="10">
        <v>0</v>
      </c>
      <c r="S216" s="10">
        <v>0</v>
      </c>
      <c r="T216" s="10">
        <v>0</v>
      </c>
      <c r="U216" s="10">
        <v>0</v>
      </c>
      <c r="V216" s="10">
        <v>0</v>
      </c>
      <c r="W216" s="10">
        <v>0</v>
      </c>
      <c r="X216" s="10">
        <v>0</v>
      </c>
      <c r="Y216" s="10">
        <v>0</v>
      </c>
      <c r="Z216" s="10">
        <v>0</v>
      </c>
      <c r="AA216" s="10">
        <v>0</v>
      </c>
      <c r="AB216" s="10">
        <v>0</v>
      </c>
    </row>
    <row r="217" spans="1:28" x14ac:dyDescent="0.25">
      <c r="A217" s="9" t="s">
        <v>9</v>
      </c>
      <c r="B217" s="10">
        <v>2.5619040136718749</v>
      </c>
      <c r="C217" s="10">
        <v>2.7369067949218748</v>
      </c>
      <c r="D217" s="10">
        <v>2.7492218828124999</v>
      </c>
      <c r="E217" s="10">
        <v>2.6779846875</v>
      </c>
      <c r="F217" s="10">
        <v>2.2116841015625002</v>
      </c>
      <c r="G217" s="10">
        <v>2.06227450390625</v>
      </c>
      <c r="H217" s="10">
        <v>2.2771238496093749</v>
      </c>
      <c r="I217" s="10">
        <v>1.983099958984375</v>
      </c>
      <c r="J217" s="10">
        <v>1.6871216738281249</v>
      </c>
      <c r="K217" s="10">
        <v>1.5846087001953124</v>
      </c>
      <c r="L217" s="10">
        <v>1.4573539863281251</v>
      </c>
      <c r="M217" s="10">
        <v>1.3657874062499999</v>
      </c>
      <c r="N217" s="10">
        <v>1.33595491015625</v>
      </c>
      <c r="O217" s="10">
        <v>1.2746446484375</v>
      </c>
      <c r="P217" s="10">
        <v>1.2373326396484374</v>
      </c>
      <c r="Q217" s="10">
        <v>1.2258580019531251</v>
      </c>
      <c r="R217" s="10">
        <v>1.1590994121093749</v>
      </c>
      <c r="S217" s="10">
        <v>1.1635151464843749</v>
      </c>
      <c r="T217" s="10">
        <v>1.091504703125</v>
      </c>
      <c r="U217" s="10">
        <v>0.97119283496093745</v>
      </c>
      <c r="V217" s="10">
        <v>0.85908177148437503</v>
      </c>
      <c r="W217" s="10">
        <v>0.89088643945312496</v>
      </c>
      <c r="X217" s="10">
        <v>0.76504938671875</v>
      </c>
      <c r="Y217" s="10">
        <v>0.63279489453125004</v>
      </c>
      <c r="Z217" s="10">
        <v>0.60462818945312502</v>
      </c>
      <c r="AA217" s="10">
        <v>0.52705208251953128</v>
      </c>
      <c r="AB217" s="10">
        <v>0.4819436865234375</v>
      </c>
    </row>
    <row r="218" spans="1:28" x14ac:dyDescent="0.25">
      <c r="A218" s="11" t="s">
        <v>3</v>
      </c>
      <c r="B218" s="10">
        <v>1.9667506407010549</v>
      </c>
      <c r="C218" s="10">
        <v>1.8145281600610723</v>
      </c>
      <c r="D218" s="10">
        <v>1.2979574961445399</v>
      </c>
      <c r="E218" s="10">
        <v>1.2394320836595225</v>
      </c>
      <c r="F218" s="10">
        <v>0.71252905267990874</v>
      </c>
      <c r="G218" s="10">
        <v>1.9241033357661774</v>
      </c>
      <c r="H218" s="10">
        <v>1.9051150710229825</v>
      </c>
      <c r="I218" s="10">
        <v>1.59389908100533</v>
      </c>
      <c r="J218" s="10">
        <v>1.1846731575204348</v>
      </c>
      <c r="K218" s="10">
        <v>1.2386048680721649</v>
      </c>
      <c r="L218" s="10">
        <v>1.2965041786735501</v>
      </c>
      <c r="M218" s="10">
        <v>1.505877032116435</v>
      </c>
      <c r="N218" s="10">
        <v>1.5534542721946598</v>
      </c>
      <c r="O218" s="10">
        <v>1.5258963959801648</v>
      </c>
      <c r="P218" s="10">
        <v>1.5354565225491523</v>
      </c>
      <c r="Q218" s="10">
        <v>1.4464096367628325</v>
      </c>
      <c r="R218" s="10">
        <v>1.4615011127484625</v>
      </c>
      <c r="S218" s="10">
        <v>1.42659319301334</v>
      </c>
      <c r="T218" s="10">
        <v>1.4262338377487198</v>
      </c>
      <c r="U218" s="10">
        <v>1.4129110785095624</v>
      </c>
      <c r="V218" s="10">
        <v>1.3946582636996898</v>
      </c>
      <c r="W218" s="10">
        <v>1.3442250886012024</v>
      </c>
      <c r="X218" s="10">
        <v>1.3736110522543474</v>
      </c>
      <c r="Y218" s="10">
        <v>1.3822037857802074</v>
      </c>
      <c r="Z218" s="10">
        <v>1.3214015734852349</v>
      </c>
      <c r="AA218" s="10">
        <v>1.3406964463060851</v>
      </c>
      <c r="AB218" s="10">
        <v>1.3699452431876473</v>
      </c>
    </row>
    <row r="219" spans="1:28" x14ac:dyDescent="0.25">
      <c r="A219" s="9" t="s">
        <v>54</v>
      </c>
      <c r="B219" s="10">
        <v>0</v>
      </c>
      <c r="C219" s="10">
        <v>0</v>
      </c>
      <c r="D219" s="10">
        <v>0</v>
      </c>
      <c r="E219" s="10">
        <v>0</v>
      </c>
      <c r="F219" s="10">
        <v>0</v>
      </c>
      <c r="G219" s="10">
        <v>0</v>
      </c>
      <c r="H219" s="10">
        <v>0</v>
      </c>
      <c r="I219" s="10">
        <v>0</v>
      </c>
      <c r="J219" s="10">
        <v>0</v>
      </c>
      <c r="K219" s="10">
        <v>0</v>
      </c>
      <c r="L219" s="10">
        <v>0</v>
      </c>
      <c r="M219" s="10">
        <v>0</v>
      </c>
      <c r="N219" s="10">
        <v>0</v>
      </c>
      <c r="O219" s="10">
        <v>0</v>
      </c>
      <c r="P219" s="10">
        <v>0</v>
      </c>
      <c r="Q219" s="10">
        <v>0</v>
      </c>
      <c r="R219" s="10">
        <v>0</v>
      </c>
      <c r="S219" s="10">
        <v>0</v>
      </c>
      <c r="T219" s="10">
        <v>0</v>
      </c>
      <c r="U219" s="10">
        <v>0</v>
      </c>
      <c r="V219" s="10">
        <v>0</v>
      </c>
      <c r="W219" s="10">
        <v>0</v>
      </c>
      <c r="X219" s="10">
        <v>0</v>
      </c>
      <c r="Y219" s="10">
        <v>9.4496835937499992E-3</v>
      </c>
      <c r="Z219" s="10">
        <v>8.4647919921874999E-3</v>
      </c>
      <c r="AA219" s="10">
        <v>0.21214460156250001</v>
      </c>
      <c r="AB219" s="10">
        <v>0.18669502832031251</v>
      </c>
    </row>
    <row r="220" spans="1:28" x14ac:dyDescent="0.25">
      <c r="A220" s="12" t="s">
        <v>10</v>
      </c>
      <c r="B220" s="13">
        <v>8.5154391413817514</v>
      </c>
      <c r="C220" s="13">
        <v>8.5641203950601117</v>
      </c>
      <c r="D220" s="13">
        <v>8.0277729762405237</v>
      </c>
      <c r="E220" s="13">
        <v>7.9062963305164891</v>
      </c>
      <c r="F220" s="13">
        <v>6.6012860238002951</v>
      </c>
      <c r="G220" s="13">
        <v>4.1202746128397933</v>
      </c>
      <c r="H220" s="13">
        <v>4.1962105987427236</v>
      </c>
      <c r="I220" s="13">
        <v>3.5912652625073127</v>
      </c>
      <c r="J220" s="13">
        <v>2.8845171499649842</v>
      </c>
      <c r="K220" s="13">
        <v>2.8337498847224527</v>
      </c>
      <c r="L220" s="13">
        <v>2.7646177199257984</v>
      </c>
      <c r="M220" s="13">
        <v>2.8831008938839831</v>
      </c>
      <c r="N220" s="13">
        <v>2.8997761402936275</v>
      </c>
      <c r="O220" s="13">
        <v>2.8106358289831226</v>
      </c>
      <c r="P220" s="13">
        <v>2.7836198746424845</v>
      </c>
      <c r="Q220" s="13">
        <v>2.6838881599380189</v>
      </c>
      <c r="R220" s="13">
        <v>2.6309110136552638</v>
      </c>
      <c r="S220" s="13">
        <v>2.5907177659543041</v>
      </c>
      <c r="T220" s="13">
        <v>2.5181563259917086</v>
      </c>
      <c r="U220" s="13">
        <v>2.3856351436849073</v>
      </c>
      <c r="V220" s="13">
        <v>2.2545116058009267</v>
      </c>
      <c r="W220" s="13">
        <v>2.2364638333074716</v>
      </c>
      <c r="X220" s="13">
        <v>2.1404057627034332</v>
      </c>
      <c r="Y220" s="13">
        <v>2.0272333860227887</v>
      </c>
      <c r="Z220" s="13">
        <v>1.936787247389657</v>
      </c>
      <c r="AA220" s="13">
        <v>2.0840163602301338</v>
      </c>
      <c r="AB220" s="13">
        <v>2.0416113138825858</v>
      </c>
    </row>
    <row r="221" spans="1:28" x14ac:dyDescent="0.25">
      <c r="A221" s="109" t="s">
        <v>223</v>
      </c>
      <c r="B221" s="32">
        <f t="shared" ref="B221:AB221" si="21">B220-B218</f>
        <v>6.5486885006806963</v>
      </c>
      <c r="C221" s="32">
        <f t="shared" si="21"/>
        <v>6.7495922349990396</v>
      </c>
      <c r="D221" s="32">
        <f t="shared" si="21"/>
        <v>6.7298154800959837</v>
      </c>
      <c r="E221" s="32">
        <f t="shared" si="21"/>
        <v>6.6668642468569663</v>
      </c>
      <c r="F221" s="32">
        <f t="shared" si="21"/>
        <v>5.8887569711203867</v>
      </c>
      <c r="G221" s="32">
        <f t="shared" si="21"/>
        <v>2.1961712770736161</v>
      </c>
      <c r="H221" s="32">
        <f t="shared" si="21"/>
        <v>2.2910955277197411</v>
      </c>
      <c r="I221" s="32">
        <f t="shared" si="21"/>
        <v>1.9973661815019828</v>
      </c>
      <c r="J221" s="32">
        <f t="shared" si="21"/>
        <v>1.6998439924445494</v>
      </c>
      <c r="K221" s="32">
        <f t="shared" si="21"/>
        <v>1.5951450166502879</v>
      </c>
      <c r="L221" s="32">
        <f t="shared" si="21"/>
        <v>1.4681135412522484</v>
      </c>
      <c r="M221" s="32">
        <f t="shared" si="21"/>
        <v>1.3772238617675481</v>
      </c>
      <c r="N221" s="32">
        <f t="shared" si="21"/>
        <v>1.3463218680989677</v>
      </c>
      <c r="O221" s="32">
        <f t="shared" si="21"/>
        <v>1.2847394330029578</v>
      </c>
      <c r="P221" s="32">
        <f t="shared" si="21"/>
        <v>1.2481633520933322</v>
      </c>
      <c r="Q221" s="32">
        <f t="shared" si="21"/>
        <v>1.2374785231751864</v>
      </c>
      <c r="R221" s="32">
        <f t="shared" si="21"/>
        <v>1.1694099009068013</v>
      </c>
      <c r="S221" s="32">
        <f t="shared" si="21"/>
        <v>1.1641245729409642</v>
      </c>
      <c r="T221" s="32">
        <f t="shared" si="21"/>
        <v>1.0919224882429888</v>
      </c>
      <c r="U221" s="32">
        <f t="shared" si="21"/>
        <v>0.97272406517534482</v>
      </c>
      <c r="V221" s="32">
        <f t="shared" si="21"/>
        <v>0.85985334210123687</v>
      </c>
      <c r="W221" s="32">
        <f t="shared" si="21"/>
        <v>0.89223874470626918</v>
      </c>
      <c r="X221" s="32">
        <f t="shared" si="21"/>
        <v>0.76679471044908576</v>
      </c>
      <c r="Y221" s="32">
        <f t="shared" si="21"/>
        <v>0.64502960024258127</v>
      </c>
      <c r="Z221" s="32">
        <f t="shared" si="21"/>
        <v>0.61538567390442211</v>
      </c>
      <c r="AA221" s="32">
        <f t="shared" si="21"/>
        <v>0.74331991392404873</v>
      </c>
      <c r="AB221" s="32">
        <f t="shared" si="21"/>
        <v>0.67166607069493844</v>
      </c>
    </row>
    <row r="222" spans="1:28" x14ac:dyDescent="0.25">
      <c r="A222" s="5"/>
    </row>
    <row r="223" spans="1:28" x14ac:dyDescent="0.25">
      <c r="A223" s="5" t="str">
        <f>'RAW DATA INPUTS &gt;&gt;&gt;'!D25</f>
        <v>P3 No Thermal Before 2030, 4Hr LiIon</v>
      </c>
    </row>
    <row r="224" spans="1:28" x14ac:dyDescent="0.25">
      <c r="A224" s="6" t="s">
        <v>6</v>
      </c>
      <c r="B224" s="2">
        <v>2021</v>
      </c>
      <c r="C224" s="2">
        <v>2022</v>
      </c>
      <c r="D224" s="2">
        <v>2023</v>
      </c>
      <c r="E224" s="2">
        <v>2024</v>
      </c>
      <c r="F224" s="2">
        <v>2025</v>
      </c>
      <c r="G224" s="2">
        <v>2026</v>
      </c>
      <c r="H224" s="2">
        <v>2027</v>
      </c>
      <c r="I224" s="2">
        <v>2028</v>
      </c>
      <c r="J224" s="2">
        <v>2029</v>
      </c>
      <c r="K224" s="2">
        <v>2030</v>
      </c>
      <c r="L224" s="2">
        <v>2031</v>
      </c>
      <c r="M224" s="2">
        <v>2032</v>
      </c>
      <c r="N224" s="2">
        <v>2033</v>
      </c>
      <c r="O224" s="2">
        <v>2034</v>
      </c>
      <c r="P224" s="2">
        <v>2035</v>
      </c>
      <c r="Q224" s="2">
        <v>2036</v>
      </c>
      <c r="R224" s="2">
        <v>2037</v>
      </c>
      <c r="S224" s="2">
        <v>2038</v>
      </c>
      <c r="T224" s="2">
        <v>2039</v>
      </c>
      <c r="U224" s="2">
        <v>2040</v>
      </c>
      <c r="V224" s="2">
        <v>2041</v>
      </c>
      <c r="W224" s="2">
        <v>2042</v>
      </c>
      <c r="X224" s="2">
        <v>2043</v>
      </c>
      <c r="Y224" s="2">
        <v>2044</v>
      </c>
      <c r="Z224" s="2">
        <v>2045</v>
      </c>
      <c r="AA224" s="2">
        <v>2046</v>
      </c>
      <c r="AB224" s="2">
        <v>2047</v>
      </c>
    </row>
    <row r="225" spans="1:28" x14ac:dyDescent="0.25">
      <c r="A225" s="7" t="s">
        <v>7</v>
      </c>
      <c r="B225" s="8">
        <v>1.7536969870088226</v>
      </c>
      <c r="C225" s="8">
        <v>1.807705940077164</v>
      </c>
      <c r="D225" s="8">
        <v>1.8005682222834831</v>
      </c>
      <c r="E225" s="8">
        <v>1.7940966694012233</v>
      </c>
      <c r="F225" s="8">
        <v>1.4772919229860246</v>
      </c>
      <c r="G225" s="8">
        <v>0.13389677316736567</v>
      </c>
      <c r="H225" s="8">
        <v>1.397164941478265E-2</v>
      </c>
      <c r="I225" s="8">
        <v>1.4266181355909945E-2</v>
      </c>
      <c r="J225" s="8">
        <v>1.2476342425369963E-2</v>
      </c>
      <c r="K225" s="8">
        <v>1.0413297076557675E-2</v>
      </c>
      <c r="L225" s="8">
        <v>1.0575064901307286E-2</v>
      </c>
      <c r="M225" s="8">
        <v>1.1393791300094843E-2</v>
      </c>
      <c r="N225" s="8">
        <v>1.0305416735409082E-2</v>
      </c>
      <c r="O225" s="8">
        <v>1.007098604779416E-2</v>
      </c>
      <c r="P225" s="8">
        <v>1.078804446408627E-2</v>
      </c>
      <c r="Q225" s="8">
        <v>1.1732361553755391E-2</v>
      </c>
      <c r="R225" s="8">
        <v>1.1048256957573084E-2</v>
      </c>
      <c r="S225" s="8">
        <v>2.670939767006328E-3</v>
      </c>
      <c r="T225" s="8">
        <v>3.001622028095625E-3</v>
      </c>
      <c r="U225" s="8">
        <v>5.3570232754757809E-3</v>
      </c>
      <c r="V225" s="8">
        <v>5.4864262452097657E-3</v>
      </c>
      <c r="W225" s="8">
        <v>6.1006095828150001E-3</v>
      </c>
      <c r="X225" s="8">
        <v>7.3585712835885931E-3</v>
      </c>
      <c r="Y225" s="8">
        <v>9.8287435755514841E-3</v>
      </c>
      <c r="Z225" s="8">
        <v>9.6564082493037495E-3</v>
      </c>
      <c r="AA225" s="8">
        <v>1.0375051038149532E-2</v>
      </c>
      <c r="AB225" s="8">
        <v>9.285153255432655E-3</v>
      </c>
    </row>
    <row r="226" spans="1:28" x14ac:dyDescent="0.25">
      <c r="A226" s="9" t="s">
        <v>8</v>
      </c>
      <c r="B226" s="10">
        <v>2.2330874999999999</v>
      </c>
      <c r="C226" s="10">
        <v>2.2049794999999999</v>
      </c>
      <c r="D226" s="10">
        <v>2.180025375</v>
      </c>
      <c r="E226" s="10">
        <v>2.1947852499999998</v>
      </c>
      <c r="F226" s="10">
        <v>2.2260108750000001</v>
      </c>
      <c r="G226" s="10">
        <v>0</v>
      </c>
      <c r="H226" s="10">
        <v>0</v>
      </c>
      <c r="I226" s="10">
        <v>0</v>
      </c>
      <c r="J226" s="10">
        <v>0</v>
      </c>
      <c r="K226" s="10">
        <v>0</v>
      </c>
      <c r="L226" s="10">
        <v>0</v>
      </c>
      <c r="M226" s="10">
        <v>0</v>
      </c>
      <c r="N226" s="10">
        <v>0</v>
      </c>
      <c r="O226" s="10">
        <v>0</v>
      </c>
      <c r="P226" s="10">
        <v>0</v>
      </c>
      <c r="Q226" s="10">
        <v>0</v>
      </c>
      <c r="R226" s="10">
        <v>0</v>
      </c>
      <c r="S226" s="10">
        <v>0</v>
      </c>
      <c r="T226" s="10">
        <v>0</v>
      </c>
      <c r="U226" s="10">
        <v>0</v>
      </c>
      <c r="V226" s="10">
        <v>0</v>
      </c>
      <c r="W226" s="10">
        <v>0</v>
      </c>
      <c r="X226" s="10">
        <v>0</v>
      </c>
      <c r="Y226" s="10">
        <v>0</v>
      </c>
      <c r="Z226" s="10">
        <v>0</v>
      </c>
      <c r="AA226" s="10">
        <v>0</v>
      </c>
      <c r="AB226" s="10">
        <v>0</v>
      </c>
    </row>
    <row r="227" spans="1:28" x14ac:dyDescent="0.25">
      <c r="A227" s="9" t="s">
        <v>9</v>
      </c>
      <c r="B227" s="10">
        <v>2.5619040136718749</v>
      </c>
      <c r="C227" s="10">
        <v>2.7372298769531249</v>
      </c>
      <c r="D227" s="10">
        <v>2.7526541992187501</v>
      </c>
      <c r="E227" s="10">
        <v>2.6838222656249999</v>
      </c>
      <c r="F227" s="10">
        <v>2.4765494238281249</v>
      </c>
      <c r="G227" s="10">
        <v>2.323186501953125</v>
      </c>
      <c r="H227" s="10">
        <v>3.1578523203125002</v>
      </c>
      <c r="I227" s="10">
        <v>2.4249600546874999</v>
      </c>
      <c r="J227" s="10">
        <v>1.9024608671875001</v>
      </c>
      <c r="K227" s="10">
        <v>1.875120671875</v>
      </c>
      <c r="L227" s="10">
        <v>1.8688339218750001</v>
      </c>
      <c r="M227" s="10">
        <v>1.7900295156249999</v>
      </c>
      <c r="N227" s="10">
        <v>1.7955486796875</v>
      </c>
      <c r="O227" s="10">
        <v>1.77395208984375</v>
      </c>
      <c r="P227" s="10">
        <v>1.8080217265625</v>
      </c>
      <c r="Q227" s="10">
        <v>1.7697611171875001</v>
      </c>
      <c r="R227" s="10">
        <v>1.7368521601562501</v>
      </c>
      <c r="S227" s="10">
        <v>1.6938096835937499</v>
      </c>
      <c r="T227" s="10">
        <v>1.6993061367187501</v>
      </c>
      <c r="U227" s="10">
        <v>1.6285174648437499</v>
      </c>
      <c r="V227" s="10">
        <v>1.5801918164062501</v>
      </c>
      <c r="W227" s="10">
        <v>1.45845976171875</v>
      </c>
      <c r="X227" s="10">
        <v>1.4962336367187501</v>
      </c>
      <c r="Y227" s="10">
        <v>1.4414714726562501</v>
      </c>
      <c r="Z227" s="10">
        <v>1.4320656484375001</v>
      </c>
      <c r="AA227" s="10">
        <v>1.0889515742187501</v>
      </c>
      <c r="AB227" s="10">
        <v>1.0736368515625001</v>
      </c>
    </row>
    <row r="228" spans="1:28" x14ac:dyDescent="0.25">
      <c r="A228" s="11" t="s">
        <v>3</v>
      </c>
      <c r="B228" s="10">
        <v>1.9667506407010549</v>
      </c>
      <c r="C228" s="10">
        <v>1.8113673029463</v>
      </c>
      <c r="D228" s="10">
        <v>1.2863308359492525</v>
      </c>
      <c r="E228" s="10">
        <v>1.25125768986592</v>
      </c>
      <c r="F228" s="10">
        <v>0.81710745605270363</v>
      </c>
      <c r="G228" s="10">
        <v>2.5675543472428299</v>
      </c>
      <c r="H228" s="10">
        <v>3.2468020324267548</v>
      </c>
      <c r="I228" s="10">
        <v>3.4739352731738049</v>
      </c>
      <c r="J228" s="10">
        <v>3.1808468535038248</v>
      </c>
      <c r="K228" s="10">
        <v>3.2321539700082598</v>
      </c>
      <c r="L228" s="10">
        <v>3.20793506298507</v>
      </c>
      <c r="M228" s="10">
        <v>3.1965835793245199</v>
      </c>
      <c r="N228" s="10">
        <v>3.13711943550984</v>
      </c>
      <c r="O228" s="10">
        <v>3.1018850371814248</v>
      </c>
      <c r="P228" s="10">
        <v>3.0118157230450295</v>
      </c>
      <c r="Q228" s="10">
        <v>2.9379426855637099</v>
      </c>
      <c r="R228" s="10">
        <v>2.8322373228858502</v>
      </c>
      <c r="S228" s="10">
        <v>2.8248888449209999</v>
      </c>
      <c r="T228" s="10">
        <v>2.7527954830765946</v>
      </c>
      <c r="U228" s="10">
        <v>2.6715438607885496</v>
      </c>
      <c r="V228" s="10">
        <v>2.6682795565650945</v>
      </c>
      <c r="W228" s="10">
        <v>2.39521122332305</v>
      </c>
      <c r="X228" s="10">
        <v>2.4129896747323398</v>
      </c>
      <c r="Y228" s="10">
        <v>2.401634096541295</v>
      </c>
      <c r="Z228" s="10">
        <v>2.423497444256185</v>
      </c>
      <c r="AA228" s="10">
        <v>2.1903317558163251</v>
      </c>
      <c r="AB228" s="10">
        <v>2.1882719661226049</v>
      </c>
    </row>
    <row r="229" spans="1:28" x14ac:dyDescent="0.25">
      <c r="A229" s="9" t="s">
        <v>54</v>
      </c>
      <c r="B229" s="10">
        <v>0</v>
      </c>
      <c r="C229" s="10">
        <v>0</v>
      </c>
      <c r="D229" s="10">
        <v>0</v>
      </c>
      <c r="E229" s="10">
        <v>0</v>
      </c>
      <c r="F229" s="10">
        <v>0</v>
      </c>
      <c r="G229" s="10">
        <v>0</v>
      </c>
      <c r="H229" s="10">
        <v>0</v>
      </c>
      <c r="I229" s="10">
        <v>0</v>
      </c>
      <c r="J229" s="10">
        <v>0</v>
      </c>
      <c r="K229" s="10">
        <v>0</v>
      </c>
      <c r="L229" s="10">
        <v>0</v>
      </c>
      <c r="M229" s="10">
        <v>0</v>
      </c>
      <c r="N229" s="10">
        <v>0</v>
      </c>
      <c r="O229" s="10">
        <v>0</v>
      </c>
      <c r="P229" s="10">
        <v>0</v>
      </c>
      <c r="Q229" s="10">
        <v>0</v>
      </c>
      <c r="R229" s="10">
        <v>0</v>
      </c>
      <c r="S229" s="10">
        <v>0</v>
      </c>
      <c r="T229" s="10">
        <v>0</v>
      </c>
      <c r="U229" s="10">
        <v>0</v>
      </c>
      <c r="V229" s="10">
        <v>0</v>
      </c>
      <c r="W229" s="10">
        <v>0</v>
      </c>
      <c r="X229" s="10">
        <v>0</v>
      </c>
      <c r="Y229" s="10">
        <v>0</v>
      </c>
      <c r="Z229" s="10">
        <v>0</v>
      </c>
      <c r="AA229" s="10">
        <v>0.7150426875</v>
      </c>
      <c r="AB229" s="10">
        <v>0.70468353125000005</v>
      </c>
    </row>
    <row r="230" spans="1:28" x14ac:dyDescent="0.25">
      <c r="A230" s="12" t="s">
        <v>10</v>
      </c>
      <c r="B230" s="13">
        <v>8.5154391413817514</v>
      </c>
      <c r="C230" s="13">
        <v>8.5612826199765877</v>
      </c>
      <c r="D230" s="13">
        <v>8.0195786324514859</v>
      </c>
      <c r="E230" s="13">
        <v>7.923961874892143</v>
      </c>
      <c r="F230" s="13">
        <v>6.9969596778668528</v>
      </c>
      <c r="G230" s="13">
        <v>5.0246376223633202</v>
      </c>
      <c r="H230" s="13">
        <v>6.4186260021540376</v>
      </c>
      <c r="I230" s="13">
        <v>5.9131615092172147</v>
      </c>
      <c r="J230" s="13">
        <v>5.0957840631166951</v>
      </c>
      <c r="K230" s="13">
        <v>5.1176879389598176</v>
      </c>
      <c r="L230" s="13">
        <v>5.0873440497613771</v>
      </c>
      <c r="M230" s="13">
        <v>4.9980068862496143</v>
      </c>
      <c r="N230" s="13">
        <v>4.9429735319327488</v>
      </c>
      <c r="O230" s="13">
        <v>4.8859081130729685</v>
      </c>
      <c r="P230" s="13">
        <v>4.830625494071616</v>
      </c>
      <c r="Q230" s="13">
        <v>4.7194361643049652</v>
      </c>
      <c r="R230" s="13">
        <v>4.5801377399996737</v>
      </c>
      <c r="S230" s="13">
        <v>4.5213694682817565</v>
      </c>
      <c r="T230" s="13">
        <v>4.4551032418234406</v>
      </c>
      <c r="U230" s="13">
        <v>4.3054183489077751</v>
      </c>
      <c r="V230" s="13">
        <v>4.253957799216554</v>
      </c>
      <c r="W230" s="13">
        <v>3.8597715946246152</v>
      </c>
      <c r="X230" s="13">
        <v>3.9165818827346786</v>
      </c>
      <c r="Y230" s="13">
        <v>3.8529343127730966</v>
      </c>
      <c r="Z230" s="13">
        <v>3.8652195009429891</v>
      </c>
      <c r="AA230" s="13">
        <v>4.0047010685732243</v>
      </c>
      <c r="AB230" s="13">
        <v>3.9758775021905377</v>
      </c>
    </row>
    <row r="231" spans="1:28" x14ac:dyDescent="0.25">
      <c r="A231" s="109" t="s">
        <v>223</v>
      </c>
      <c r="B231" s="32">
        <f t="shared" ref="B231:AB231" si="22">B230-B228</f>
        <v>6.5486885006806963</v>
      </c>
      <c r="C231" s="32">
        <f t="shared" si="22"/>
        <v>6.7499153170302879</v>
      </c>
      <c r="D231" s="32">
        <f t="shared" si="22"/>
        <v>6.7332477965022335</v>
      </c>
      <c r="E231" s="32">
        <f t="shared" si="22"/>
        <v>6.6727041850262232</v>
      </c>
      <c r="F231" s="32">
        <f t="shared" si="22"/>
        <v>6.1798522218141496</v>
      </c>
      <c r="G231" s="32">
        <f t="shared" si="22"/>
        <v>2.4570832751204903</v>
      </c>
      <c r="H231" s="32">
        <f t="shared" si="22"/>
        <v>3.1718239697272828</v>
      </c>
      <c r="I231" s="32">
        <f t="shared" si="22"/>
        <v>2.4392262360434098</v>
      </c>
      <c r="J231" s="32">
        <f t="shared" si="22"/>
        <v>1.9149372096128703</v>
      </c>
      <c r="K231" s="32">
        <f t="shared" si="22"/>
        <v>1.8855339689515578</v>
      </c>
      <c r="L231" s="32">
        <f t="shared" si="22"/>
        <v>1.8794089867763071</v>
      </c>
      <c r="M231" s="32">
        <f t="shared" si="22"/>
        <v>1.8014233069250944</v>
      </c>
      <c r="N231" s="32">
        <f t="shared" si="22"/>
        <v>1.8058540964229088</v>
      </c>
      <c r="O231" s="32">
        <f t="shared" si="22"/>
        <v>1.7840230758915436</v>
      </c>
      <c r="P231" s="32">
        <f t="shared" si="22"/>
        <v>1.8188097710265865</v>
      </c>
      <c r="Q231" s="32">
        <f t="shared" si="22"/>
        <v>1.7814934787412553</v>
      </c>
      <c r="R231" s="32">
        <f t="shared" si="22"/>
        <v>1.7479004171138235</v>
      </c>
      <c r="S231" s="32">
        <f t="shared" si="22"/>
        <v>1.6964806233607566</v>
      </c>
      <c r="T231" s="32">
        <f t="shared" si="22"/>
        <v>1.702307758746846</v>
      </c>
      <c r="U231" s="32">
        <f t="shared" si="22"/>
        <v>1.6338744881192255</v>
      </c>
      <c r="V231" s="32">
        <f t="shared" si="22"/>
        <v>1.5856782426514595</v>
      </c>
      <c r="W231" s="32">
        <f t="shared" si="22"/>
        <v>1.4645603713015651</v>
      </c>
      <c r="X231" s="32">
        <f t="shared" si="22"/>
        <v>1.5035922080023387</v>
      </c>
      <c r="Y231" s="32">
        <f t="shared" si="22"/>
        <v>1.4513002162318016</v>
      </c>
      <c r="Z231" s="32">
        <f t="shared" si="22"/>
        <v>1.4417220566868041</v>
      </c>
      <c r="AA231" s="32">
        <f t="shared" si="22"/>
        <v>1.8143693127568992</v>
      </c>
      <c r="AB231" s="32">
        <f t="shared" si="22"/>
        <v>1.7876055360679328</v>
      </c>
    </row>
    <row r="233" spans="1:28" x14ac:dyDescent="0.25">
      <c r="A233" s="5" t="str">
        <f>'RAW DATA INPUTS &gt;&gt;&gt;'!D26</f>
        <v>Q Fuel switching, gas to electric</v>
      </c>
    </row>
    <row r="234" spans="1:28" x14ac:dyDescent="0.25">
      <c r="A234" s="6" t="s">
        <v>6</v>
      </c>
      <c r="B234" s="2">
        <v>2021</v>
      </c>
      <c r="C234" s="2">
        <v>2022</v>
      </c>
      <c r="D234" s="2">
        <v>2023</v>
      </c>
      <c r="E234" s="2">
        <v>2024</v>
      </c>
      <c r="F234" s="2">
        <v>2025</v>
      </c>
      <c r="G234" s="2">
        <v>2026</v>
      </c>
      <c r="H234" s="2">
        <v>2027</v>
      </c>
      <c r="I234" s="2">
        <v>2028</v>
      </c>
      <c r="J234" s="2">
        <v>2029</v>
      </c>
      <c r="K234" s="2">
        <v>2030</v>
      </c>
      <c r="L234" s="2">
        <v>2031</v>
      </c>
      <c r="M234" s="2">
        <v>2032</v>
      </c>
      <c r="N234" s="2">
        <v>2033</v>
      </c>
      <c r="O234" s="2">
        <v>2034</v>
      </c>
      <c r="P234" s="2">
        <v>2035</v>
      </c>
      <c r="Q234" s="2">
        <v>2036</v>
      </c>
      <c r="R234" s="2">
        <v>2037</v>
      </c>
      <c r="S234" s="2">
        <v>2038</v>
      </c>
      <c r="T234" s="2">
        <v>2039</v>
      </c>
      <c r="U234" s="2">
        <v>2040</v>
      </c>
      <c r="V234" s="2">
        <v>2041</v>
      </c>
      <c r="W234" s="2">
        <v>2042</v>
      </c>
      <c r="X234" s="2">
        <v>2043</v>
      </c>
      <c r="Y234" s="2">
        <v>2044</v>
      </c>
      <c r="Z234" s="2">
        <v>2045</v>
      </c>
      <c r="AA234" s="2">
        <v>2046</v>
      </c>
      <c r="AB234" s="2">
        <v>2047</v>
      </c>
    </row>
    <row r="235" spans="1:28" x14ac:dyDescent="0.25">
      <c r="A235" s="7" t="s">
        <v>7</v>
      </c>
      <c r="B235" s="8">
        <v>1.7536969870088226</v>
      </c>
      <c r="C235" s="8">
        <v>1.807705940077164</v>
      </c>
      <c r="D235" s="8">
        <v>1.8005682222834831</v>
      </c>
      <c r="E235" s="8">
        <v>1.7941020105540162</v>
      </c>
      <c r="F235" s="8">
        <v>1.4862884832621481</v>
      </c>
      <c r="G235" s="8">
        <v>0.13389677316736567</v>
      </c>
      <c r="H235" s="8">
        <v>1.3971678110366313E-2</v>
      </c>
      <c r="I235" s="8">
        <v>1.4266222517607821E-2</v>
      </c>
      <c r="J235" s="8">
        <v>1.2476405931989542E-2</v>
      </c>
      <c r="K235" s="8">
        <v>1.0469979792259023E-2</v>
      </c>
      <c r="L235" s="8">
        <v>1.0661316299085117E-2</v>
      </c>
      <c r="M235" s="8">
        <v>1.1720803348991816E-2</v>
      </c>
      <c r="N235" s="8">
        <v>1.1287304341221778E-2</v>
      </c>
      <c r="O235" s="8">
        <v>1.0965834773746229E-2</v>
      </c>
      <c r="P235" s="8">
        <v>1.3338423264481777E-2</v>
      </c>
      <c r="Q235" s="8">
        <v>1.3869196537511131E-2</v>
      </c>
      <c r="R235" s="8">
        <v>1.3527994757702949E-2</v>
      </c>
      <c r="S235" s="8">
        <v>5.5824934142776556E-3</v>
      </c>
      <c r="T235" s="8">
        <v>5.7909682408410932E-3</v>
      </c>
      <c r="U235" s="8">
        <v>9.1310325685192966E-3</v>
      </c>
      <c r="V235" s="8">
        <v>1.0988176872933906E-2</v>
      </c>
      <c r="W235" s="8">
        <v>1.8060112205096329E-2</v>
      </c>
      <c r="X235" s="8">
        <v>1.8957367596720783E-2</v>
      </c>
      <c r="Y235" s="8">
        <v>2.8949557453456405E-2</v>
      </c>
      <c r="Z235" s="8">
        <v>3.9576105995208742E-2</v>
      </c>
      <c r="AA235" s="8">
        <v>3.8996127793328748E-2</v>
      </c>
      <c r="AB235" s="8">
        <v>3.9360684014882651E-2</v>
      </c>
    </row>
    <row r="236" spans="1:28" x14ac:dyDescent="0.25">
      <c r="A236" s="9" t="s">
        <v>8</v>
      </c>
      <c r="B236" s="10">
        <v>2.2330873750000002</v>
      </c>
      <c r="C236" s="10">
        <v>2.2049794999999999</v>
      </c>
      <c r="D236" s="10">
        <v>2.1800255000000002</v>
      </c>
      <c r="E236" s="10">
        <v>2.1947852499999998</v>
      </c>
      <c r="F236" s="10">
        <v>2.2260108750000001</v>
      </c>
      <c r="G236" s="10">
        <v>0</v>
      </c>
      <c r="H236" s="10">
        <v>0</v>
      </c>
      <c r="I236" s="10">
        <v>0</v>
      </c>
      <c r="J236" s="10">
        <v>0</v>
      </c>
      <c r="K236" s="10">
        <v>0</v>
      </c>
      <c r="L236" s="10">
        <v>0</v>
      </c>
      <c r="M236" s="10">
        <v>0</v>
      </c>
      <c r="N236" s="10">
        <v>0</v>
      </c>
      <c r="O236" s="10">
        <v>0</v>
      </c>
      <c r="P236" s="10">
        <v>0</v>
      </c>
      <c r="Q236" s="10">
        <v>0</v>
      </c>
      <c r="R236" s="10">
        <v>0</v>
      </c>
      <c r="S236" s="10">
        <v>0</v>
      </c>
      <c r="T236" s="10">
        <v>0</v>
      </c>
      <c r="U236" s="10">
        <v>0</v>
      </c>
      <c r="V236" s="10">
        <v>0</v>
      </c>
      <c r="W236" s="10">
        <v>0</v>
      </c>
      <c r="X236" s="10">
        <v>0</v>
      </c>
      <c r="Y236" s="10">
        <v>0</v>
      </c>
      <c r="Z236" s="10">
        <v>0</v>
      </c>
      <c r="AA236" s="10">
        <v>0</v>
      </c>
      <c r="AB236" s="10">
        <v>0</v>
      </c>
    </row>
    <row r="237" spans="1:28" x14ac:dyDescent="0.25">
      <c r="A237" s="9" t="s">
        <v>9</v>
      </c>
      <c r="B237" s="10">
        <v>2.5715837802734374</v>
      </c>
      <c r="C237" s="10">
        <v>2.7525156777343751</v>
      </c>
      <c r="D237" s="10">
        <v>2.7686182128906252</v>
      </c>
      <c r="E237" s="10">
        <v>2.6255062109375</v>
      </c>
      <c r="F237" s="10">
        <v>2.5001317167968748</v>
      </c>
      <c r="G237" s="10">
        <v>2.020547826171875</v>
      </c>
      <c r="H237" s="10">
        <v>2.2577960039062499</v>
      </c>
      <c r="I237" s="10">
        <v>1.9708853994140625</v>
      </c>
      <c r="J237" s="10">
        <v>1.750948064453125</v>
      </c>
      <c r="K237" s="10">
        <v>1.5553802724609376</v>
      </c>
      <c r="L237" s="10">
        <v>1.4124065322265624</v>
      </c>
      <c r="M237" s="10">
        <v>1.3017488237304689</v>
      </c>
      <c r="N237" s="10">
        <v>1.243429751953125</v>
      </c>
      <c r="O237" s="10">
        <v>1.2379994326171875</v>
      </c>
      <c r="P237" s="10">
        <v>1.2190823251953125</v>
      </c>
      <c r="Q237" s="10">
        <v>1.17393268359375</v>
      </c>
      <c r="R237" s="10">
        <v>1.1535033730468749</v>
      </c>
      <c r="S237" s="10">
        <v>1.11587408203125</v>
      </c>
      <c r="T237" s="10">
        <v>1.0191385449218751</v>
      </c>
      <c r="U237" s="10">
        <v>0.78139577978515629</v>
      </c>
      <c r="V237" s="10">
        <v>0.66292157275390629</v>
      </c>
      <c r="W237" s="10">
        <v>0.66658137011718754</v>
      </c>
      <c r="X237" s="10">
        <v>0.62320163476562496</v>
      </c>
      <c r="Y237" s="10">
        <v>0.5039851411132813</v>
      </c>
      <c r="Z237" s="10">
        <v>0.44118327294921877</v>
      </c>
      <c r="AA237" s="10">
        <v>0.34337178759765624</v>
      </c>
      <c r="AB237" s="10">
        <v>0.34881327465820311</v>
      </c>
    </row>
    <row r="238" spans="1:28" x14ac:dyDescent="0.25">
      <c r="A238" s="11" t="s">
        <v>3</v>
      </c>
      <c r="B238" s="10">
        <v>2.0420606175313849</v>
      </c>
      <c r="C238" s="10">
        <v>1.9784329383401276</v>
      </c>
      <c r="D238" s="10">
        <v>1.5285627783239824</v>
      </c>
      <c r="E238" s="10">
        <v>1.0372165899492649</v>
      </c>
      <c r="F238" s="10">
        <v>0.84664943336044496</v>
      </c>
      <c r="G238" s="10">
        <v>2.3839462065123649</v>
      </c>
      <c r="H238" s="10">
        <v>2.438030618966085</v>
      </c>
      <c r="I238" s="10">
        <v>2.1459814874776297</v>
      </c>
      <c r="J238" s="10">
        <v>2.082411492995405</v>
      </c>
      <c r="K238" s="10">
        <v>1.8243444356407323</v>
      </c>
      <c r="L238" s="10">
        <v>1.9151286066306075</v>
      </c>
      <c r="M238" s="10">
        <v>2.0114525569528499</v>
      </c>
      <c r="N238" s="10">
        <v>1.9344344383418999</v>
      </c>
      <c r="O238" s="10">
        <v>1.8865134985568299</v>
      </c>
      <c r="P238" s="10">
        <v>1.9128237472440248</v>
      </c>
      <c r="Q238" s="10">
        <v>1.9729691486766525</v>
      </c>
      <c r="R238" s="10">
        <v>1.99151556540849</v>
      </c>
      <c r="S238" s="10">
        <v>1.9932789833507925</v>
      </c>
      <c r="T238" s="10">
        <v>2.085350402471875</v>
      </c>
      <c r="U238" s="10">
        <v>2.117251612122625</v>
      </c>
      <c r="V238" s="10">
        <v>2.1545925259633498</v>
      </c>
      <c r="W238" s="10">
        <v>2.1132616125826149</v>
      </c>
      <c r="X238" s="10">
        <v>2.1151231788294296</v>
      </c>
      <c r="Y238" s="10">
        <v>2.0505642348052948</v>
      </c>
      <c r="Z238" s="10">
        <v>1.9965496702247247</v>
      </c>
      <c r="AA238" s="10">
        <v>2.0078195041301101</v>
      </c>
      <c r="AB238" s="10">
        <v>1.9967266984549499</v>
      </c>
    </row>
    <row r="239" spans="1:28" x14ac:dyDescent="0.25">
      <c r="A239" s="9" t="s">
        <v>54</v>
      </c>
      <c r="B239" s="10">
        <v>0</v>
      </c>
      <c r="C239" s="10">
        <v>0</v>
      </c>
      <c r="D239" s="10">
        <v>0</v>
      </c>
      <c r="E239" s="10">
        <v>0</v>
      </c>
      <c r="F239" s="10">
        <v>0</v>
      </c>
      <c r="G239" s="10">
        <v>0.3400540546875</v>
      </c>
      <c r="H239" s="10">
        <v>0.55973827343750004</v>
      </c>
      <c r="I239" s="10">
        <v>0.5285015703125</v>
      </c>
      <c r="J239" s="10">
        <v>0.55169654687500003</v>
      </c>
      <c r="K239" s="10">
        <v>0.4721156640625</v>
      </c>
      <c r="L239" s="10">
        <v>0.57703667968750005</v>
      </c>
      <c r="M239" s="10">
        <v>0.67076117968750004</v>
      </c>
      <c r="N239" s="10">
        <v>0.81492457031249999</v>
      </c>
      <c r="O239" s="10">
        <v>0.86643758593749998</v>
      </c>
      <c r="P239" s="10">
        <v>0.84001201562500005</v>
      </c>
      <c r="Q239" s="10">
        <v>0.73319556249999995</v>
      </c>
      <c r="R239" s="10">
        <v>0.77197161718749996</v>
      </c>
      <c r="S239" s="10">
        <v>0.84063239453125005</v>
      </c>
      <c r="T239" s="10">
        <v>0.92798520312499999</v>
      </c>
      <c r="U239" s="10">
        <v>1.09863458203125</v>
      </c>
      <c r="V239" s="10">
        <v>1.1439371992187499</v>
      </c>
      <c r="W239" s="10">
        <v>1.22537194921875</v>
      </c>
      <c r="X239" s="10">
        <v>1.26311226171875</v>
      </c>
      <c r="Y239" s="10">
        <v>1.24648800390625</v>
      </c>
      <c r="Z239" s="10">
        <v>1.308322</v>
      </c>
      <c r="AA239" s="10">
        <v>1.3156624814453124</v>
      </c>
      <c r="AB239" s="10">
        <v>1.3327942666015624</v>
      </c>
    </row>
    <row r="240" spans="1:28" x14ac:dyDescent="0.25">
      <c r="A240" s="12" t="s">
        <v>10</v>
      </c>
      <c r="B240" s="13">
        <v>8.6004287598136457</v>
      </c>
      <c r="C240" s="13">
        <v>8.7436340561516666</v>
      </c>
      <c r="D240" s="13">
        <v>8.2777747134980917</v>
      </c>
      <c r="E240" s="13">
        <v>7.6516100614407812</v>
      </c>
      <c r="F240" s="13">
        <v>7.0590805084194672</v>
      </c>
      <c r="G240" s="13">
        <v>4.8784448605391058</v>
      </c>
      <c r="H240" s="13">
        <v>5.2695365744202007</v>
      </c>
      <c r="I240" s="13">
        <v>4.6596346797217993</v>
      </c>
      <c r="J240" s="13">
        <v>4.3975325102555196</v>
      </c>
      <c r="K240" s="13">
        <v>3.8623103519564288</v>
      </c>
      <c r="L240" s="13">
        <v>3.915233134843755</v>
      </c>
      <c r="M240" s="13">
        <v>3.9956833637198104</v>
      </c>
      <c r="N240" s="13">
        <v>4.0040760649487463</v>
      </c>
      <c r="O240" s="13">
        <v>4.0019163518852636</v>
      </c>
      <c r="P240" s="13">
        <v>3.9852565113288194</v>
      </c>
      <c r="Q240" s="13">
        <v>3.8939665913079136</v>
      </c>
      <c r="R240" s="13">
        <v>3.930518550400568</v>
      </c>
      <c r="S240" s="13">
        <v>3.9553679533275701</v>
      </c>
      <c r="T240" s="13">
        <v>4.0382651187595915</v>
      </c>
      <c r="U240" s="13">
        <v>4.0064130065075503</v>
      </c>
      <c r="V240" s="13">
        <v>3.9724394748089402</v>
      </c>
      <c r="W240" s="13">
        <v>4.0232750441236487</v>
      </c>
      <c r="X240" s="13">
        <v>4.0203944429105256</v>
      </c>
      <c r="Y240" s="13">
        <v>3.8299869372782824</v>
      </c>
      <c r="Z240" s="13">
        <v>3.7856310491691523</v>
      </c>
      <c r="AA240" s="13">
        <v>3.7058499009664079</v>
      </c>
      <c r="AB240" s="13">
        <v>3.717694923729598</v>
      </c>
    </row>
    <row r="241" spans="1:28" x14ac:dyDescent="0.25">
      <c r="A241" s="109" t="s">
        <v>223</v>
      </c>
      <c r="B241" s="32">
        <f t="shared" ref="B241:AB241" si="23">B240-B238</f>
        <v>6.5583681422822604</v>
      </c>
      <c r="C241" s="32">
        <f t="shared" si="23"/>
        <v>6.7652011178115394</v>
      </c>
      <c r="D241" s="32">
        <f t="shared" si="23"/>
        <v>6.7492119351741096</v>
      </c>
      <c r="E241" s="32">
        <f t="shared" si="23"/>
        <v>6.6143934714915158</v>
      </c>
      <c r="F241" s="32">
        <f t="shared" si="23"/>
        <v>6.2124310750590226</v>
      </c>
      <c r="G241" s="32">
        <f t="shared" si="23"/>
        <v>2.4944986540267409</v>
      </c>
      <c r="H241" s="32">
        <f t="shared" si="23"/>
        <v>2.8315059554541158</v>
      </c>
      <c r="I241" s="32">
        <f t="shared" si="23"/>
        <v>2.5136531922441696</v>
      </c>
      <c r="J241" s="32">
        <f t="shared" si="23"/>
        <v>2.3151210172601147</v>
      </c>
      <c r="K241" s="32">
        <f t="shared" si="23"/>
        <v>2.0379659163156965</v>
      </c>
      <c r="L241" s="32">
        <f t="shared" si="23"/>
        <v>2.0001045282131473</v>
      </c>
      <c r="M241" s="32">
        <f t="shared" si="23"/>
        <v>1.9842308067669605</v>
      </c>
      <c r="N241" s="32">
        <f t="shared" si="23"/>
        <v>2.0696416266068463</v>
      </c>
      <c r="O241" s="32">
        <f t="shared" si="23"/>
        <v>2.1154028533284337</v>
      </c>
      <c r="P241" s="32">
        <f t="shared" si="23"/>
        <v>2.0724327640847946</v>
      </c>
      <c r="Q241" s="32">
        <f t="shared" si="23"/>
        <v>1.920997442631261</v>
      </c>
      <c r="R241" s="32">
        <f t="shared" si="23"/>
        <v>1.939002984992078</v>
      </c>
      <c r="S241" s="32">
        <f t="shared" si="23"/>
        <v>1.9620889699767776</v>
      </c>
      <c r="T241" s="32">
        <f t="shared" si="23"/>
        <v>1.9529147162877165</v>
      </c>
      <c r="U241" s="32">
        <f t="shared" si="23"/>
        <v>1.8891613943849253</v>
      </c>
      <c r="V241" s="32">
        <f t="shared" si="23"/>
        <v>1.8178469488455904</v>
      </c>
      <c r="W241" s="32">
        <f t="shared" si="23"/>
        <v>1.9100134315410338</v>
      </c>
      <c r="X241" s="32">
        <f t="shared" si="23"/>
        <v>1.905271264081096</v>
      </c>
      <c r="Y241" s="32">
        <f t="shared" si="23"/>
        <v>1.7794227024729876</v>
      </c>
      <c r="Z241" s="32">
        <f t="shared" si="23"/>
        <v>1.7890813789444275</v>
      </c>
      <c r="AA241" s="32">
        <f t="shared" si="23"/>
        <v>1.6980303968362978</v>
      </c>
      <c r="AB241" s="32">
        <f t="shared" si="23"/>
        <v>1.7209682252746481</v>
      </c>
    </row>
    <row r="242" spans="1:28" x14ac:dyDescent="0.25">
      <c r="A242" s="5"/>
    </row>
    <row r="243" spans="1:28" x14ac:dyDescent="0.25">
      <c r="A243" s="5" t="str">
        <f>'RAW DATA INPUTS &gt;&gt;&gt;'!D27</f>
        <v>R Temperature sensitivity on load</v>
      </c>
    </row>
    <row r="244" spans="1:28" x14ac:dyDescent="0.25">
      <c r="A244" s="6" t="s">
        <v>6</v>
      </c>
      <c r="B244" s="2">
        <v>2021</v>
      </c>
      <c r="C244" s="2">
        <v>2022</v>
      </c>
      <c r="D244" s="2">
        <v>2023</v>
      </c>
      <c r="E244" s="2">
        <v>2024</v>
      </c>
      <c r="F244" s="2">
        <v>2025</v>
      </c>
      <c r="G244" s="2">
        <v>2026</v>
      </c>
      <c r="H244" s="2">
        <v>2027</v>
      </c>
      <c r="I244" s="2">
        <v>2028</v>
      </c>
      <c r="J244" s="2">
        <v>2029</v>
      </c>
      <c r="K244" s="2">
        <v>2030</v>
      </c>
      <c r="L244" s="2">
        <v>2031</v>
      </c>
      <c r="M244" s="2">
        <v>2032</v>
      </c>
      <c r="N244" s="2">
        <v>2033</v>
      </c>
      <c r="O244" s="2">
        <v>2034</v>
      </c>
      <c r="P244" s="2">
        <v>2035</v>
      </c>
      <c r="Q244" s="2">
        <v>2036</v>
      </c>
      <c r="R244" s="2">
        <v>2037</v>
      </c>
      <c r="S244" s="2">
        <v>2038</v>
      </c>
      <c r="T244" s="2">
        <v>2039</v>
      </c>
      <c r="U244" s="2">
        <v>2040</v>
      </c>
      <c r="V244" s="2">
        <v>2041</v>
      </c>
      <c r="W244" s="2">
        <v>2042</v>
      </c>
      <c r="X244" s="2">
        <v>2043</v>
      </c>
      <c r="Y244" s="2">
        <v>2044</v>
      </c>
      <c r="Z244" s="2">
        <v>2045</v>
      </c>
      <c r="AA244" s="2">
        <v>2046</v>
      </c>
      <c r="AB244" s="2">
        <v>2047</v>
      </c>
    </row>
    <row r="245" spans="1:28" x14ac:dyDescent="0.25">
      <c r="A245" s="7" t="s">
        <v>7</v>
      </c>
      <c r="B245" s="8">
        <v>1.7536969870088226</v>
      </c>
      <c r="C245" s="8">
        <v>1.807705940077164</v>
      </c>
      <c r="D245" s="8">
        <v>1.8005682222834831</v>
      </c>
      <c r="E245" s="8">
        <v>1.7940310850134455</v>
      </c>
      <c r="F245" s="8">
        <v>1.4914189474883099</v>
      </c>
      <c r="G245" s="8">
        <v>0.13389677316736567</v>
      </c>
      <c r="H245" s="8">
        <v>1.3971678110366313E-2</v>
      </c>
      <c r="I245" s="8">
        <v>1.4266222517607821E-2</v>
      </c>
      <c r="J245" s="8">
        <v>1.2476405931989542E-2</v>
      </c>
      <c r="K245" s="8">
        <v>1.0413360112757852E-2</v>
      </c>
      <c r="L245" s="8">
        <v>1.0575120410796992E-2</v>
      </c>
      <c r="M245" s="8">
        <v>1.1374977346439394E-2</v>
      </c>
      <c r="N245" s="8">
        <v>1.0305479771609258E-2</v>
      </c>
      <c r="O245" s="8">
        <v>1.0033306394348789E-2</v>
      </c>
      <c r="P245" s="8">
        <v>1.08742958618641E-2</v>
      </c>
      <c r="Q245" s="8">
        <v>1.1436086708735175E-2</v>
      </c>
      <c r="R245" s="8">
        <v>1.0225275144854256E-2</v>
      </c>
      <c r="S245" s="8">
        <v>5.4794075876976557E-4</v>
      </c>
      <c r="T245" s="8">
        <v>4.6136853495820309E-4</v>
      </c>
      <c r="U245" s="8">
        <v>1.8150285959867187E-3</v>
      </c>
      <c r="V245" s="8">
        <v>9.4924238083210933E-4</v>
      </c>
      <c r="W245" s="8">
        <v>1.7628045153992968E-3</v>
      </c>
      <c r="X245" s="8">
        <v>1.2823670594685156E-3</v>
      </c>
      <c r="Y245" s="8">
        <v>2.8588930174767188E-3</v>
      </c>
      <c r="Z245" s="8">
        <v>1.1536527837424219E-3</v>
      </c>
      <c r="AA245" s="8">
        <v>1.805940093095703E-3</v>
      </c>
      <c r="AB245" s="8">
        <v>1.5365403086429687E-3</v>
      </c>
    </row>
    <row r="246" spans="1:28" x14ac:dyDescent="0.25">
      <c r="A246" s="9" t="s">
        <v>8</v>
      </c>
      <c r="B246" s="10">
        <v>2.2330874999999999</v>
      </c>
      <c r="C246" s="10">
        <v>2.1827406250000001</v>
      </c>
      <c r="D246" s="10">
        <v>2.1941561250000001</v>
      </c>
      <c r="E246" s="10">
        <v>2.2062833749999999</v>
      </c>
      <c r="F246" s="10">
        <v>2.2285564999999998</v>
      </c>
      <c r="G246" s="10">
        <v>0</v>
      </c>
      <c r="H246" s="10">
        <v>0</v>
      </c>
      <c r="I246" s="10">
        <v>0</v>
      </c>
      <c r="J246" s="10">
        <v>0</v>
      </c>
      <c r="K246" s="10">
        <v>0</v>
      </c>
      <c r="L246" s="10">
        <v>0</v>
      </c>
      <c r="M246" s="10">
        <v>0</v>
      </c>
      <c r="N246" s="10">
        <v>0</v>
      </c>
      <c r="O246" s="10">
        <v>0</v>
      </c>
      <c r="P246" s="10">
        <v>0</v>
      </c>
      <c r="Q246" s="10">
        <v>0</v>
      </c>
      <c r="R246" s="10">
        <v>0</v>
      </c>
      <c r="S246" s="10">
        <v>0</v>
      </c>
      <c r="T246" s="10">
        <v>0</v>
      </c>
      <c r="U246" s="10">
        <v>0</v>
      </c>
      <c r="V246" s="10">
        <v>0</v>
      </c>
      <c r="W246" s="10">
        <v>0</v>
      </c>
      <c r="X246" s="10">
        <v>0</v>
      </c>
      <c r="Y246" s="10">
        <v>0</v>
      </c>
      <c r="Z246" s="10">
        <v>0</v>
      </c>
      <c r="AA246" s="10">
        <v>0</v>
      </c>
      <c r="AB246" s="10">
        <v>0</v>
      </c>
    </row>
    <row r="247" spans="1:28" x14ac:dyDescent="0.25">
      <c r="A247" s="9" t="s">
        <v>9</v>
      </c>
      <c r="B247" s="10">
        <v>2.5590564296874998</v>
      </c>
      <c r="C247" s="10">
        <v>2.7182033496093752</v>
      </c>
      <c r="D247" s="10">
        <v>2.3212057890625002</v>
      </c>
      <c r="E247" s="10">
        <v>2.2332600820312498</v>
      </c>
      <c r="F247" s="10">
        <v>2.2311862734374999</v>
      </c>
      <c r="G247" s="10">
        <v>1.743659361328125</v>
      </c>
      <c r="H247" s="10">
        <v>1.9212725625</v>
      </c>
      <c r="I247" s="10">
        <v>1.677305828125</v>
      </c>
      <c r="J247" s="10">
        <v>1.4464162949218751</v>
      </c>
      <c r="K247" s="10">
        <v>1.3477857304687499</v>
      </c>
      <c r="L247" s="10">
        <v>1.279445681640625</v>
      </c>
      <c r="M247" s="10">
        <v>1.1674341953125</v>
      </c>
      <c r="N247" s="10">
        <v>1.141221177734375</v>
      </c>
      <c r="O247" s="10">
        <v>1.1007350546875001</v>
      </c>
      <c r="P247" s="10">
        <v>1.0176941054687501</v>
      </c>
      <c r="Q247" s="10">
        <v>1.0575912011718751</v>
      </c>
      <c r="R247" s="10">
        <v>0.96083416015625001</v>
      </c>
      <c r="S247" s="10">
        <v>0.99623320312499997</v>
      </c>
      <c r="T247" s="10">
        <v>0.97612284375000002</v>
      </c>
      <c r="U247" s="10">
        <v>0.86470667773437504</v>
      </c>
      <c r="V247" s="10">
        <v>0.74066106249999997</v>
      </c>
      <c r="W247" s="10">
        <v>0.73610235351562503</v>
      </c>
      <c r="X247" s="10">
        <v>0.68957803124999995</v>
      </c>
      <c r="Y247" s="10">
        <v>0.57951286914062505</v>
      </c>
      <c r="Z247" s="10">
        <v>0.54806203320312497</v>
      </c>
      <c r="AA247" s="10">
        <v>0.5177097802734375</v>
      </c>
      <c r="AB247" s="10">
        <v>0.46869145410156249</v>
      </c>
    </row>
    <row r="248" spans="1:28" x14ac:dyDescent="0.25">
      <c r="A248" s="11" t="s">
        <v>3</v>
      </c>
      <c r="B248" s="10">
        <v>1.7585540013565424</v>
      </c>
      <c r="C248" s="10">
        <v>1.5824433072445248</v>
      </c>
      <c r="D248" s="10">
        <v>1.1875806354539875</v>
      </c>
      <c r="E248" s="10">
        <v>1.178854588832305</v>
      </c>
      <c r="F248" s="10">
        <v>0.96455366687026867</v>
      </c>
      <c r="G248" s="10">
        <v>2.754622125386835</v>
      </c>
      <c r="H248" s="10">
        <v>2.3383008622635746</v>
      </c>
      <c r="I248" s="10">
        <v>2.1185946181249848</v>
      </c>
      <c r="J248" s="10">
        <v>1.8914875101166824</v>
      </c>
      <c r="K248" s="10">
        <v>1.6992479786753898</v>
      </c>
      <c r="L248" s="10">
        <v>1.7215629290184049</v>
      </c>
      <c r="M248" s="10">
        <v>1.7234329251809448</v>
      </c>
      <c r="N248" s="10">
        <v>1.6811481066222425</v>
      </c>
      <c r="O248" s="10">
        <v>1.6157271435015426</v>
      </c>
      <c r="P248" s="10">
        <v>1.2728780151531951</v>
      </c>
      <c r="Q248" s="10">
        <v>1.3266270373884275</v>
      </c>
      <c r="R248" s="10">
        <v>1.4426317098169898</v>
      </c>
      <c r="S248" s="10">
        <v>1.424958511926895</v>
      </c>
      <c r="T248" s="10">
        <v>1.3661973026563126</v>
      </c>
      <c r="U248" s="10">
        <v>1.3505757053989476</v>
      </c>
      <c r="V248" s="10">
        <v>1.3603206879770473</v>
      </c>
      <c r="W248" s="10">
        <v>1.2513317526969325</v>
      </c>
      <c r="X248" s="10">
        <v>1.1805862139495875</v>
      </c>
      <c r="Y248" s="10">
        <v>1.1592073455341501</v>
      </c>
      <c r="Z248" s="10">
        <v>1.1273587626429975</v>
      </c>
      <c r="AA248" s="10">
        <v>1.167825850516655</v>
      </c>
      <c r="AB248" s="10">
        <v>1.2986269518804725</v>
      </c>
    </row>
    <row r="249" spans="1:28" x14ac:dyDescent="0.25">
      <c r="A249" s="9" t="s">
        <v>54</v>
      </c>
      <c r="B249" s="10">
        <v>0</v>
      </c>
      <c r="C249" s="10">
        <v>0</v>
      </c>
      <c r="D249" s="10">
        <v>0</v>
      </c>
      <c r="E249" s="10">
        <v>0</v>
      </c>
      <c r="F249" s="10">
        <v>0</v>
      </c>
      <c r="G249" s="10">
        <v>0</v>
      </c>
      <c r="H249" s="10">
        <v>0</v>
      </c>
      <c r="I249" s="10">
        <v>0</v>
      </c>
      <c r="J249" s="10">
        <v>0</v>
      </c>
      <c r="K249" s="10">
        <v>0</v>
      </c>
      <c r="L249" s="10">
        <v>0</v>
      </c>
      <c r="M249" s="10">
        <v>0</v>
      </c>
      <c r="N249" s="10">
        <v>0</v>
      </c>
      <c r="O249" s="10">
        <v>0</v>
      </c>
      <c r="P249" s="10">
        <v>0</v>
      </c>
      <c r="Q249" s="10">
        <v>0</v>
      </c>
      <c r="R249" s="10">
        <v>0</v>
      </c>
      <c r="S249" s="10">
        <v>0</v>
      </c>
      <c r="T249" s="10">
        <v>0</v>
      </c>
      <c r="U249" s="10">
        <v>0</v>
      </c>
      <c r="V249" s="10">
        <v>0</v>
      </c>
      <c r="W249" s="10">
        <v>0</v>
      </c>
      <c r="X249" s="10">
        <v>0</v>
      </c>
      <c r="Y249" s="10">
        <v>0</v>
      </c>
      <c r="Z249" s="10">
        <v>0</v>
      </c>
      <c r="AA249" s="10">
        <v>0</v>
      </c>
      <c r="AB249" s="10">
        <v>0</v>
      </c>
    </row>
    <row r="250" spans="1:28" x14ac:dyDescent="0.25">
      <c r="A250" s="12" t="s">
        <v>10</v>
      </c>
      <c r="B250" s="13">
        <v>8.3043949180528642</v>
      </c>
      <c r="C250" s="13">
        <v>8.2910932219310638</v>
      </c>
      <c r="D250" s="13">
        <v>7.5035107717999709</v>
      </c>
      <c r="E250" s="13">
        <v>7.4124291308770003</v>
      </c>
      <c r="F250" s="13">
        <v>6.9157153877960784</v>
      </c>
      <c r="G250" s="13">
        <v>4.632178259882326</v>
      </c>
      <c r="H250" s="13">
        <v>4.2735451028739408</v>
      </c>
      <c r="I250" s="13">
        <v>3.8101666687675926</v>
      </c>
      <c r="J250" s="13">
        <v>3.3503802109705472</v>
      </c>
      <c r="K250" s="13">
        <v>3.0574470692568978</v>
      </c>
      <c r="L250" s="13">
        <v>3.0115837310698268</v>
      </c>
      <c r="M250" s="13">
        <v>2.902242097839884</v>
      </c>
      <c r="N250" s="13">
        <v>2.8326747641282268</v>
      </c>
      <c r="O250" s="13">
        <v>2.7264955045833914</v>
      </c>
      <c r="P250" s="13">
        <v>2.3014464164838095</v>
      </c>
      <c r="Q250" s="13">
        <v>2.3956543252690379</v>
      </c>
      <c r="R250" s="13">
        <v>2.413691145118094</v>
      </c>
      <c r="S250" s="13">
        <v>2.421739655810665</v>
      </c>
      <c r="T250" s="13">
        <v>2.3427815149412705</v>
      </c>
      <c r="U250" s="13">
        <v>2.2170974117293092</v>
      </c>
      <c r="V250" s="13">
        <v>2.1019309928578793</v>
      </c>
      <c r="W250" s="13">
        <v>1.9891969107279568</v>
      </c>
      <c r="X250" s="13">
        <v>1.8714466122590561</v>
      </c>
      <c r="Y250" s="13">
        <v>1.7415791076922518</v>
      </c>
      <c r="Z250" s="13">
        <v>1.6765744486298648</v>
      </c>
      <c r="AA250" s="13">
        <v>1.6873415708831883</v>
      </c>
      <c r="AB250" s="13">
        <v>1.768854946290678</v>
      </c>
    </row>
    <row r="251" spans="1:28" x14ac:dyDescent="0.25">
      <c r="A251" s="109" t="s">
        <v>223</v>
      </c>
      <c r="B251" s="32">
        <f t="shared" ref="B251:AB251" si="24">B250-B248</f>
        <v>6.5458409166963216</v>
      </c>
      <c r="C251" s="32">
        <f t="shared" si="24"/>
        <v>6.7086499146865393</v>
      </c>
      <c r="D251" s="32">
        <f t="shared" si="24"/>
        <v>6.3159301363459832</v>
      </c>
      <c r="E251" s="32">
        <f t="shared" si="24"/>
        <v>6.2335745420446953</v>
      </c>
      <c r="F251" s="32">
        <f t="shared" si="24"/>
        <v>5.9511617209258096</v>
      </c>
      <c r="G251" s="32">
        <f t="shared" si="24"/>
        <v>1.877556134495491</v>
      </c>
      <c r="H251" s="32">
        <f t="shared" si="24"/>
        <v>1.9352442406103663</v>
      </c>
      <c r="I251" s="32">
        <f t="shared" si="24"/>
        <v>1.6915720506426077</v>
      </c>
      <c r="J251" s="32">
        <f t="shared" si="24"/>
        <v>1.4588927008538648</v>
      </c>
      <c r="K251" s="32">
        <f t="shared" si="24"/>
        <v>1.358199090581508</v>
      </c>
      <c r="L251" s="32">
        <f t="shared" si="24"/>
        <v>1.2900208020514219</v>
      </c>
      <c r="M251" s="32">
        <f t="shared" si="24"/>
        <v>1.1788091726589391</v>
      </c>
      <c r="N251" s="32">
        <f t="shared" si="24"/>
        <v>1.1515266575059844</v>
      </c>
      <c r="O251" s="32">
        <f t="shared" si="24"/>
        <v>1.1107683610818488</v>
      </c>
      <c r="P251" s="32">
        <f t="shared" si="24"/>
        <v>1.0285684013306144</v>
      </c>
      <c r="Q251" s="32">
        <f t="shared" si="24"/>
        <v>1.0690272878806104</v>
      </c>
      <c r="R251" s="32">
        <f t="shared" si="24"/>
        <v>0.97105943530110417</v>
      </c>
      <c r="S251" s="32">
        <f t="shared" si="24"/>
        <v>0.99678114388376993</v>
      </c>
      <c r="T251" s="32">
        <f t="shared" si="24"/>
        <v>0.97658421228495795</v>
      </c>
      <c r="U251" s="32">
        <f t="shared" si="24"/>
        <v>0.86652170633036163</v>
      </c>
      <c r="V251" s="32">
        <f t="shared" si="24"/>
        <v>0.74161030488083202</v>
      </c>
      <c r="W251" s="32">
        <f t="shared" si="24"/>
        <v>0.73786515803102426</v>
      </c>
      <c r="X251" s="32">
        <f t="shared" si="24"/>
        <v>0.69086039830946855</v>
      </c>
      <c r="Y251" s="32">
        <f t="shared" si="24"/>
        <v>0.58237176215810171</v>
      </c>
      <c r="Z251" s="32">
        <f t="shared" si="24"/>
        <v>0.54921568598686732</v>
      </c>
      <c r="AA251" s="32">
        <f t="shared" si="24"/>
        <v>0.51951572036653326</v>
      </c>
      <c r="AB251" s="32">
        <f t="shared" si="24"/>
        <v>0.47022799441020546</v>
      </c>
    </row>
    <row r="253" spans="1:28" x14ac:dyDescent="0.25">
      <c r="A253" s="5" t="str">
        <f>'RAW DATA INPUTS &gt;&gt;&gt;'!D28</f>
        <v>S SCGHG Only, No CETA</v>
      </c>
    </row>
    <row r="254" spans="1:28" x14ac:dyDescent="0.25">
      <c r="A254" s="6" t="s">
        <v>6</v>
      </c>
      <c r="B254" s="2">
        <v>2021</v>
      </c>
      <c r="C254" s="2">
        <v>2022</v>
      </c>
      <c r="D254" s="2">
        <v>2023</v>
      </c>
      <c r="E254" s="2">
        <v>2024</v>
      </c>
      <c r="F254" s="2">
        <v>2025</v>
      </c>
      <c r="G254" s="2">
        <v>2026</v>
      </c>
      <c r="H254" s="2">
        <v>2027</v>
      </c>
      <c r="I254" s="2">
        <v>2028</v>
      </c>
      <c r="J254" s="2">
        <v>2029</v>
      </c>
      <c r="K254" s="2">
        <v>2030</v>
      </c>
      <c r="L254" s="2">
        <v>2031</v>
      </c>
      <c r="M254" s="2">
        <v>2032</v>
      </c>
      <c r="N254" s="2">
        <v>2033</v>
      </c>
      <c r="O254" s="2">
        <v>2034</v>
      </c>
      <c r="P254" s="2">
        <v>2035</v>
      </c>
      <c r="Q254" s="2">
        <v>2036</v>
      </c>
      <c r="R254" s="2">
        <v>2037</v>
      </c>
      <c r="S254" s="2">
        <v>2038</v>
      </c>
      <c r="T254" s="2">
        <v>2039</v>
      </c>
      <c r="U254" s="2">
        <v>2040</v>
      </c>
      <c r="V254" s="2">
        <v>2041</v>
      </c>
      <c r="W254" s="2">
        <v>2042</v>
      </c>
      <c r="X254" s="2">
        <v>2043</v>
      </c>
      <c r="Y254" s="2">
        <v>2044</v>
      </c>
      <c r="Z254" s="2">
        <v>2045</v>
      </c>
      <c r="AA254" s="2">
        <v>2046</v>
      </c>
      <c r="AB254" s="2">
        <v>2047</v>
      </c>
    </row>
    <row r="255" spans="1:28" x14ac:dyDescent="0.25">
      <c r="A255" s="7" t="s">
        <v>7</v>
      </c>
      <c r="B255" s="8">
        <v>1.7536969870088226</v>
      </c>
      <c r="C255" s="8">
        <v>1.807705940077164</v>
      </c>
      <c r="D255" s="8">
        <v>1.8005682222834831</v>
      </c>
      <c r="E255" s="8">
        <v>1.7941020105540162</v>
      </c>
      <c r="F255" s="8">
        <v>1.4923142240246408</v>
      </c>
      <c r="G255" s="8">
        <v>0.13389677316736567</v>
      </c>
      <c r="H255" s="8">
        <v>1.3971678110366313E-2</v>
      </c>
      <c r="I255" s="8">
        <v>1.4266222517607821E-2</v>
      </c>
      <c r="J255" s="8">
        <v>1.2476405931989542E-2</v>
      </c>
      <c r="K255" s="8">
        <v>1.0413360112757852E-2</v>
      </c>
      <c r="L255" s="8">
        <v>1.0575120410796992E-2</v>
      </c>
      <c r="M255" s="8">
        <v>1.1374977346439394E-2</v>
      </c>
      <c r="N255" s="8">
        <v>1.0305479771609258E-2</v>
      </c>
      <c r="O255" s="8">
        <v>1.0033306394348789E-2</v>
      </c>
      <c r="P255" s="8">
        <v>1.0769234273786054E-2</v>
      </c>
      <c r="Q255" s="8">
        <v>1.1436086708735175E-2</v>
      </c>
      <c r="R255" s="8">
        <v>1.018753245520871E-2</v>
      </c>
      <c r="S255" s="8">
        <v>5.4794828548023432E-4</v>
      </c>
      <c r="T255" s="8">
        <v>3.5630694688015618E-4</v>
      </c>
      <c r="U255" s="8">
        <v>1.4082738721897655E-3</v>
      </c>
      <c r="V255" s="8">
        <v>4.6418728802874996E-4</v>
      </c>
      <c r="W255" s="8">
        <v>6.2594758606789058E-4</v>
      </c>
      <c r="X255" s="8">
        <v>2.3835963047960936E-4</v>
      </c>
      <c r="Y255" s="8">
        <v>1.1826945960860937E-3</v>
      </c>
      <c r="Z255" s="8">
        <v>8.4133569619687494E-5</v>
      </c>
      <c r="AA255" s="8">
        <v>8.2006144905695305E-4</v>
      </c>
      <c r="AB255" s="8">
        <v>4.6418728802874996E-4</v>
      </c>
    </row>
    <row r="256" spans="1:28" x14ac:dyDescent="0.25">
      <c r="A256" s="9" t="s">
        <v>8</v>
      </c>
      <c r="B256" s="10">
        <v>2.2330874999999999</v>
      </c>
      <c r="C256" s="10">
        <v>2.2049794999999999</v>
      </c>
      <c r="D256" s="10">
        <v>2.1800255000000002</v>
      </c>
      <c r="E256" s="10">
        <v>2.1947852499999998</v>
      </c>
      <c r="F256" s="10">
        <v>2.2260110000000002</v>
      </c>
      <c r="G256" s="10">
        <v>0</v>
      </c>
      <c r="H256" s="10">
        <v>0</v>
      </c>
      <c r="I256" s="10">
        <v>0</v>
      </c>
      <c r="J256" s="10">
        <v>0</v>
      </c>
      <c r="K256" s="10">
        <v>0</v>
      </c>
      <c r="L256" s="10">
        <v>0</v>
      </c>
      <c r="M256" s="10">
        <v>0</v>
      </c>
      <c r="N256" s="10">
        <v>0</v>
      </c>
      <c r="O256" s="10">
        <v>0</v>
      </c>
      <c r="P256" s="10">
        <v>0</v>
      </c>
      <c r="Q256" s="10">
        <v>0</v>
      </c>
      <c r="R256" s="10">
        <v>0</v>
      </c>
      <c r="S256" s="10">
        <v>0</v>
      </c>
      <c r="T256" s="10">
        <v>0</v>
      </c>
      <c r="U256" s="10">
        <v>0</v>
      </c>
      <c r="V256" s="10">
        <v>0</v>
      </c>
      <c r="W256" s="10">
        <v>0</v>
      </c>
      <c r="X256" s="10">
        <v>0</v>
      </c>
      <c r="Y256" s="10">
        <v>0</v>
      </c>
      <c r="Z256" s="10">
        <v>0</v>
      </c>
      <c r="AA256" s="10">
        <v>0</v>
      </c>
      <c r="AB256" s="10">
        <v>0</v>
      </c>
    </row>
    <row r="257" spans="1:28" x14ac:dyDescent="0.25">
      <c r="A257" s="9" t="s">
        <v>9</v>
      </c>
      <c r="B257" s="10">
        <v>2.5619040136718749</v>
      </c>
      <c r="C257" s="10">
        <v>2.737071361328125</v>
      </c>
      <c r="D257" s="10">
        <v>2.7528878593749999</v>
      </c>
      <c r="E257" s="10">
        <v>2.69118745703125</v>
      </c>
      <c r="F257" s="10">
        <v>2.6880182148437499</v>
      </c>
      <c r="G257" s="10">
        <v>2.1670557148437499</v>
      </c>
      <c r="H257" s="10">
        <v>2.4706240751953126</v>
      </c>
      <c r="I257" s="10">
        <v>2.2299635810546876</v>
      </c>
      <c r="J257" s="10">
        <v>2.0020713056640624</v>
      </c>
      <c r="K257" s="10">
        <v>1.9195506162109375</v>
      </c>
      <c r="L257" s="10">
        <v>1.7739583447265626</v>
      </c>
      <c r="M257" s="10">
        <v>1.7238429531249999</v>
      </c>
      <c r="N257" s="10">
        <v>1.70885880078125</v>
      </c>
      <c r="O257" s="10">
        <v>1.6140512529296875</v>
      </c>
      <c r="P257" s="10">
        <v>1.6063088388671876</v>
      </c>
      <c r="Q257" s="10">
        <v>1.69364993359375</v>
      </c>
      <c r="R257" s="10">
        <v>1.7069727421875001</v>
      </c>
      <c r="S257" s="10">
        <v>1.7268645791015624</v>
      </c>
      <c r="T257" s="10">
        <v>1.72414466015625</v>
      </c>
      <c r="U257" s="10">
        <v>1.6928587246093749</v>
      </c>
      <c r="V257" s="10">
        <v>1.737758212890625</v>
      </c>
      <c r="W257" s="10">
        <v>1.8373179511718749</v>
      </c>
      <c r="X257" s="10">
        <v>1.8745669462890624</v>
      </c>
      <c r="Y257" s="10">
        <v>1.9352480263671874</v>
      </c>
      <c r="Z257" s="10">
        <v>1.9633953867187499</v>
      </c>
      <c r="AA257" s="10">
        <v>1.658718478515625</v>
      </c>
      <c r="AB257" s="10">
        <v>1.6127749204101562</v>
      </c>
    </row>
    <row r="258" spans="1:28" x14ac:dyDescent="0.25">
      <c r="A258" s="11" t="s">
        <v>3</v>
      </c>
      <c r="B258" s="10">
        <v>1.9667506407010549</v>
      </c>
      <c r="C258" s="10">
        <v>1.8175469128821948</v>
      </c>
      <c r="D258" s="10">
        <v>1.3068550313375424</v>
      </c>
      <c r="E258" s="10">
        <v>1.2877292385406625</v>
      </c>
      <c r="F258" s="10">
        <v>1.51387268675423</v>
      </c>
      <c r="G258" s="10">
        <v>3.4576274807764249</v>
      </c>
      <c r="H258" s="10">
        <v>3.3595774449958049</v>
      </c>
      <c r="I258" s="10">
        <v>3.5746672264286499</v>
      </c>
      <c r="J258" s="10">
        <v>3.7067611155825797</v>
      </c>
      <c r="K258" s="10">
        <v>3.7810648013300798</v>
      </c>
      <c r="L258" s="10">
        <v>3.8373662816194747</v>
      </c>
      <c r="M258" s="10">
        <v>4.1428618512535103</v>
      </c>
      <c r="N258" s="10">
        <v>4.1877345335124199</v>
      </c>
      <c r="O258" s="10">
        <v>4.2715038103454193</v>
      </c>
      <c r="P258" s="10">
        <v>4.3456066232439294</v>
      </c>
      <c r="Q258" s="10">
        <v>4.4636403763875006</v>
      </c>
      <c r="R258" s="10">
        <v>4.5396550941724394</v>
      </c>
      <c r="S258" s="10">
        <v>4.6112554263742993</v>
      </c>
      <c r="T258" s="10">
        <v>4.6888149864295299</v>
      </c>
      <c r="U258" s="10">
        <v>4.7856973584548701</v>
      </c>
      <c r="V258" s="10">
        <v>4.7817179565231998</v>
      </c>
      <c r="W258" s="10">
        <v>4.9196434205209503</v>
      </c>
      <c r="X258" s="10">
        <v>5.11614909145593</v>
      </c>
      <c r="Y258" s="10">
        <v>5.1649583035036803</v>
      </c>
      <c r="Z258" s="10">
        <v>5.2305695418650293</v>
      </c>
      <c r="AA258" s="10">
        <v>5.2022522506710791</v>
      </c>
      <c r="AB258" s="10">
        <v>5.2016091685286296</v>
      </c>
    </row>
    <row r="259" spans="1:28" x14ac:dyDescent="0.25">
      <c r="A259" s="9" t="s">
        <v>54</v>
      </c>
      <c r="B259" s="10">
        <v>0</v>
      </c>
      <c r="C259" s="10">
        <v>0</v>
      </c>
      <c r="D259" s="10">
        <v>0</v>
      </c>
      <c r="E259" s="10">
        <v>0</v>
      </c>
      <c r="F259" s="10">
        <v>0</v>
      </c>
      <c r="G259" s="10">
        <v>0.27787053906249998</v>
      </c>
      <c r="H259" s="10">
        <v>0.49491756250000002</v>
      </c>
      <c r="I259" s="10">
        <v>0.49449231249999998</v>
      </c>
      <c r="J259" s="10">
        <v>0.52024893750000001</v>
      </c>
      <c r="K259" s="10">
        <v>0.51071792187499998</v>
      </c>
      <c r="L259" s="10">
        <v>0.67889057812499998</v>
      </c>
      <c r="M259" s="10">
        <v>0.72918300000000003</v>
      </c>
      <c r="N259" s="10">
        <v>0.72581760937499995</v>
      </c>
      <c r="O259" s="10">
        <v>0.75952621875000004</v>
      </c>
      <c r="P259" s="10">
        <v>0.90221816406249999</v>
      </c>
      <c r="Q259" s="10">
        <v>0.96592903124999996</v>
      </c>
      <c r="R259" s="10">
        <v>1.00496871875</v>
      </c>
      <c r="S259" s="10">
        <v>1.1504862031250001</v>
      </c>
      <c r="T259" s="10">
        <v>1.19168540625</v>
      </c>
      <c r="U259" s="10">
        <v>1.254711328125</v>
      </c>
      <c r="V259" s="10">
        <v>1.40259528125</v>
      </c>
      <c r="W259" s="10">
        <v>1.4415350468749999</v>
      </c>
      <c r="X259" s="10">
        <v>1.5425240703125001</v>
      </c>
      <c r="Y259" s="10">
        <v>1.4815565234375001</v>
      </c>
      <c r="Z259" s="10">
        <v>1.4421248828125</v>
      </c>
      <c r="AA259" s="10">
        <v>2.0674560859375002</v>
      </c>
      <c r="AB259" s="10">
        <v>2.0805962265625002</v>
      </c>
    </row>
    <row r="260" spans="1:28" x14ac:dyDescent="0.25">
      <c r="A260" s="12" t="s">
        <v>10</v>
      </c>
      <c r="B260" s="13">
        <v>8.5154391413817514</v>
      </c>
      <c r="C260" s="13">
        <v>8.5673037142874833</v>
      </c>
      <c r="D260" s="13">
        <v>8.0403366129960254</v>
      </c>
      <c r="E260" s="13">
        <v>7.9678039561259277</v>
      </c>
      <c r="F260" s="13">
        <v>7.9202161256226198</v>
      </c>
      <c r="G260" s="13">
        <v>6.0364505078500397</v>
      </c>
      <c r="H260" s="13">
        <v>6.3390907608014837</v>
      </c>
      <c r="I260" s="13">
        <v>6.3133893425009457</v>
      </c>
      <c r="J260" s="13">
        <v>6.2415577646786318</v>
      </c>
      <c r="K260" s="13">
        <v>6.2217466995287749</v>
      </c>
      <c r="L260" s="13">
        <v>6.3007903248818344</v>
      </c>
      <c r="M260" s="13">
        <v>6.6072627817249492</v>
      </c>
      <c r="N260" s="13">
        <v>6.6327164234402787</v>
      </c>
      <c r="O260" s="13">
        <v>6.6551145884194565</v>
      </c>
      <c r="P260" s="13">
        <v>6.8649028604474029</v>
      </c>
      <c r="Q260" s="13">
        <v>7.1346554279399852</v>
      </c>
      <c r="R260" s="13">
        <v>7.2617840875651485</v>
      </c>
      <c r="S260" s="13">
        <v>7.4891541568863422</v>
      </c>
      <c r="T260" s="13">
        <v>7.6050013597826602</v>
      </c>
      <c r="U260" s="13">
        <v>7.7346756850614344</v>
      </c>
      <c r="V260" s="13">
        <v>7.9225356379518539</v>
      </c>
      <c r="W260" s="13">
        <v>8.1991223661538939</v>
      </c>
      <c r="X260" s="13">
        <v>8.5334784676879707</v>
      </c>
      <c r="Y260" s="13">
        <v>8.5829455479044547</v>
      </c>
      <c r="Z260" s="13">
        <v>8.6361739449658987</v>
      </c>
      <c r="AA260" s="13">
        <v>8.9292468765732611</v>
      </c>
      <c r="AB260" s="13">
        <v>8.8954445027893136</v>
      </c>
    </row>
    <row r="261" spans="1:28" x14ac:dyDescent="0.25">
      <c r="A261" s="109" t="s">
        <v>223</v>
      </c>
      <c r="B261" s="32">
        <f t="shared" ref="B261:AB261" si="25">B260-B258</f>
        <v>6.5486885006806963</v>
      </c>
      <c r="C261" s="32">
        <f t="shared" si="25"/>
        <v>6.7497568014052884</v>
      </c>
      <c r="D261" s="32">
        <f t="shared" si="25"/>
        <v>6.7334815816584825</v>
      </c>
      <c r="E261" s="32">
        <f t="shared" si="25"/>
        <v>6.6800747175852653</v>
      </c>
      <c r="F261" s="32">
        <f t="shared" si="25"/>
        <v>6.4063434388683902</v>
      </c>
      <c r="G261" s="32">
        <f t="shared" si="25"/>
        <v>2.5788230270736148</v>
      </c>
      <c r="H261" s="32">
        <f t="shared" si="25"/>
        <v>2.9795133158056788</v>
      </c>
      <c r="I261" s="32">
        <f t="shared" si="25"/>
        <v>2.7387221160722959</v>
      </c>
      <c r="J261" s="32">
        <f t="shared" si="25"/>
        <v>2.5347966490960521</v>
      </c>
      <c r="K261" s="32">
        <f t="shared" si="25"/>
        <v>2.4406818981986951</v>
      </c>
      <c r="L261" s="32">
        <f t="shared" si="25"/>
        <v>2.4634240432623598</v>
      </c>
      <c r="M261" s="32">
        <f t="shared" si="25"/>
        <v>2.4644009304714389</v>
      </c>
      <c r="N261" s="32">
        <f t="shared" si="25"/>
        <v>2.4449818899278588</v>
      </c>
      <c r="O261" s="32">
        <f t="shared" si="25"/>
        <v>2.3836107780740372</v>
      </c>
      <c r="P261" s="32">
        <f t="shared" si="25"/>
        <v>2.5192962372034735</v>
      </c>
      <c r="Q261" s="32">
        <f t="shared" si="25"/>
        <v>2.6710150515524846</v>
      </c>
      <c r="R261" s="32">
        <f t="shared" si="25"/>
        <v>2.7221289933927091</v>
      </c>
      <c r="S261" s="32">
        <f t="shared" si="25"/>
        <v>2.8778987305120429</v>
      </c>
      <c r="T261" s="32">
        <f t="shared" si="25"/>
        <v>2.9161863733531304</v>
      </c>
      <c r="U261" s="32">
        <f t="shared" si="25"/>
        <v>2.9489783266065643</v>
      </c>
      <c r="V261" s="32">
        <f t="shared" si="25"/>
        <v>3.1408176814286541</v>
      </c>
      <c r="W261" s="32">
        <f t="shared" si="25"/>
        <v>3.2794789456329436</v>
      </c>
      <c r="X261" s="32">
        <f t="shared" si="25"/>
        <v>3.4173293762320407</v>
      </c>
      <c r="Y261" s="32">
        <f t="shared" si="25"/>
        <v>3.4179872444007744</v>
      </c>
      <c r="Z261" s="32">
        <f t="shared" si="25"/>
        <v>3.4056044031008694</v>
      </c>
      <c r="AA261" s="32">
        <f t="shared" si="25"/>
        <v>3.726994625902182</v>
      </c>
      <c r="AB261" s="32">
        <f t="shared" si="25"/>
        <v>3.693835334260684</v>
      </c>
    </row>
    <row r="262" spans="1:28" x14ac:dyDescent="0.25">
      <c r="A262" s="5"/>
    </row>
    <row r="263" spans="1:28" x14ac:dyDescent="0.25">
      <c r="A263" s="5" t="str">
        <f>'RAW DATA INPUTS &gt;&gt;&gt;'!D29</f>
        <v>T No CETA</v>
      </c>
    </row>
    <row r="264" spans="1:28" x14ac:dyDescent="0.25">
      <c r="A264" s="6" t="s">
        <v>6</v>
      </c>
      <c r="B264" s="2">
        <v>2021</v>
      </c>
      <c r="C264" s="2">
        <v>2022</v>
      </c>
      <c r="D264" s="2">
        <v>2023</v>
      </c>
      <c r="E264" s="2">
        <v>2024</v>
      </c>
      <c r="F264" s="2">
        <v>2025</v>
      </c>
      <c r="G264" s="2">
        <v>2026</v>
      </c>
      <c r="H264" s="2">
        <v>2027</v>
      </c>
      <c r="I264" s="2">
        <v>2028</v>
      </c>
      <c r="J264" s="2">
        <v>2029</v>
      </c>
      <c r="K264" s="2">
        <v>2030</v>
      </c>
      <c r="L264" s="2">
        <v>2031</v>
      </c>
      <c r="M264" s="2">
        <v>2032</v>
      </c>
      <c r="N264" s="2">
        <v>2033</v>
      </c>
      <c r="O264" s="2">
        <v>2034</v>
      </c>
      <c r="P264" s="2">
        <v>2035</v>
      </c>
      <c r="Q264" s="2">
        <v>2036</v>
      </c>
      <c r="R264" s="2">
        <v>2037</v>
      </c>
      <c r="S264" s="2">
        <v>2038</v>
      </c>
      <c r="T264" s="2">
        <v>2039</v>
      </c>
      <c r="U264" s="2">
        <v>2040</v>
      </c>
      <c r="V264" s="2">
        <v>2041</v>
      </c>
      <c r="W264" s="2">
        <v>2042</v>
      </c>
      <c r="X264" s="2">
        <v>2043</v>
      </c>
      <c r="Y264" s="2">
        <v>2044</v>
      </c>
      <c r="Z264" s="2">
        <v>2045</v>
      </c>
      <c r="AA264" s="2">
        <v>2046</v>
      </c>
      <c r="AB264" s="2">
        <v>2047</v>
      </c>
    </row>
    <row r="265" spans="1:28" x14ac:dyDescent="0.25">
      <c r="A265" s="7" t="s">
        <v>7</v>
      </c>
      <c r="B265" s="8">
        <v>1.7536969870088226</v>
      </c>
      <c r="C265" s="8">
        <v>1.807705940077164</v>
      </c>
      <c r="D265" s="8">
        <v>1.8005682222834831</v>
      </c>
      <c r="E265" s="8">
        <v>1.7941020105540162</v>
      </c>
      <c r="F265" s="8">
        <v>1.4923142240246408</v>
      </c>
      <c r="G265" s="8">
        <v>0.13389677316736567</v>
      </c>
      <c r="H265" s="8">
        <v>1.3971678110366313E-2</v>
      </c>
      <c r="I265" s="8">
        <v>1.4266222517607821E-2</v>
      </c>
      <c r="J265" s="8">
        <v>1.2476405931989542E-2</v>
      </c>
      <c r="K265" s="8">
        <v>1.0413360112757852E-2</v>
      </c>
      <c r="L265" s="8">
        <v>1.0575120410796992E-2</v>
      </c>
      <c r="M265" s="8">
        <v>1.1374977346439394E-2</v>
      </c>
      <c r="N265" s="8">
        <v>1.0305479771609258E-2</v>
      </c>
      <c r="O265" s="8">
        <v>1.0033306394348789E-2</v>
      </c>
      <c r="P265" s="8">
        <v>1.0769234273786054E-2</v>
      </c>
      <c r="Q265" s="8">
        <v>1.1436086708735175E-2</v>
      </c>
      <c r="R265" s="8">
        <v>1.018753245520871E-2</v>
      </c>
      <c r="S265" s="8">
        <v>5.4794828548023432E-4</v>
      </c>
      <c r="T265" s="8">
        <v>3.5630694688015618E-4</v>
      </c>
      <c r="U265" s="8">
        <v>1.4082738721897655E-3</v>
      </c>
      <c r="V265" s="8">
        <v>4.6418728802874996E-4</v>
      </c>
      <c r="W265" s="8">
        <v>6.2594758606789058E-4</v>
      </c>
      <c r="X265" s="8">
        <v>2.3835963047960936E-4</v>
      </c>
      <c r="Y265" s="8">
        <v>1.1826945960860937E-3</v>
      </c>
      <c r="Z265" s="8">
        <v>8.4133569619687494E-5</v>
      </c>
      <c r="AA265" s="8">
        <v>8.2006144905695305E-4</v>
      </c>
      <c r="AB265" s="8">
        <v>4.6418728802874996E-4</v>
      </c>
    </row>
    <row r="266" spans="1:28" x14ac:dyDescent="0.25">
      <c r="A266" s="9" t="s">
        <v>8</v>
      </c>
      <c r="B266" s="10">
        <v>2.2330874999999999</v>
      </c>
      <c r="C266" s="10">
        <v>2.204979625</v>
      </c>
      <c r="D266" s="10">
        <v>2.1800255000000002</v>
      </c>
      <c r="E266" s="10">
        <v>2.1947852499999998</v>
      </c>
      <c r="F266" s="10">
        <v>2.2260108750000001</v>
      </c>
      <c r="G266" s="10">
        <v>0</v>
      </c>
      <c r="H266" s="10">
        <v>0</v>
      </c>
      <c r="I266" s="10">
        <v>0</v>
      </c>
      <c r="J266" s="10">
        <v>0</v>
      </c>
      <c r="K266" s="10">
        <v>0</v>
      </c>
      <c r="L266" s="10">
        <v>0</v>
      </c>
      <c r="M266" s="10">
        <v>0</v>
      </c>
      <c r="N266" s="10">
        <v>0</v>
      </c>
      <c r="O266" s="10">
        <v>0</v>
      </c>
      <c r="P266" s="10">
        <v>0</v>
      </c>
      <c r="Q266" s="10">
        <v>0</v>
      </c>
      <c r="R266" s="10">
        <v>0</v>
      </c>
      <c r="S266" s="10">
        <v>0</v>
      </c>
      <c r="T266" s="10">
        <v>0</v>
      </c>
      <c r="U266" s="10">
        <v>0</v>
      </c>
      <c r="V266" s="10">
        <v>0</v>
      </c>
      <c r="W266" s="10">
        <v>0</v>
      </c>
      <c r="X266" s="10">
        <v>0</v>
      </c>
      <c r="Y266" s="10">
        <v>0</v>
      </c>
      <c r="Z266" s="10">
        <v>0</v>
      </c>
      <c r="AA266" s="10">
        <v>0</v>
      </c>
      <c r="AB266" s="10">
        <v>0</v>
      </c>
    </row>
    <row r="267" spans="1:28" x14ac:dyDescent="0.25">
      <c r="A267" s="9" t="s">
        <v>9</v>
      </c>
      <c r="B267" s="10">
        <v>2.5619040136718749</v>
      </c>
      <c r="C267" s="10">
        <v>2.7364687988281249</v>
      </c>
      <c r="D267" s="10">
        <v>2.7541739707031252</v>
      </c>
      <c r="E267" s="10">
        <v>2.6909235429687501</v>
      </c>
      <c r="F267" s="10">
        <v>2.6882467460937498</v>
      </c>
      <c r="G267" s="10">
        <v>2.1964704843749998</v>
      </c>
      <c r="H267" s="10">
        <v>2.507195216796875</v>
      </c>
      <c r="I267" s="10">
        <v>2.2524221181640627</v>
      </c>
      <c r="J267" s="10">
        <v>2.073506279296875</v>
      </c>
      <c r="K267" s="10">
        <v>1.9459300253906251</v>
      </c>
      <c r="L267" s="10">
        <v>1.858031328125</v>
      </c>
      <c r="M267" s="10">
        <v>1.8263821289062501</v>
      </c>
      <c r="N267" s="10">
        <v>1.7609290273437499</v>
      </c>
      <c r="O267" s="10">
        <v>1.7128556787109375</v>
      </c>
      <c r="P267" s="10">
        <v>1.7514981171874999</v>
      </c>
      <c r="Q267" s="10">
        <v>1.8525334423828126</v>
      </c>
      <c r="R267" s="10">
        <v>1.7857011201171875</v>
      </c>
      <c r="S267" s="10">
        <v>1.9104853193359375</v>
      </c>
      <c r="T267" s="10">
        <v>1.9008066083984374</v>
      </c>
      <c r="U267" s="10">
        <v>1.8127592626953124</v>
      </c>
      <c r="V267" s="10">
        <v>1.9854335322265626</v>
      </c>
      <c r="W267" s="10">
        <v>2.0069449638671877</v>
      </c>
      <c r="X267" s="10">
        <v>2.1384931894531252</v>
      </c>
      <c r="Y267" s="10">
        <v>2.1512665830078124</v>
      </c>
      <c r="Z267" s="10">
        <v>2.1708340820312499</v>
      </c>
      <c r="AA267" s="10">
        <v>2.0517082773437498</v>
      </c>
      <c r="AB267" s="10">
        <v>2.0184386406249999</v>
      </c>
    </row>
    <row r="268" spans="1:28" x14ac:dyDescent="0.25">
      <c r="A268" s="11" t="s">
        <v>3</v>
      </c>
      <c r="B268" s="10">
        <v>1.9667506407010549</v>
      </c>
      <c r="C268" s="10">
        <v>1.8252340326044547</v>
      </c>
      <c r="D268" s="10">
        <v>1.327001446073985</v>
      </c>
      <c r="E268" s="10">
        <v>1.324896857399555</v>
      </c>
      <c r="F268" s="10">
        <v>1.5692945655514048</v>
      </c>
      <c r="G268" s="10">
        <v>3.5138186495971899</v>
      </c>
      <c r="H268" s="10">
        <v>3.4416790436436648</v>
      </c>
      <c r="I268" s="10">
        <v>3.6478543096246896</v>
      </c>
      <c r="J268" s="10">
        <v>3.7796090753117397</v>
      </c>
      <c r="K268" s="10">
        <v>3.9174157979251345</v>
      </c>
      <c r="L268" s="10">
        <v>4.0045240439494396</v>
      </c>
      <c r="M268" s="10">
        <v>4.2653475633188194</v>
      </c>
      <c r="N268" s="10">
        <v>4.3430241787752593</v>
      </c>
      <c r="O268" s="10">
        <v>4.4318186487993003</v>
      </c>
      <c r="P268" s="10">
        <v>4.4699594412149599</v>
      </c>
      <c r="Q268" s="10">
        <v>4.5630271559473696</v>
      </c>
      <c r="R268" s="10">
        <v>4.6869305389828897</v>
      </c>
      <c r="S268" s="10">
        <v>4.7382879941269405</v>
      </c>
      <c r="T268" s="10">
        <v>4.8269663721687097</v>
      </c>
      <c r="U268" s="10">
        <v>4.9402658846411196</v>
      </c>
      <c r="V268" s="10">
        <v>4.89190080872471</v>
      </c>
      <c r="W268" s="10">
        <v>5.02725876124736</v>
      </c>
      <c r="X268" s="10">
        <v>5.1163432203723396</v>
      </c>
      <c r="Y268" s="10">
        <v>5.1864492897982597</v>
      </c>
      <c r="Z268" s="10">
        <v>5.2898761666830199</v>
      </c>
      <c r="AA268" s="10">
        <v>5.2022156407513602</v>
      </c>
      <c r="AB268" s="10">
        <v>5.2167497788801995</v>
      </c>
    </row>
    <row r="269" spans="1:28" x14ac:dyDescent="0.25">
      <c r="A269" s="9" t="s">
        <v>54</v>
      </c>
      <c r="B269" s="10">
        <v>0</v>
      </c>
      <c r="C269" s="10">
        <v>0</v>
      </c>
      <c r="D269" s="10">
        <v>0</v>
      </c>
      <c r="E269" s="10">
        <v>0</v>
      </c>
      <c r="F269" s="10">
        <v>0</v>
      </c>
      <c r="G269" s="10">
        <v>0.29015971093749998</v>
      </c>
      <c r="H269" s="10">
        <v>0.51824859374999999</v>
      </c>
      <c r="I269" s="10">
        <v>0.63385620312500002</v>
      </c>
      <c r="J269" s="10">
        <v>0.64719845312500002</v>
      </c>
      <c r="K269" s="10">
        <v>0.64833707812499997</v>
      </c>
      <c r="L269" s="10">
        <v>0.72517135937499999</v>
      </c>
      <c r="M269" s="10">
        <v>0.92245948437500003</v>
      </c>
      <c r="N269" s="10">
        <v>0.92726131249999999</v>
      </c>
      <c r="O269" s="10">
        <v>0.97174635937499998</v>
      </c>
      <c r="P269" s="10">
        <v>1.1323097890625</v>
      </c>
      <c r="Q269" s="10">
        <v>1.236493625</v>
      </c>
      <c r="R269" s="10">
        <v>1.3291370625000001</v>
      </c>
      <c r="S269" s="10">
        <v>1.3513988906250001</v>
      </c>
      <c r="T269" s="10">
        <v>1.3797930078125</v>
      </c>
      <c r="U269" s="10">
        <v>1.495934921875</v>
      </c>
      <c r="V269" s="10">
        <v>1.5606311562499999</v>
      </c>
      <c r="W269" s="10">
        <v>1.7396556562500001</v>
      </c>
      <c r="X269" s="10">
        <v>1.9048428671875</v>
      </c>
      <c r="Y269" s="10">
        <v>1.9236993437500001</v>
      </c>
      <c r="Z269" s="10">
        <v>1.793423265625</v>
      </c>
      <c r="AA269" s="10">
        <v>2.3068712968749998</v>
      </c>
      <c r="AB269" s="10">
        <v>2.2472033124999999</v>
      </c>
    </row>
    <row r="270" spans="1:28" x14ac:dyDescent="0.25">
      <c r="A270" s="12" t="s">
        <v>10</v>
      </c>
      <c r="B270" s="13">
        <v>8.5154391413817514</v>
      </c>
      <c r="C270" s="13">
        <v>8.5743883965097432</v>
      </c>
      <c r="D270" s="13">
        <v>8.0617691390605941</v>
      </c>
      <c r="E270" s="13">
        <v>8.0047076609223211</v>
      </c>
      <c r="F270" s="13">
        <v>7.9758664106697958</v>
      </c>
      <c r="G270" s="13">
        <v>6.1343456180770559</v>
      </c>
      <c r="H270" s="13">
        <v>6.4810945323009062</v>
      </c>
      <c r="I270" s="13">
        <v>6.5483988534313609</v>
      </c>
      <c r="J270" s="13">
        <v>6.5127902136656051</v>
      </c>
      <c r="K270" s="13">
        <v>6.5220962615535178</v>
      </c>
      <c r="L270" s="13">
        <v>6.5983018518602368</v>
      </c>
      <c r="M270" s="13">
        <v>7.0255641539465081</v>
      </c>
      <c r="N270" s="13">
        <v>7.0415199983906183</v>
      </c>
      <c r="O270" s="13">
        <v>7.1264539932795863</v>
      </c>
      <c r="P270" s="13">
        <v>7.3645365817387454</v>
      </c>
      <c r="Q270" s="13">
        <v>7.6634903100389167</v>
      </c>
      <c r="R270" s="13">
        <v>7.8119562540552865</v>
      </c>
      <c r="S270" s="13">
        <v>8.0007201523733578</v>
      </c>
      <c r="T270" s="13">
        <v>8.107922295326528</v>
      </c>
      <c r="U270" s="13">
        <v>8.2503683430836219</v>
      </c>
      <c r="V270" s="13">
        <v>8.4384296844893019</v>
      </c>
      <c r="W270" s="13">
        <v>8.7744853289506146</v>
      </c>
      <c r="X270" s="13">
        <v>9.1599176366434456</v>
      </c>
      <c r="Y270" s="13">
        <v>9.2625979111521577</v>
      </c>
      <c r="Z270" s="13">
        <v>9.2542176479088898</v>
      </c>
      <c r="AA270" s="13">
        <v>9.5616152764191664</v>
      </c>
      <c r="AB270" s="13">
        <v>9.4828559192932289</v>
      </c>
    </row>
    <row r="271" spans="1:28" x14ac:dyDescent="0.25">
      <c r="A271" s="109" t="s">
        <v>223</v>
      </c>
      <c r="B271" s="32">
        <f t="shared" ref="B271:AB271" si="26">B270-B268</f>
        <v>6.5486885006806963</v>
      </c>
      <c r="C271" s="32">
        <f t="shared" si="26"/>
        <v>6.7491543639052889</v>
      </c>
      <c r="D271" s="32">
        <f t="shared" si="26"/>
        <v>6.7347676929866092</v>
      </c>
      <c r="E271" s="32">
        <f t="shared" si="26"/>
        <v>6.6798108035227663</v>
      </c>
      <c r="F271" s="32">
        <f t="shared" si="26"/>
        <v>6.4065718451183908</v>
      </c>
      <c r="G271" s="32">
        <f t="shared" si="26"/>
        <v>2.620526968479866</v>
      </c>
      <c r="H271" s="32">
        <f t="shared" si="26"/>
        <v>3.0394154886572413</v>
      </c>
      <c r="I271" s="32">
        <f t="shared" si="26"/>
        <v>2.9005445438066713</v>
      </c>
      <c r="J271" s="32">
        <f t="shared" si="26"/>
        <v>2.7331811383538653</v>
      </c>
      <c r="K271" s="32">
        <f t="shared" si="26"/>
        <v>2.6046804636283833</v>
      </c>
      <c r="L271" s="32">
        <f t="shared" si="26"/>
        <v>2.5937778079107972</v>
      </c>
      <c r="M271" s="32">
        <f t="shared" si="26"/>
        <v>2.7602165906276888</v>
      </c>
      <c r="N271" s="32">
        <f t="shared" si="26"/>
        <v>2.698495819615359</v>
      </c>
      <c r="O271" s="32">
        <f t="shared" si="26"/>
        <v>2.694635344480286</v>
      </c>
      <c r="P271" s="32">
        <f t="shared" si="26"/>
        <v>2.8945771405237855</v>
      </c>
      <c r="Q271" s="32">
        <f t="shared" si="26"/>
        <v>3.100463154091547</v>
      </c>
      <c r="R271" s="32">
        <f t="shared" si="26"/>
        <v>3.1250257150723968</v>
      </c>
      <c r="S271" s="32">
        <f t="shared" si="26"/>
        <v>3.2624321582464173</v>
      </c>
      <c r="T271" s="32">
        <f t="shared" si="26"/>
        <v>3.2809559231578183</v>
      </c>
      <c r="U271" s="32">
        <f t="shared" si="26"/>
        <v>3.3101024584425023</v>
      </c>
      <c r="V271" s="32">
        <f t="shared" si="26"/>
        <v>3.5465288757645919</v>
      </c>
      <c r="W271" s="32">
        <f t="shared" si="26"/>
        <v>3.7472265677032546</v>
      </c>
      <c r="X271" s="32">
        <f t="shared" si="26"/>
        <v>4.043574416271106</v>
      </c>
      <c r="Y271" s="32">
        <f t="shared" si="26"/>
        <v>4.076148621353898</v>
      </c>
      <c r="Z271" s="32">
        <f t="shared" si="26"/>
        <v>3.9643414812258699</v>
      </c>
      <c r="AA271" s="32">
        <f t="shared" si="26"/>
        <v>4.3593996356678062</v>
      </c>
      <c r="AB271" s="32">
        <f t="shared" si="26"/>
        <v>4.2661061404130294</v>
      </c>
    </row>
    <row r="272" spans="1:28" x14ac:dyDescent="0.25">
      <c r="A272" s="5"/>
    </row>
    <row r="273" spans="1:28" x14ac:dyDescent="0.25">
      <c r="A273" s="5" t="str">
        <f>'RAW DATA INPUTS &gt;&gt;&gt;'!D30</f>
        <v>U 2% Cost threshold</v>
      </c>
    </row>
    <row r="274" spans="1:28" x14ac:dyDescent="0.25">
      <c r="A274" s="118"/>
      <c r="B274" s="119"/>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c r="AA274" s="119"/>
      <c r="AB274" s="119"/>
    </row>
    <row r="275" spans="1:28" x14ac:dyDescent="0.25">
      <c r="A275" s="120"/>
      <c r="B275" s="121"/>
      <c r="C275" s="121"/>
      <c r="D275" s="121"/>
      <c r="E275" s="121"/>
      <c r="F275" s="121"/>
      <c r="G275" s="121"/>
      <c r="H275" s="121"/>
      <c r="I275" s="121"/>
      <c r="J275" s="121"/>
      <c r="K275" s="121"/>
      <c r="L275" s="121"/>
      <c r="M275" s="121"/>
      <c r="N275" s="121"/>
      <c r="O275" s="121"/>
      <c r="P275" s="121"/>
      <c r="Q275" s="121"/>
      <c r="R275" s="121"/>
      <c r="S275" s="121"/>
      <c r="T275" s="121"/>
      <c r="U275" s="121"/>
      <c r="V275" s="121"/>
      <c r="W275" s="121"/>
      <c r="X275" s="121"/>
      <c r="Y275" s="121"/>
      <c r="Z275" s="121"/>
      <c r="AA275" s="121"/>
      <c r="AB275" s="121"/>
    </row>
    <row r="276" spans="1:28" x14ac:dyDescent="0.25">
      <c r="A276" s="122"/>
      <c r="B276" s="123"/>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c r="AA276" s="123"/>
      <c r="AB276" s="123"/>
    </row>
    <row r="277" spans="1:28" x14ac:dyDescent="0.25">
      <c r="A277" s="122"/>
      <c r="B277" s="123"/>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c r="AA277" s="123"/>
      <c r="AB277" s="123"/>
    </row>
    <row r="278" spans="1:28" x14ac:dyDescent="0.25">
      <c r="A278" s="122"/>
      <c r="B278" s="123"/>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c r="AA278" s="123"/>
      <c r="AB278" s="123"/>
    </row>
    <row r="279" spans="1:28" x14ac:dyDescent="0.25">
      <c r="A279" s="122"/>
      <c r="B279" s="123"/>
      <c r="C279" s="123"/>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c r="AA279" s="123"/>
      <c r="AB279" s="123"/>
    </row>
    <row r="280" spans="1:28" x14ac:dyDescent="0.25">
      <c r="A280" s="124"/>
      <c r="B280" s="125"/>
      <c r="C280" s="125"/>
      <c r="D280" s="125"/>
      <c r="E280" s="125"/>
      <c r="F280" s="125"/>
      <c r="G280" s="125"/>
      <c r="H280" s="125"/>
      <c r="I280" s="125"/>
      <c r="J280" s="125"/>
      <c r="K280" s="125"/>
      <c r="L280" s="125"/>
      <c r="M280" s="125"/>
      <c r="N280" s="125"/>
      <c r="O280" s="125"/>
      <c r="P280" s="125"/>
      <c r="Q280" s="125"/>
      <c r="R280" s="125"/>
      <c r="S280" s="125"/>
      <c r="T280" s="125"/>
      <c r="U280" s="125"/>
      <c r="V280" s="125"/>
      <c r="W280" s="125"/>
      <c r="X280" s="125"/>
      <c r="Y280" s="125"/>
      <c r="Z280" s="125"/>
      <c r="AA280" s="125"/>
      <c r="AB280" s="125"/>
    </row>
    <row r="281" spans="1:28" x14ac:dyDescent="0.25">
      <c r="A281" s="109" t="s">
        <v>223</v>
      </c>
      <c r="B281" s="32">
        <f t="shared" ref="B281:AB281" si="27">B280-B278</f>
        <v>0</v>
      </c>
      <c r="C281" s="32">
        <f t="shared" si="27"/>
        <v>0</v>
      </c>
      <c r="D281" s="32">
        <f t="shared" si="27"/>
        <v>0</v>
      </c>
      <c r="E281" s="32">
        <f t="shared" si="27"/>
        <v>0</v>
      </c>
      <c r="F281" s="32">
        <f t="shared" si="27"/>
        <v>0</v>
      </c>
      <c r="G281" s="32">
        <f t="shared" si="27"/>
        <v>0</v>
      </c>
      <c r="H281" s="32">
        <f t="shared" si="27"/>
        <v>0</v>
      </c>
      <c r="I281" s="32">
        <f t="shared" si="27"/>
        <v>0</v>
      </c>
      <c r="J281" s="32">
        <f t="shared" si="27"/>
        <v>0</v>
      </c>
      <c r="K281" s="32">
        <f t="shared" si="27"/>
        <v>0</v>
      </c>
      <c r="L281" s="32">
        <f t="shared" si="27"/>
        <v>0</v>
      </c>
      <c r="M281" s="32">
        <f t="shared" si="27"/>
        <v>0</v>
      </c>
      <c r="N281" s="32">
        <f t="shared" si="27"/>
        <v>0</v>
      </c>
      <c r="O281" s="32">
        <f t="shared" si="27"/>
        <v>0</v>
      </c>
      <c r="P281" s="32">
        <f t="shared" si="27"/>
        <v>0</v>
      </c>
      <c r="Q281" s="32">
        <f t="shared" si="27"/>
        <v>0</v>
      </c>
      <c r="R281" s="32">
        <f t="shared" si="27"/>
        <v>0</v>
      </c>
      <c r="S281" s="32">
        <f t="shared" si="27"/>
        <v>0</v>
      </c>
      <c r="T281" s="32">
        <f t="shared" si="27"/>
        <v>0</v>
      </c>
      <c r="U281" s="32">
        <f t="shared" si="27"/>
        <v>0</v>
      </c>
      <c r="V281" s="32">
        <f t="shared" si="27"/>
        <v>0</v>
      </c>
      <c r="W281" s="32">
        <f t="shared" si="27"/>
        <v>0</v>
      </c>
      <c r="X281" s="32">
        <f t="shared" si="27"/>
        <v>0</v>
      </c>
      <c r="Y281" s="32">
        <f t="shared" si="27"/>
        <v>0</v>
      </c>
      <c r="Z281" s="32">
        <f t="shared" si="27"/>
        <v>0</v>
      </c>
      <c r="AA281" s="32">
        <f t="shared" si="27"/>
        <v>0</v>
      </c>
      <c r="AB281" s="32">
        <f t="shared" si="27"/>
        <v>0</v>
      </c>
    </row>
    <row r="282" spans="1:28" x14ac:dyDescent="0.25">
      <c r="A282" s="5"/>
    </row>
    <row r="283" spans="1:28" x14ac:dyDescent="0.25">
      <c r="A283" s="5" t="str">
        <f>'RAW DATA INPUTS &gt;&gt;&gt;'!D31</f>
        <v>V1 Balanced portfolio</v>
      </c>
    </row>
    <row r="284" spans="1:28" x14ac:dyDescent="0.25">
      <c r="A284" s="6" t="s">
        <v>6</v>
      </c>
      <c r="B284" s="2">
        <v>2021</v>
      </c>
      <c r="C284" s="2">
        <v>2022</v>
      </c>
      <c r="D284" s="2">
        <v>2023</v>
      </c>
      <c r="E284" s="2">
        <v>2024</v>
      </c>
      <c r="F284" s="2">
        <v>2025</v>
      </c>
      <c r="G284" s="2">
        <v>2026</v>
      </c>
      <c r="H284" s="2">
        <v>2027</v>
      </c>
      <c r="I284" s="2">
        <v>2028</v>
      </c>
      <c r="J284" s="2">
        <v>2029</v>
      </c>
      <c r="K284" s="2">
        <v>2030</v>
      </c>
      <c r="L284" s="2">
        <v>2031</v>
      </c>
      <c r="M284" s="2">
        <v>2032</v>
      </c>
      <c r="N284" s="2">
        <v>2033</v>
      </c>
      <c r="O284" s="2">
        <v>2034</v>
      </c>
      <c r="P284" s="2">
        <v>2035</v>
      </c>
      <c r="Q284" s="2">
        <v>2036</v>
      </c>
      <c r="R284" s="2">
        <v>2037</v>
      </c>
      <c r="S284" s="2">
        <v>2038</v>
      </c>
      <c r="T284" s="2">
        <v>2039</v>
      </c>
      <c r="U284" s="2">
        <v>2040</v>
      </c>
      <c r="V284" s="2">
        <v>2041</v>
      </c>
      <c r="W284" s="2">
        <v>2042</v>
      </c>
      <c r="X284" s="2">
        <v>2043</v>
      </c>
      <c r="Y284" s="2">
        <v>2044</v>
      </c>
      <c r="Z284" s="2">
        <v>2045</v>
      </c>
      <c r="AA284" s="2">
        <v>2046</v>
      </c>
      <c r="AB284" s="2">
        <v>2047</v>
      </c>
    </row>
    <row r="285" spans="1:28" x14ac:dyDescent="0.25">
      <c r="A285" s="7" t="s">
        <v>7</v>
      </c>
      <c r="B285" s="8">
        <v>1.7536969870088226</v>
      </c>
      <c r="C285" s="8">
        <v>1.807705940077164</v>
      </c>
      <c r="D285" s="8">
        <v>1.8005682222834831</v>
      </c>
      <c r="E285" s="8">
        <v>1.7940959241240895</v>
      </c>
      <c r="F285" s="8">
        <v>1.4918255038028605</v>
      </c>
      <c r="G285" s="8">
        <v>0.13389677316736567</v>
      </c>
      <c r="H285" s="8">
        <v>1.3971678110366313E-2</v>
      </c>
      <c r="I285" s="8">
        <v>1.4266222517607821E-2</v>
      </c>
      <c r="J285" s="8">
        <v>1.2476405931989542E-2</v>
      </c>
      <c r="K285" s="8">
        <v>1.0413360112757852E-2</v>
      </c>
      <c r="L285" s="8">
        <v>1.0575120410796992E-2</v>
      </c>
      <c r="M285" s="8">
        <v>1.1374977346439394E-2</v>
      </c>
      <c r="N285" s="8">
        <v>1.0305479771609258E-2</v>
      </c>
      <c r="O285" s="8">
        <v>1.0033306394348789E-2</v>
      </c>
      <c r="P285" s="8">
        <v>1.0769234273786054E-2</v>
      </c>
      <c r="Q285" s="8">
        <v>1.1565380541167363E-2</v>
      </c>
      <c r="R285" s="8">
        <v>1.0362735458145039E-2</v>
      </c>
      <c r="S285" s="8">
        <v>8.2539788677929687E-4</v>
      </c>
      <c r="T285" s="8">
        <v>1.3183597889300782E-3</v>
      </c>
      <c r="U285" s="8">
        <v>2.6338744813029684E-3</v>
      </c>
      <c r="V285" s="8">
        <v>1.8773572853784373E-3</v>
      </c>
      <c r="W285" s="8">
        <v>2.2909650790571873E-3</v>
      </c>
      <c r="X285" s="8">
        <v>2.2978030955180468E-3</v>
      </c>
      <c r="Y285" s="8">
        <v>3.6015384860073438E-3</v>
      </c>
      <c r="Z285" s="8">
        <v>2.803993191317656E-3</v>
      </c>
      <c r="AA285" s="8">
        <v>5.504919372831484E-3</v>
      </c>
      <c r="AB285" s="8">
        <v>3.510480342756406E-3</v>
      </c>
    </row>
    <row r="286" spans="1:28" x14ac:dyDescent="0.25">
      <c r="A286" s="9" t="s">
        <v>8</v>
      </c>
      <c r="B286" s="10">
        <v>2.2330874999999999</v>
      </c>
      <c r="C286" s="10">
        <v>2.2049794999999999</v>
      </c>
      <c r="D286" s="10">
        <v>2.1800255000000002</v>
      </c>
      <c r="E286" s="10">
        <v>2.1947852499999998</v>
      </c>
      <c r="F286" s="10">
        <v>2.2260110000000002</v>
      </c>
      <c r="G286" s="10">
        <v>0</v>
      </c>
      <c r="H286" s="10">
        <v>0</v>
      </c>
      <c r="I286" s="10">
        <v>0</v>
      </c>
      <c r="J286" s="10">
        <v>0</v>
      </c>
      <c r="K286" s="10">
        <v>0</v>
      </c>
      <c r="L286" s="10">
        <v>0</v>
      </c>
      <c r="M286" s="10">
        <v>0</v>
      </c>
      <c r="N286" s="10">
        <v>0</v>
      </c>
      <c r="O286" s="10">
        <v>0</v>
      </c>
      <c r="P286" s="10">
        <v>0</v>
      </c>
      <c r="Q286" s="10">
        <v>0</v>
      </c>
      <c r="R286" s="10">
        <v>0</v>
      </c>
      <c r="S286" s="10">
        <v>0</v>
      </c>
      <c r="T286" s="10">
        <v>0</v>
      </c>
      <c r="U286" s="10">
        <v>0</v>
      </c>
      <c r="V286" s="10">
        <v>0</v>
      </c>
      <c r="W286" s="10">
        <v>0</v>
      </c>
      <c r="X286" s="10">
        <v>0</v>
      </c>
      <c r="Y286" s="10">
        <v>0</v>
      </c>
      <c r="Z286" s="10">
        <v>0</v>
      </c>
      <c r="AA286" s="10">
        <v>0</v>
      </c>
      <c r="AB286" s="10">
        <v>0</v>
      </c>
    </row>
    <row r="287" spans="1:28" x14ac:dyDescent="0.25">
      <c r="A287" s="9" t="s">
        <v>9</v>
      </c>
      <c r="B287" s="10">
        <v>2.5619040136718749</v>
      </c>
      <c r="C287" s="10">
        <v>2.7372748789062502</v>
      </c>
      <c r="D287" s="10">
        <v>2.7523029394531249</v>
      </c>
      <c r="E287" s="10">
        <v>2.6832238496093752</v>
      </c>
      <c r="F287" s="10">
        <v>2.6268311855468749</v>
      </c>
      <c r="G287" s="10">
        <v>2.09600619921875</v>
      </c>
      <c r="H287" s="10">
        <v>2.2524517500000001</v>
      </c>
      <c r="I287" s="10">
        <v>2.0239749824218749</v>
      </c>
      <c r="J287" s="10">
        <v>1.7591948964843751</v>
      </c>
      <c r="K287" s="10">
        <v>1.6058895302734375</v>
      </c>
      <c r="L287" s="10">
        <v>1.47267875390625</v>
      </c>
      <c r="M287" s="10">
        <v>1.34807867578125</v>
      </c>
      <c r="N287" s="10">
        <v>1.2303087480468751</v>
      </c>
      <c r="O287" s="10">
        <v>1.2251695791015624</v>
      </c>
      <c r="P287" s="10">
        <v>1.1447676787109375</v>
      </c>
      <c r="Q287" s="10">
        <v>1.1503289150390625</v>
      </c>
      <c r="R287" s="10">
        <v>1.1066313750000001</v>
      </c>
      <c r="S287" s="10">
        <v>1.0626094892578124</v>
      </c>
      <c r="T287" s="10">
        <v>0.94447109082031255</v>
      </c>
      <c r="U287" s="10">
        <v>0.81246953808593747</v>
      </c>
      <c r="V287" s="10">
        <v>0.74621966015624996</v>
      </c>
      <c r="W287" s="10">
        <v>0.79949380957031246</v>
      </c>
      <c r="X287" s="10">
        <v>0.68763421679687498</v>
      </c>
      <c r="Y287" s="10">
        <v>0.55313722851562497</v>
      </c>
      <c r="Z287" s="10">
        <v>0.51806318359375003</v>
      </c>
      <c r="AA287" s="10">
        <v>0.43107216162109374</v>
      </c>
      <c r="AB287" s="10">
        <v>0.40064845825195311</v>
      </c>
    </row>
    <row r="288" spans="1:28" x14ac:dyDescent="0.25">
      <c r="A288" s="11" t="s">
        <v>3</v>
      </c>
      <c r="B288" s="10">
        <v>1.9667506407010549</v>
      </c>
      <c r="C288" s="10">
        <v>1.8107766067087123</v>
      </c>
      <c r="D288" s="10">
        <v>1.2846923011870475</v>
      </c>
      <c r="E288" s="10">
        <v>1.24692374976433</v>
      </c>
      <c r="F288" s="10">
        <v>1.08375622782911</v>
      </c>
      <c r="G288" s="10">
        <v>2.5728485751728649</v>
      </c>
      <c r="H288" s="10">
        <v>1.8814355581788249</v>
      </c>
      <c r="I288" s="10">
        <v>1.9919246571758873</v>
      </c>
      <c r="J288" s="10">
        <v>1.7602071078302151</v>
      </c>
      <c r="K288" s="10">
        <v>1.4896358360532824</v>
      </c>
      <c r="L288" s="10">
        <v>1.4331310743675474</v>
      </c>
      <c r="M288" s="10">
        <v>1.539223851886655</v>
      </c>
      <c r="N288" s="10">
        <v>1.53024791847741</v>
      </c>
      <c r="O288" s="10">
        <v>1.4163067689909599</v>
      </c>
      <c r="P288" s="10">
        <v>1.3883809871687522</v>
      </c>
      <c r="Q288" s="10">
        <v>1.4034051442559499</v>
      </c>
      <c r="R288" s="10">
        <v>1.3709704413671751</v>
      </c>
      <c r="S288" s="10">
        <v>1.3566964263521348</v>
      </c>
      <c r="T288" s="10">
        <v>1.3792929358803649</v>
      </c>
      <c r="U288" s="10">
        <v>1.3960631693689449</v>
      </c>
      <c r="V288" s="10">
        <v>1.3405285705557899</v>
      </c>
      <c r="W288" s="10">
        <v>1.2587541730654275</v>
      </c>
      <c r="X288" s="10">
        <v>1.256555289762245</v>
      </c>
      <c r="Y288" s="10">
        <v>1.2667886053155575</v>
      </c>
      <c r="Z288" s="10">
        <v>1.221717097472905</v>
      </c>
      <c r="AA288" s="10">
        <v>1.1005873975656448</v>
      </c>
      <c r="AB288" s="10">
        <v>1.114821912404145</v>
      </c>
    </row>
    <row r="289" spans="1:28" x14ac:dyDescent="0.25">
      <c r="A289" s="9" t="s">
        <v>54</v>
      </c>
      <c r="B289" s="10">
        <v>0</v>
      </c>
      <c r="C289" s="10">
        <v>0</v>
      </c>
      <c r="D289" s="10">
        <v>0</v>
      </c>
      <c r="E289" s="10">
        <v>0</v>
      </c>
      <c r="F289" s="10">
        <v>0</v>
      </c>
      <c r="G289" s="10">
        <v>0.146917271484375</v>
      </c>
      <c r="H289" s="10">
        <v>0.16950167773437499</v>
      </c>
      <c r="I289" s="10">
        <v>0.17021494140624999</v>
      </c>
      <c r="J289" s="10">
        <v>0.15597927148437499</v>
      </c>
      <c r="K289" s="10">
        <v>0.14516881249999999</v>
      </c>
      <c r="L289" s="10">
        <v>0.14495989453124999</v>
      </c>
      <c r="M289" s="10">
        <v>0.25192706445312502</v>
      </c>
      <c r="N289" s="10">
        <v>0.243673341796875</v>
      </c>
      <c r="O289" s="10">
        <v>0.259966189453125</v>
      </c>
      <c r="P289" s="10">
        <v>0.25170162207031249</v>
      </c>
      <c r="Q289" s="10">
        <v>0.24985709960937499</v>
      </c>
      <c r="R289" s="10">
        <v>0.24091357226562499</v>
      </c>
      <c r="S289" s="10">
        <v>0.34411290136718747</v>
      </c>
      <c r="T289" s="10">
        <v>0.33268655078124998</v>
      </c>
      <c r="U289" s="10">
        <v>0.28027746777343748</v>
      </c>
      <c r="V289" s="10">
        <v>0.28094563281250001</v>
      </c>
      <c r="W289" s="10">
        <v>0.2810262861328125</v>
      </c>
      <c r="X289" s="10">
        <v>0.306462685546875</v>
      </c>
      <c r="Y289" s="10">
        <v>0.25805283837890625</v>
      </c>
      <c r="Z289" s="10">
        <v>0.24101080029296876</v>
      </c>
      <c r="AA289" s="10">
        <v>0.41759592333984374</v>
      </c>
      <c r="AB289" s="10">
        <v>0.40087005029296874</v>
      </c>
    </row>
    <row r="290" spans="1:28" x14ac:dyDescent="0.25">
      <c r="A290" s="12" t="s">
        <v>10</v>
      </c>
      <c r="B290" s="13">
        <v>8.5154391413817514</v>
      </c>
      <c r="C290" s="13">
        <v>8.560736925692126</v>
      </c>
      <c r="D290" s="13">
        <v>8.0175889629236572</v>
      </c>
      <c r="E290" s="13">
        <v>7.9190287734977947</v>
      </c>
      <c r="F290" s="13">
        <v>7.4284239171788453</v>
      </c>
      <c r="G290" s="13">
        <v>4.9496688190433549</v>
      </c>
      <c r="H290" s="13">
        <v>4.3173606640235658</v>
      </c>
      <c r="I290" s="13">
        <v>4.2003808035216208</v>
      </c>
      <c r="J290" s="13">
        <v>3.6878576817309545</v>
      </c>
      <c r="K290" s="13">
        <v>3.2511075389394777</v>
      </c>
      <c r="L290" s="13">
        <v>3.0613448432158443</v>
      </c>
      <c r="M290" s="13">
        <v>3.1506045694674691</v>
      </c>
      <c r="N290" s="13">
        <v>3.0145354880927697</v>
      </c>
      <c r="O290" s="13">
        <v>2.9114758439399959</v>
      </c>
      <c r="P290" s="13">
        <v>2.7956195222237881</v>
      </c>
      <c r="Q290" s="13">
        <v>2.8151565394455544</v>
      </c>
      <c r="R290" s="13">
        <v>2.7288781240909454</v>
      </c>
      <c r="S290" s="13">
        <v>2.7642442148639144</v>
      </c>
      <c r="T290" s="13">
        <v>2.6577689372708573</v>
      </c>
      <c r="U290" s="13">
        <v>2.4914440497096231</v>
      </c>
      <c r="V290" s="13">
        <v>2.3695712208099184</v>
      </c>
      <c r="W290" s="13">
        <v>2.3415652338476094</v>
      </c>
      <c r="X290" s="13">
        <v>2.2529499952015128</v>
      </c>
      <c r="Y290" s="13">
        <v>2.0815802106960959</v>
      </c>
      <c r="Z290" s="13">
        <v>1.9835950745509414</v>
      </c>
      <c r="AA290" s="13">
        <v>1.9547604018994136</v>
      </c>
      <c r="AB290" s="13">
        <v>1.9198509012918232</v>
      </c>
    </row>
    <row r="291" spans="1:28" x14ac:dyDescent="0.25">
      <c r="A291" s="109" t="s">
        <v>223</v>
      </c>
      <c r="B291" s="32">
        <f t="shared" ref="B291:AB291" si="28">B290-B288</f>
        <v>6.5486885006806963</v>
      </c>
      <c r="C291" s="32">
        <f t="shared" si="28"/>
        <v>6.7499603189834136</v>
      </c>
      <c r="D291" s="32">
        <f t="shared" si="28"/>
        <v>6.7328966617366097</v>
      </c>
      <c r="E291" s="32">
        <f t="shared" si="28"/>
        <v>6.6721050237334651</v>
      </c>
      <c r="F291" s="32">
        <f t="shared" si="28"/>
        <v>6.3446676893497358</v>
      </c>
      <c r="G291" s="32">
        <f t="shared" si="28"/>
        <v>2.37682024387049</v>
      </c>
      <c r="H291" s="32">
        <f t="shared" si="28"/>
        <v>2.4359251058447411</v>
      </c>
      <c r="I291" s="32">
        <f t="shared" si="28"/>
        <v>2.2084561463457337</v>
      </c>
      <c r="J291" s="32">
        <f t="shared" si="28"/>
        <v>1.9276505739007395</v>
      </c>
      <c r="K291" s="32">
        <f t="shared" si="28"/>
        <v>1.7614717028861953</v>
      </c>
      <c r="L291" s="32">
        <f t="shared" si="28"/>
        <v>1.6282137688482969</v>
      </c>
      <c r="M291" s="32">
        <f t="shared" si="28"/>
        <v>1.6113807175808141</v>
      </c>
      <c r="N291" s="32">
        <f t="shared" si="28"/>
        <v>1.4842875696153597</v>
      </c>
      <c r="O291" s="32">
        <f t="shared" si="28"/>
        <v>1.4951690749490361</v>
      </c>
      <c r="P291" s="32">
        <f t="shared" si="28"/>
        <v>1.4072385350550358</v>
      </c>
      <c r="Q291" s="32">
        <f t="shared" si="28"/>
        <v>1.4117513951896046</v>
      </c>
      <c r="R291" s="32">
        <f t="shared" si="28"/>
        <v>1.3579076827237704</v>
      </c>
      <c r="S291" s="32">
        <f t="shared" si="28"/>
        <v>1.4075477885117795</v>
      </c>
      <c r="T291" s="32">
        <f t="shared" si="28"/>
        <v>1.2784760013904923</v>
      </c>
      <c r="U291" s="32">
        <f t="shared" si="28"/>
        <v>1.0953808803406782</v>
      </c>
      <c r="V291" s="32">
        <f t="shared" si="28"/>
        <v>1.0290426502541286</v>
      </c>
      <c r="W291" s="32">
        <f t="shared" si="28"/>
        <v>1.0828110607821819</v>
      </c>
      <c r="X291" s="32">
        <f t="shared" si="28"/>
        <v>0.99639470543926789</v>
      </c>
      <c r="Y291" s="32">
        <f t="shared" si="28"/>
        <v>0.81479160538053841</v>
      </c>
      <c r="Z291" s="32">
        <f t="shared" si="28"/>
        <v>0.76187797707803639</v>
      </c>
      <c r="AA291" s="32">
        <f t="shared" si="28"/>
        <v>0.85417300433376875</v>
      </c>
      <c r="AB291" s="32">
        <f t="shared" si="28"/>
        <v>0.80502898888767827</v>
      </c>
    </row>
    <row r="293" spans="1:28" x14ac:dyDescent="0.25">
      <c r="A293" s="5" t="str">
        <f>'RAW DATA INPUTS &gt;&gt;&gt;'!D32</f>
        <v>V2 Balanced portfolio + MT Wind and PSH</v>
      </c>
    </row>
    <row r="294" spans="1:28" x14ac:dyDescent="0.25">
      <c r="A294" s="6" t="s">
        <v>6</v>
      </c>
      <c r="B294" s="2">
        <v>2021</v>
      </c>
      <c r="C294" s="2">
        <v>2022</v>
      </c>
      <c r="D294" s="2">
        <v>2023</v>
      </c>
      <c r="E294" s="2">
        <v>2024</v>
      </c>
      <c r="F294" s="2">
        <v>2025</v>
      </c>
      <c r="G294" s="2">
        <v>2026</v>
      </c>
      <c r="H294" s="2">
        <v>2027</v>
      </c>
      <c r="I294" s="2">
        <v>2028</v>
      </c>
      <c r="J294" s="2">
        <v>2029</v>
      </c>
      <c r="K294" s="2">
        <v>2030</v>
      </c>
      <c r="L294" s="2">
        <v>2031</v>
      </c>
      <c r="M294" s="2">
        <v>2032</v>
      </c>
      <c r="N294" s="2">
        <v>2033</v>
      </c>
      <c r="O294" s="2">
        <v>2034</v>
      </c>
      <c r="P294" s="2">
        <v>2035</v>
      </c>
      <c r="Q294" s="2">
        <v>2036</v>
      </c>
      <c r="R294" s="2">
        <v>2037</v>
      </c>
      <c r="S294" s="2">
        <v>2038</v>
      </c>
      <c r="T294" s="2">
        <v>2039</v>
      </c>
      <c r="U294" s="2">
        <v>2040</v>
      </c>
      <c r="V294" s="2">
        <v>2041</v>
      </c>
      <c r="W294" s="2">
        <v>2042</v>
      </c>
      <c r="X294" s="2">
        <v>2043</v>
      </c>
      <c r="Y294" s="2">
        <v>2044</v>
      </c>
      <c r="Z294" s="2">
        <v>2045</v>
      </c>
      <c r="AA294" s="2">
        <v>2046</v>
      </c>
      <c r="AB294" s="2">
        <v>2047</v>
      </c>
    </row>
    <row r="295" spans="1:28" x14ac:dyDescent="0.25">
      <c r="A295" s="7" t="s">
        <v>7</v>
      </c>
      <c r="B295" s="8">
        <v>1.7536969870088226</v>
      </c>
      <c r="C295" s="8">
        <v>1.807705940077164</v>
      </c>
      <c r="D295" s="8">
        <v>1.8005682222834831</v>
      </c>
      <c r="E295" s="8">
        <v>1.7940959241240895</v>
      </c>
      <c r="F295" s="8">
        <v>1.4917902353332473</v>
      </c>
      <c r="G295" s="8">
        <v>0.13389677316736567</v>
      </c>
      <c r="H295" s="8">
        <v>1.3971678110366313E-2</v>
      </c>
      <c r="I295" s="8">
        <v>1.4266222517607821E-2</v>
      </c>
      <c r="J295" s="8">
        <v>1.2476405931989542E-2</v>
      </c>
      <c r="K295" s="8">
        <v>1.0413360112757852E-2</v>
      </c>
      <c r="L295" s="8">
        <v>1.0575120410796992E-2</v>
      </c>
      <c r="M295" s="8">
        <v>1.1374977346439394E-2</v>
      </c>
      <c r="N295" s="8">
        <v>1.0305479771609258E-2</v>
      </c>
      <c r="O295" s="8">
        <v>1.0033306394348789E-2</v>
      </c>
      <c r="P295" s="8">
        <v>1.0769234273786054E-2</v>
      </c>
      <c r="Q295" s="8">
        <v>1.1436086708735175E-2</v>
      </c>
      <c r="R295" s="8">
        <v>1.0244148371354648E-2</v>
      </c>
      <c r="S295" s="8">
        <v>8.9273183863273434E-4</v>
      </c>
      <c r="T295" s="8">
        <v>1.4844216020021093E-3</v>
      </c>
      <c r="U295" s="8">
        <v>2.5907765371589063E-3</v>
      </c>
      <c r="V295" s="8">
        <v>2.8602628787820312E-3</v>
      </c>
      <c r="W295" s="8">
        <v>2.3348044041824217E-3</v>
      </c>
      <c r="X295" s="8">
        <v>2.469634132164375E-3</v>
      </c>
      <c r="Y295" s="8">
        <v>4.5883203353023439E-3</v>
      </c>
      <c r="Z295" s="8">
        <v>3.9802411598872656E-3</v>
      </c>
      <c r="AA295" s="8">
        <v>5.0707900030596874E-3</v>
      </c>
      <c r="AB295" s="8">
        <v>3.359249912663047E-3</v>
      </c>
    </row>
    <row r="296" spans="1:28" x14ac:dyDescent="0.25">
      <c r="A296" s="9" t="s">
        <v>8</v>
      </c>
      <c r="B296" s="10">
        <v>2.2330874999999999</v>
      </c>
      <c r="C296" s="10">
        <v>2.2049794999999999</v>
      </c>
      <c r="D296" s="10">
        <v>2.1800255000000002</v>
      </c>
      <c r="E296" s="10">
        <v>2.1947852499999998</v>
      </c>
      <c r="F296" s="10">
        <v>2.2260110000000002</v>
      </c>
      <c r="G296" s="10">
        <v>0</v>
      </c>
      <c r="H296" s="10">
        <v>0</v>
      </c>
      <c r="I296" s="10">
        <v>0</v>
      </c>
      <c r="J296" s="10">
        <v>0</v>
      </c>
      <c r="K296" s="10">
        <v>0</v>
      </c>
      <c r="L296" s="10">
        <v>0</v>
      </c>
      <c r="M296" s="10">
        <v>0</v>
      </c>
      <c r="N296" s="10">
        <v>0</v>
      </c>
      <c r="O296" s="10">
        <v>0</v>
      </c>
      <c r="P296" s="10">
        <v>0</v>
      </c>
      <c r="Q296" s="10">
        <v>0</v>
      </c>
      <c r="R296" s="10">
        <v>0</v>
      </c>
      <c r="S296" s="10">
        <v>0</v>
      </c>
      <c r="T296" s="10">
        <v>0</v>
      </c>
      <c r="U296" s="10">
        <v>0</v>
      </c>
      <c r="V296" s="10">
        <v>0</v>
      </c>
      <c r="W296" s="10">
        <v>0</v>
      </c>
      <c r="X296" s="10">
        <v>0</v>
      </c>
      <c r="Y296" s="10">
        <v>0</v>
      </c>
      <c r="Z296" s="10">
        <v>0</v>
      </c>
      <c r="AA296" s="10">
        <v>0</v>
      </c>
      <c r="AB296" s="10">
        <v>0</v>
      </c>
    </row>
    <row r="297" spans="1:28" x14ac:dyDescent="0.25">
      <c r="A297" s="9" t="s">
        <v>9</v>
      </c>
      <c r="B297" s="10">
        <v>2.5619040136718749</v>
      </c>
      <c r="C297" s="10">
        <v>2.7372748789062502</v>
      </c>
      <c r="D297" s="10">
        <v>2.7523029394531249</v>
      </c>
      <c r="E297" s="10">
        <v>2.6832238496093752</v>
      </c>
      <c r="F297" s="10">
        <v>2.5813863789062501</v>
      </c>
      <c r="G297" s="10">
        <v>2.095913224609375</v>
      </c>
      <c r="H297" s="10">
        <v>2.2598399941406249</v>
      </c>
      <c r="I297" s="10">
        <v>2.0028860976562499</v>
      </c>
      <c r="J297" s="10">
        <v>1.7469137275390625</v>
      </c>
      <c r="K297" s="10">
        <v>1.5929339345703124</v>
      </c>
      <c r="L297" s="10">
        <v>1.4692158105468749</v>
      </c>
      <c r="M297" s="10">
        <v>1.366327021484375</v>
      </c>
      <c r="N297" s="10">
        <v>1.2847673906249999</v>
      </c>
      <c r="O297" s="10">
        <v>1.2253038398437499</v>
      </c>
      <c r="P297" s="10">
        <v>1.1267395605468751</v>
      </c>
      <c r="Q297" s="10">
        <v>1.1491007568359375</v>
      </c>
      <c r="R297" s="10">
        <v>1.1149195283203126</v>
      </c>
      <c r="S297" s="10">
        <v>1.1234751044921876</v>
      </c>
      <c r="T297" s="10">
        <v>1.0194513212890626</v>
      </c>
      <c r="U297" s="10">
        <v>0.93604823925781255</v>
      </c>
      <c r="V297" s="10">
        <v>0.90082216601562504</v>
      </c>
      <c r="W297" s="10">
        <v>0.87535125781250001</v>
      </c>
      <c r="X297" s="10">
        <v>0.79285311816406245</v>
      </c>
      <c r="Y297" s="10">
        <v>0.77894036914062503</v>
      </c>
      <c r="Z297" s="10">
        <v>0.5863367377929688</v>
      </c>
      <c r="AA297" s="10">
        <v>0.56209215820312497</v>
      </c>
      <c r="AB297" s="10">
        <v>0.45166626293945311</v>
      </c>
    </row>
    <row r="298" spans="1:28" x14ac:dyDescent="0.25">
      <c r="A298" s="11" t="s">
        <v>3</v>
      </c>
      <c r="B298" s="10">
        <v>1.9667506407010549</v>
      </c>
      <c r="C298" s="10">
        <v>1.8107766067087123</v>
      </c>
      <c r="D298" s="10">
        <v>1.2846923011870475</v>
      </c>
      <c r="E298" s="10">
        <v>1.24692374976433</v>
      </c>
      <c r="F298" s="10">
        <v>1.0734642641478249</v>
      </c>
      <c r="G298" s="10">
        <v>2.5970455644151698</v>
      </c>
      <c r="H298" s="10">
        <v>1.9182989775074124</v>
      </c>
      <c r="I298" s="10">
        <v>1.8810735535121199</v>
      </c>
      <c r="J298" s="10">
        <v>1.7686104091069974</v>
      </c>
      <c r="K298" s="10">
        <v>1.5911480382221599</v>
      </c>
      <c r="L298" s="10">
        <v>1.6216226652775048</v>
      </c>
      <c r="M298" s="10">
        <v>1.6674516612617325</v>
      </c>
      <c r="N298" s="10">
        <v>1.6393675174512623</v>
      </c>
      <c r="O298" s="10">
        <v>1.5619419930560599</v>
      </c>
      <c r="P298" s="10">
        <v>1.5193549018049324</v>
      </c>
      <c r="Q298" s="10">
        <v>1.46022614820874</v>
      </c>
      <c r="R298" s="10">
        <v>1.4328055591931947</v>
      </c>
      <c r="S298" s="10">
        <v>1.3890127491386575</v>
      </c>
      <c r="T298" s="10">
        <v>1.4150278303481099</v>
      </c>
      <c r="U298" s="10">
        <v>1.38941100244298</v>
      </c>
      <c r="V298" s="10">
        <v>1.3581285486064449</v>
      </c>
      <c r="W298" s="10">
        <v>1.2784031023467275</v>
      </c>
      <c r="X298" s="10">
        <v>1.253676112260055</v>
      </c>
      <c r="Y298" s="10">
        <v>1.1360439843870973</v>
      </c>
      <c r="Z298" s="10">
        <v>1.2123922859800125</v>
      </c>
      <c r="AA298" s="10">
        <v>1.1789400922632298</v>
      </c>
      <c r="AB298" s="10">
        <v>1.2205395586734897</v>
      </c>
    </row>
    <row r="299" spans="1:28" x14ac:dyDescent="0.25">
      <c r="A299" s="9" t="s">
        <v>54</v>
      </c>
      <c r="B299" s="10">
        <v>0</v>
      </c>
      <c r="C299" s="10">
        <v>0</v>
      </c>
      <c r="D299" s="10">
        <v>0</v>
      </c>
      <c r="E299" s="10">
        <v>0</v>
      </c>
      <c r="F299" s="10">
        <v>0.14184117187500001</v>
      </c>
      <c r="G299" s="10">
        <v>0.12986700781249999</v>
      </c>
      <c r="H299" s="10">
        <v>0.147236640625</v>
      </c>
      <c r="I299" s="10">
        <v>0.1361395</v>
      </c>
      <c r="J299" s="10">
        <v>0.13209565625</v>
      </c>
      <c r="K299" s="10">
        <v>0.12286221093749999</v>
      </c>
      <c r="L299" s="10">
        <v>0.127561015625</v>
      </c>
      <c r="M299" s="10">
        <v>0.1199006796875</v>
      </c>
      <c r="N299" s="10">
        <v>0.1180677421875</v>
      </c>
      <c r="O299" s="10">
        <v>0.12658596093749999</v>
      </c>
      <c r="P299" s="10">
        <v>0.2273819453125</v>
      </c>
      <c r="Q299" s="10">
        <v>0.22270860937500001</v>
      </c>
      <c r="R299" s="10">
        <v>0.22301338281249999</v>
      </c>
      <c r="S299" s="10">
        <v>0.2352746875</v>
      </c>
      <c r="T299" s="10">
        <v>0.30733466406249998</v>
      </c>
      <c r="U299" s="10">
        <v>0.29432528125000001</v>
      </c>
      <c r="V299" s="10">
        <v>0.28619386718750001</v>
      </c>
      <c r="W299" s="10">
        <v>0.27463601562500001</v>
      </c>
      <c r="X299" s="10">
        <v>0.32087798437499998</v>
      </c>
      <c r="Y299" s="10">
        <v>0.3195174375</v>
      </c>
      <c r="Z299" s="10">
        <v>0.24710433984374999</v>
      </c>
      <c r="AA299" s="10">
        <v>0.3538621796875</v>
      </c>
      <c r="AB299" s="10">
        <v>0.32716038281249998</v>
      </c>
    </row>
    <row r="300" spans="1:28" x14ac:dyDescent="0.25">
      <c r="A300" s="12" t="s">
        <v>10</v>
      </c>
      <c r="B300" s="13">
        <v>8.5154391413817514</v>
      </c>
      <c r="C300" s="13">
        <v>8.560736925692126</v>
      </c>
      <c r="D300" s="13">
        <v>8.0175889629236572</v>
      </c>
      <c r="E300" s="13">
        <v>7.9190287734977947</v>
      </c>
      <c r="F300" s="13">
        <v>7.5144930502623231</v>
      </c>
      <c r="G300" s="13">
        <v>4.9567225700044109</v>
      </c>
      <c r="H300" s="13">
        <v>4.3393472903834027</v>
      </c>
      <c r="I300" s="13">
        <v>4.0343653736859775</v>
      </c>
      <c r="J300" s="13">
        <v>3.6600961988280498</v>
      </c>
      <c r="K300" s="13">
        <v>3.3173575438427303</v>
      </c>
      <c r="L300" s="13">
        <v>3.2289746118601768</v>
      </c>
      <c r="M300" s="13">
        <v>3.1650543397800468</v>
      </c>
      <c r="N300" s="13">
        <v>3.0525081300353714</v>
      </c>
      <c r="O300" s="13">
        <v>2.9238651002316587</v>
      </c>
      <c r="P300" s="13">
        <v>2.8842456419380933</v>
      </c>
      <c r="Q300" s="13">
        <v>2.8434716011284129</v>
      </c>
      <c r="R300" s="13">
        <v>2.7809826186973616</v>
      </c>
      <c r="S300" s="13">
        <v>2.748655272969478</v>
      </c>
      <c r="T300" s="13">
        <v>2.7432982373016745</v>
      </c>
      <c r="U300" s="13">
        <v>2.6223752994879512</v>
      </c>
      <c r="V300" s="13">
        <v>2.5480048446883519</v>
      </c>
      <c r="W300" s="13">
        <v>2.4307251801884098</v>
      </c>
      <c r="X300" s="13">
        <v>2.3698768489312818</v>
      </c>
      <c r="Y300" s="13">
        <v>2.2390901113630246</v>
      </c>
      <c r="Z300" s="13">
        <v>2.0498136047766184</v>
      </c>
      <c r="AA300" s="13">
        <v>2.0999652201569146</v>
      </c>
      <c r="AB300" s="13">
        <v>2.0027254543381057</v>
      </c>
    </row>
    <row r="301" spans="1:28" x14ac:dyDescent="0.25">
      <c r="A301" s="109" t="s">
        <v>223</v>
      </c>
      <c r="B301" s="32">
        <f t="shared" ref="B301:AB301" si="29">B300-B298</f>
        <v>6.5486885006806963</v>
      </c>
      <c r="C301" s="32">
        <f t="shared" si="29"/>
        <v>6.7499603189834136</v>
      </c>
      <c r="D301" s="32">
        <f t="shared" si="29"/>
        <v>6.7328966617366097</v>
      </c>
      <c r="E301" s="32">
        <f t="shared" si="29"/>
        <v>6.6721050237334651</v>
      </c>
      <c r="F301" s="32">
        <f t="shared" si="29"/>
        <v>6.4410287861144981</v>
      </c>
      <c r="G301" s="32">
        <f t="shared" si="29"/>
        <v>2.3596770055892411</v>
      </c>
      <c r="H301" s="32">
        <f t="shared" si="29"/>
        <v>2.4210483128759903</v>
      </c>
      <c r="I301" s="32">
        <f t="shared" si="29"/>
        <v>2.1532918201738576</v>
      </c>
      <c r="J301" s="32">
        <f t="shared" si="29"/>
        <v>1.8914857897210524</v>
      </c>
      <c r="K301" s="32">
        <f t="shared" si="29"/>
        <v>1.7262095056205704</v>
      </c>
      <c r="L301" s="32">
        <f t="shared" si="29"/>
        <v>1.607351946582672</v>
      </c>
      <c r="M301" s="32">
        <f t="shared" si="29"/>
        <v>1.4976026785183143</v>
      </c>
      <c r="N301" s="32">
        <f t="shared" si="29"/>
        <v>1.4131406125841091</v>
      </c>
      <c r="O301" s="32">
        <f t="shared" si="29"/>
        <v>1.3619231071755988</v>
      </c>
      <c r="P301" s="32">
        <f t="shared" si="29"/>
        <v>1.3648907401331609</v>
      </c>
      <c r="Q301" s="32">
        <f t="shared" si="29"/>
        <v>1.3832454529196729</v>
      </c>
      <c r="R301" s="32">
        <f t="shared" si="29"/>
        <v>1.3481770595041669</v>
      </c>
      <c r="S301" s="32">
        <f t="shared" si="29"/>
        <v>1.3596425238308205</v>
      </c>
      <c r="T301" s="32">
        <f t="shared" si="29"/>
        <v>1.3282704069535647</v>
      </c>
      <c r="U301" s="32">
        <f t="shared" si="29"/>
        <v>1.2329642970449712</v>
      </c>
      <c r="V301" s="32">
        <f t="shared" si="29"/>
        <v>1.1898762960819069</v>
      </c>
      <c r="W301" s="32">
        <f t="shared" si="29"/>
        <v>1.1523220778416823</v>
      </c>
      <c r="X301" s="32">
        <f t="shared" si="29"/>
        <v>1.1162007366712268</v>
      </c>
      <c r="Y301" s="32">
        <f t="shared" si="29"/>
        <v>1.1030461269759273</v>
      </c>
      <c r="Z301" s="32">
        <f t="shared" si="29"/>
        <v>0.83742131879660597</v>
      </c>
      <c r="AA301" s="32">
        <f t="shared" si="29"/>
        <v>0.92102512789368474</v>
      </c>
      <c r="AB301" s="32">
        <f t="shared" si="29"/>
        <v>0.78218589566461594</v>
      </c>
    </row>
    <row r="302" spans="1:28" x14ac:dyDescent="0.25">
      <c r="A302" s="5"/>
    </row>
    <row r="303" spans="1:28" x14ac:dyDescent="0.25">
      <c r="A303" s="5" t="str">
        <f>'RAW DATA INPUTS &gt;&gt;&gt;'!D33</f>
        <v>V3 Balanced portfolio + 6 Year DSR</v>
      </c>
    </row>
    <row r="304" spans="1:28" x14ac:dyDescent="0.25">
      <c r="A304" s="6" t="s">
        <v>6</v>
      </c>
      <c r="B304" s="2">
        <v>2021</v>
      </c>
      <c r="C304" s="2">
        <v>2022</v>
      </c>
      <c r="D304" s="2">
        <v>2023</v>
      </c>
      <c r="E304" s="2">
        <v>2024</v>
      </c>
      <c r="F304" s="2">
        <v>2025</v>
      </c>
      <c r="G304" s="2">
        <v>2026</v>
      </c>
      <c r="H304" s="2">
        <v>2027</v>
      </c>
      <c r="I304" s="2">
        <v>2028</v>
      </c>
      <c r="J304" s="2">
        <v>2029</v>
      </c>
      <c r="K304" s="2">
        <v>2030</v>
      </c>
      <c r="L304" s="2">
        <v>2031</v>
      </c>
      <c r="M304" s="2">
        <v>2032</v>
      </c>
      <c r="N304" s="2">
        <v>2033</v>
      </c>
      <c r="O304" s="2">
        <v>2034</v>
      </c>
      <c r="P304" s="2">
        <v>2035</v>
      </c>
      <c r="Q304" s="2">
        <v>2036</v>
      </c>
      <c r="R304" s="2">
        <v>2037</v>
      </c>
      <c r="S304" s="2">
        <v>2038</v>
      </c>
      <c r="T304" s="2">
        <v>2039</v>
      </c>
      <c r="U304" s="2">
        <v>2040</v>
      </c>
      <c r="V304" s="2">
        <v>2041</v>
      </c>
      <c r="W304" s="2">
        <v>2042</v>
      </c>
      <c r="X304" s="2">
        <v>2043</v>
      </c>
      <c r="Y304" s="2">
        <v>2044</v>
      </c>
      <c r="Z304" s="2">
        <v>2045</v>
      </c>
      <c r="AA304" s="2">
        <v>2046</v>
      </c>
      <c r="AB304" s="2">
        <v>2047</v>
      </c>
    </row>
    <row r="305" spans="1:28" x14ac:dyDescent="0.25">
      <c r="A305" s="7" t="s">
        <v>7</v>
      </c>
      <c r="B305" s="8">
        <v>1.7536969870088226</v>
      </c>
      <c r="C305" s="8">
        <v>1.807705940077164</v>
      </c>
      <c r="D305" s="8">
        <v>1.8005682222834831</v>
      </c>
      <c r="E305" s="8">
        <v>1.7941020105540162</v>
      </c>
      <c r="F305" s="8">
        <v>1.4920624355730812</v>
      </c>
      <c r="G305" s="8">
        <v>0.13389677316736567</v>
      </c>
      <c r="H305" s="8">
        <v>1.3971678110366313E-2</v>
      </c>
      <c r="I305" s="8">
        <v>1.4266222517607821E-2</v>
      </c>
      <c r="J305" s="8">
        <v>1.2476405931989542E-2</v>
      </c>
      <c r="K305" s="8">
        <v>1.0413360112757852E-2</v>
      </c>
      <c r="L305" s="8">
        <v>1.0575120410796992E-2</v>
      </c>
      <c r="M305" s="8">
        <v>1.1374977346439394E-2</v>
      </c>
      <c r="N305" s="8">
        <v>1.0305479771609258E-2</v>
      </c>
      <c r="O305" s="8">
        <v>1.0033306394348789E-2</v>
      </c>
      <c r="P305" s="8">
        <v>1.0769234273786054E-2</v>
      </c>
      <c r="Q305" s="8">
        <v>1.1608478485311425E-2</v>
      </c>
      <c r="R305" s="8">
        <v>1.0343865994999882E-2</v>
      </c>
      <c r="S305" s="8">
        <v>9.5469924592195309E-4</v>
      </c>
      <c r="T305" s="8">
        <v>1.6137154344342969E-3</v>
      </c>
      <c r="U305" s="8">
        <v>2.676972425447031E-3</v>
      </c>
      <c r="V305" s="8">
        <v>2.5732882253847655E-3</v>
      </c>
      <c r="W305" s="8">
        <v>2.2667365980582814E-3</v>
      </c>
      <c r="X305" s="8">
        <v>3.051008538836328E-3</v>
      </c>
      <c r="Y305" s="8">
        <v>3.746890555224609E-3</v>
      </c>
      <c r="Z305" s="8">
        <v>3.3749769741874998E-3</v>
      </c>
      <c r="AA305" s="8">
        <v>4.2343165618256243E-3</v>
      </c>
      <c r="AB305" s="8">
        <v>3.9609953612186714E-3</v>
      </c>
    </row>
    <row r="306" spans="1:28" x14ac:dyDescent="0.25">
      <c r="A306" s="9" t="s">
        <v>8</v>
      </c>
      <c r="B306" s="10">
        <v>2.2330874999999999</v>
      </c>
      <c r="C306" s="10">
        <v>2.2049794999999999</v>
      </c>
      <c r="D306" s="10">
        <v>2.180025375</v>
      </c>
      <c r="E306" s="10">
        <v>2.1947852499999998</v>
      </c>
      <c r="F306" s="10">
        <v>2.2260108750000001</v>
      </c>
      <c r="G306" s="10">
        <v>0</v>
      </c>
      <c r="H306" s="10">
        <v>0</v>
      </c>
      <c r="I306" s="10">
        <v>0</v>
      </c>
      <c r="J306" s="10">
        <v>0</v>
      </c>
      <c r="K306" s="10">
        <v>0</v>
      </c>
      <c r="L306" s="10">
        <v>0</v>
      </c>
      <c r="M306" s="10">
        <v>0</v>
      </c>
      <c r="N306" s="10">
        <v>0</v>
      </c>
      <c r="O306" s="10">
        <v>0</v>
      </c>
      <c r="P306" s="10">
        <v>0</v>
      </c>
      <c r="Q306" s="10">
        <v>0</v>
      </c>
      <c r="R306" s="10">
        <v>0</v>
      </c>
      <c r="S306" s="10">
        <v>0</v>
      </c>
      <c r="T306" s="10">
        <v>0</v>
      </c>
      <c r="U306" s="10">
        <v>0</v>
      </c>
      <c r="V306" s="10">
        <v>0</v>
      </c>
      <c r="W306" s="10">
        <v>0</v>
      </c>
      <c r="X306" s="10">
        <v>0</v>
      </c>
      <c r="Y306" s="10">
        <v>0</v>
      </c>
      <c r="Z306" s="10">
        <v>0</v>
      </c>
      <c r="AA306" s="10">
        <v>0</v>
      </c>
      <c r="AB306" s="10">
        <v>0</v>
      </c>
    </row>
    <row r="307" spans="1:28" x14ac:dyDescent="0.25">
      <c r="A307" s="9" t="s">
        <v>9</v>
      </c>
      <c r="B307" s="10">
        <v>2.5619040136718749</v>
      </c>
      <c r="C307" s="10">
        <v>2.7271840742187501</v>
      </c>
      <c r="D307" s="10">
        <v>2.7465702109375001</v>
      </c>
      <c r="E307" s="10">
        <v>2.670950576171875</v>
      </c>
      <c r="F307" s="10">
        <v>2.6301962285156248</v>
      </c>
      <c r="G307" s="10">
        <v>2.0786074394531249</v>
      </c>
      <c r="H307" s="10">
        <v>2.2691685820312499</v>
      </c>
      <c r="I307" s="10">
        <v>2.029306095703125</v>
      </c>
      <c r="J307" s="10">
        <v>1.7559336953125</v>
      </c>
      <c r="K307" s="10">
        <v>1.6084789033203124</v>
      </c>
      <c r="L307" s="10">
        <v>1.4310773691406251</v>
      </c>
      <c r="M307" s="10">
        <v>1.3342903906250001</v>
      </c>
      <c r="N307" s="10">
        <v>1.2438340859374999</v>
      </c>
      <c r="O307" s="10">
        <v>1.2277382031249999</v>
      </c>
      <c r="P307" s="10">
        <v>1.1695481474609375</v>
      </c>
      <c r="Q307" s="10">
        <v>1.1527207626953124</v>
      </c>
      <c r="R307" s="10">
        <v>1.1397801210937499</v>
      </c>
      <c r="S307" s="10">
        <v>1.066515935546875</v>
      </c>
      <c r="T307" s="10">
        <v>0.98414055761718755</v>
      </c>
      <c r="U307" s="10">
        <v>0.85493889843750004</v>
      </c>
      <c r="V307" s="10">
        <v>0.77878389257812497</v>
      </c>
      <c r="W307" s="10">
        <v>0.80088149414062504</v>
      </c>
      <c r="X307" s="10">
        <v>0.68712891210937499</v>
      </c>
      <c r="Y307" s="10">
        <v>0.57945577246093749</v>
      </c>
      <c r="Z307" s="10">
        <v>0.53952467724609376</v>
      </c>
      <c r="AA307" s="10">
        <v>0.43362430175781252</v>
      </c>
      <c r="AB307" s="10">
        <v>0.38306529833984376</v>
      </c>
    </row>
    <row r="308" spans="1:28" x14ac:dyDescent="0.25">
      <c r="A308" s="11" t="s">
        <v>3</v>
      </c>
      <c r="B308" s="10">
        <v>1.9658123910808625</v>
      </c>
      <c r="C308" s="10">
        <v>1.7988274420232597</v>
      </c>
      <c r="D308" s="10">
        <v>1.2407158393970723</v>
      </c>
      <c r="E308" s="10">
        <v>1.1751210995850701</v>
      </c>
      <c r="F308" s="10">
        <v>1.0562167770018425</v>
      </c>
      <c r="G308" s="10">
        <v>2.2738531931270098</v>
      </c>
      <c r="H308" s="10">
        <v>2.1440763265237801</v>
      </c>
      <c r="I308" s="10">
        <v>1.9662039004526051</v>
      </c>
      <c r="J308" s="10">
        <v>1.5379905552160875</v>
      </c>
      <c r="K308" s="10">
        <v>1.477644040079735</v>
      </c>
      <c r="L308" s="10">
        <v>1.4639615642938548</v>
      </c>
      <c r="M308" s="10">
        <v>1.5511844571720199</v>
      </c>
      <c r="N308" s="10">
        <v>1.5339673177226474</v>
      </c>
      <c r="O308" s="10">
        <v>1.4433845012912325</v>
      </c>
      <c r="P308" s="10">
        <v>1.4151146584800776</v>
      </c>
      <c r="Q308" s="10">
        <v>1.3721326858909175</v>
      </c>
      <c r="R308" s="10">
        <v>1.3508012658582749</v>
      </c>
      <c r="S308" s="10">
        <v>1.3229512328502249</v>
      </c>
      <c r="T308" s="10">
        <v>1.3436420997151348</v>
      </c>
      <c r="U308" s="10">
        <v>1.3463653237764126</v>
      </c>
      <c r="V308" s="10">
        <v>1.3655850499199425</v>
      </c>
      <c r="W308" s="10">
        <v>1.2561250027781674</v>
      </c>
      <c r="X308" s="10">
        <v>1.2654843769255324</v>
      </c>
      <c r="Y308" s="10">
        <v>1.2554271261835048</v>
      </c>
      <c r="Z308" s="10">
        <v>1.236402974084795</v>
      </c>
      <c r="AA308" s="10">
        <v>1.3368492736239299</v>
      </c>
      <c r="AB308" s="10">
        <v>1.378124308706145</v>
      </c>
    </row>
    <row r="309" spans="1:28" x14ac:dyDescent="0.25">
      <c r="A309" s="9" t="s">
        <v>54</v>
      </c>
      <c r="B309" s="10">
        <v>0</v>
      </c>
      <c r="C309" s="10">
        <v>0</v>
      </c>
      <c r="D309" s="10">
        <v>0</v>
      </c>
      <c r="E309" s="10">
        <v>0</v>
      </c>
      <c r="F309" s="10">
        <v>0</v>
      </c>
      <c r="G309" s="10">
        <v>0.1213928671875</v>
      </c>
      <c r="H309" s="10">
        <v>0.16153018750000001</v>
      </c>
      <c r="I309" s="10">
        <v>0.15076496875000001</v>
      </c>
      <c r="J309" s="10">
        <v>0.136013734375</v>
      </c>
      <c r="K309" s="10">
        <v>0.12792146093750001</v>
      </c>
      <c r="L309" s="10">
        <v>0.24600571093750001</v>
      </c>
      <c r="M309" s="10">
        <v>0.23554495312500001</v>
      </c>
      <c r="N309" s="10">
        <v>0.23042242968750001</v>
      </c>
      <c r="O309" s="10">
        <v>0.25486654687499999</v>
      </c>
      <c r="P309" s="10">
        <v>0.24235697656249999</v>
      </c>
      <c r="Q309" s="10">
        <v>0.276422529296875</v>
      </c>
      <c r="R309" s="10">
        <v>0.2610136357421875</v>
      </c>
      <c r="S309" s="10">
        <v>0.36988126171875002</v>
      </c>
      <c r="T309" s="10">
        <v>0.35884463085937501</v>
      </c>
      <c r="U309" s="10">
        <v>0.30518267382812497</v>
      </c>
      <c r="V309" s="10">
        <v>0.30347797460937498</v>
      </c>
      <c r="W309" s="10">
        <v>0.2906890126953125</v>
      </c>
      <c r="X309" s="10">
        <v>0.32428002734375</v>
      </c>
      <c r="Y309" s="10">
        <v>0.2872404375</v>
      </c>
      <c r="Z309" s="10">
        <v>0.25769490527343752</v>
      </c>
      <c r="AA309" s="10">
        <v>0.30841305371093752</v>
      </c>
      <c r="AB309" s="10">
        <v>0.31288637792968749</v>
      </c>
    </row>
    <row r="310" spans="1:28" x14ac:dyDescent="0.25">
      <c r="A310" s="12" t="s">
        <v>10</v>
      </c>
      <c r="B310" s="13">
        <v>8.5145008917615606</v>
      </c>
      <c r="C310" s="13">
        <v>8.538696956319173</v>
      </c>
      <c r="D310" s="13">
        <v>7.9678796476180551</v>
      </c>
      <c r="E310" s="13">
        <v>7.8349589363109606</v>
      </c>
      <c r="F310" s="13">
        <v>7.4044863160905487</v>
      </c>
      <c r="G310" s="13">
        <v>4.6077502729350002</v>
      </c>
      <c r="H310" s="13">
        <v>4.5887467741653971</v>
      </c>
      <c r="I310" s="13">
        <v>4.1605411874233376</v>
      </c>
      <c r="J310" s="13">
        <v>3.4424143908355771</v>
      </c>
      <c r="K310" s="13">
        <v>3.2244577644503054</v>
      </c>
      <c r="L310" s="13">
        <v>3.1516197647827768</v>
      </c>
      <c r="M310" s="13">
        <v>3.1323947782684591</v>
      </c>
      <c r="N310" s="13">
        <v>3.0185293131192568</v>
      </c>
      <c r="O310" s="13">
        <v>2.9360225576855816</v>
      </c>
      <c r="P310" s="13">
        <v>2.8377890167773012</v>
      </c>
      <c r="Q310" s="13">
        <v>2.8128844563684163</v>
      </c>
      <c r="R310" s="13">
        <v>2.7619388886892122</v>
      </c>
      <c r="S310" s="13">
        <v>2.7603031293617719</v>
      </c>
      <c r="T310" s="13">
        <v>2.6882410036261315</v>
      </c>
      <c r="U310" s="13">
        <v>2.5091638684674846</v>
      </c>
      <c r="V310" s="13">
        <v>2.450420205332827</v>
      </c>
      <c r="W310" s="13">
        <v>2.3499622462121632</v>
      </c>
      <c r="X310" s="13">
        <v>2.2799443249174938</v>
      </c>
      <c r="Y310" s="13">
        <v>2.125870226699667</v>
      </c>
      <c r="Z310" s="13">
        <v>2.0369975335785138</v>
      </c>
      <c r="AA310" s="13">
        <v>2.0831209456545059</v>
      </c>
      <c r="AB310" s="13">
        <v>2.0780369803368948</v>
      </c>
    </row>
    <row r="311" spans="1:28" x14ac:dyDescent="0.25">
      <c r="A311" s="109" t="s">
        <v>223</v>
      </c>
      <c r="B311" s="32">
        <f t="shared" ref="B311:AB311" si="30">B310-B308</f>
        <v>6.5486885006806981</v>
      </c>
      <c r="C311" s="32">
        <f t="shared" si="30"/>
        <v>6.7398695142959131</v>
      </c>
      <c r="D311" s="32">
        <f t="shared" si="30"/>
        <v>6.7271638082209826</v>
      </c>
      <c r="E311" s="32">
        <f t="shared" si="30"/>
        <v>6.6598378367258908</v>
      </c>
      <c r="F311" s="32">
        <f t="shared" si="30"/>
        <v>6.3482695390887063</v>
      </c>
      <c r="G311" s="32">
        <f t="shared" si="30"/>
        <v>2.3338970798079903</v>
      </c>
      <c r="H311" s="32">
        <f t="shared" si="30"/>
        <v>2.444670447641617</v>
      </c>
      <c r="I311" s="32">
        <f t="shared" si="30"/>
        <v>2.1943372869707325</v>
      </c>
      <c r="J311" s="32">
        <f t="shared" si="30"/>
        <v>1.9044238356194896</v>
      </c>
      <c r="K311" s="32">
        <f t="shared" si="30"/>
        <v>1.7468137243705704</v>
      </c>
      <c r="L311" s="32">
        <f t="shared" si="30"/>
        <v>1.687658200488922</v>
      </c>
      <c r="M311" s="32">
        <f t="shared" si="30"/>
        <v>1.5812103210964392</v>
      </c>
      <c r="N311" s="32">
        <f t="shared" si="30"/>
        <v>1.4845619953966094</v>
      </c>
      <c r="O311" s="32">
        <f t="shared" si="30"/>
        <v>1.4926380563943491</v>
      </c>
      <c r="P311" s="32">
        <f t="shared" si="30"/>
        <v>1.4226743582972237</v>
      </c>
      <c r="Q311" s="32">
        <f t="shared" si="30"/>
        <v>1.4407517704774988</v>
      </c>
      <c r="R311" s="32">
        <f t="shared" si="30"/>
        <v>1.4111376228309374</v>
      </c>
      <c r="S311" s="32">
        <f t="shared" si="30"/>
        <v>1.437351896511547</v>
      </c>
      <c r="T311" s="32">
        <f t="shared" si="30"/>
        <v>1.3445989039109967</v>
      </c>
      <c r="U311" s="32">
        <f t="shared" si="30"/>
        <v>1.162798544691072</v>
      </c>
      <c r="V311" s="32">
        <f t="shared" si="30"/>
        <v>1.0848351554128846</v>
      </c>
      <c r="W311" s="32">
        <f t="shared" si="30"/>
        <v>1.0938372434339958</v>
      </c>
      <c r="X311" s="32">
        <f t="shared" si="30"/>
        <v>1.0144599479919614</v>
      </c>
      <c r="Y311" s="32">
        <f t="shared" si="30"/>
        <v>0.87044310051616214</v>
      </c>
      <c r="Z311" s="32">
        <f t="shared" si="30"/>
        <v>0.80059455949371872</v>
      </c>
      <c r="AA311" s="32">
        <f t="shared" si="30"/>
        <v>0.74627167203057598</v>
      </c>
      <c r="AB311" s="32">
        <f t="shared" si="30"/>
        <v>0.69991267163074977</v>
      </c>
    </row>
    <row r="313" spans="1:28" x14ac:dyDescent="0.25">
      <c r="A313" s="5" t="str">
        <f>'RAW DATA INPUTS &gt;&gt;&gt;'!D34</f>
        <v>W Preferred Portfolio (BP with Biodiesel)</v>
      </c>
    </row>
    <row r="314" spans="1:28" x14ac:dyDescent="0.25">
      <c r="A314" s="6" t="s">
        <v>6</v>
      </c>
      <c r="B314" s="2">
        <v>2021</v>
      </c>
      <c r="C314" s="2">
        <v>2022</v>
      </c>
      <c r="D314" s="2">
        <v>2023</v>
      </c>
      <c r="E314" s="2">
        <v>2024</v>
      </c>
      <c r="F314" s="2">
        <v>2025</v>
      </c>
      <c r="G314" s="2">
        <v>2026</v>
      </c>
      <c r="H314" s="2">
        <v>2027</v>
      </c>
      <c r="I314" s="2">
        <v>2028</v>
      </c>
      <c r="J314" s="2">
        <v>2029</v>
      </c>
      <c r="K314" s="2">
        <v>2030</v>
      </c>
      <c r="L314" s="2">
        <v>2031</v>
      </c>
      <c r="M314" s="2">
        <v>2032</v>
      </c>
      <c r="N314" s="2">
        <v>2033</v>
      </c>
      <c r="O314" s="2">
        <v>2034</v>
      </c>
      <c r="P314" s="2">
        <v>2035</v>
      </c>
      <c r="Q314" s="2">
        <v>2036</v>
      </c>
      <c r="R314" s="2">
        <v>2037</v>
      </c>
      <c r="S314" s="2">
        <v>2038</v>
      </c>
      <c r="T314" s="2">
        <v>2039</v>
      </c>
      <c r="U314" s="2">
        <v>2040</v>
      </c>
      <c r="V314" s="2">
        <v>2041</v>
      </c>
      <c r="W314" s="2">
        <v>2042</v>
      </c>
      <c r="X314" s="2">
        <v>2043</v>
      </c>
      <c r="Y314" s="2">
        <v>2044</v>
      </c>
      <c r="Z314" s="2">
        <v>2045</v>
      </c>
      <c r="AA314" s="2">
        <v>2046</v>
      </c>
      <c r="AB314" s="2">
        <v>2047</v>
      </c>
    </row>
    <row r="315" spans="1:28" x14ac:dyDescent="0.25">
      <c r="A315" s="7" t="s">
        <v>7</v>
      </c>
      <c r="B315" s="8">
        <v>1.7536969870088226</v>
      </c>
      <c r="C315" s="8">
        <v>1.807705940077164</v>
      </c>
      <c r="D315" s="8">
        <v>1.8005682222834831</v>
      </c>
      <c r="E315" s="8">
        <v>1.7940959241240895</v>
      </c>
      <c r="F315" s="8">
        <v>1.4918255038028605</v>
      </c>
      <c r="G315" s="8">
        <v>0.13389677316736567</v>
      </c>
      <c r="H315" s="8">
        <v>1.3971678110366313E-2</v>
      </c>
      <c r="I315" s="8">
        <v>1.4266222517607821E-2</v>
      </c>
      <c r="J315" s="8">
        <v>1.2476405931989542E-2</v>
      </c>
      <c r="K315" s="8">
        <v>1.0413360112757852E-2</v>
      </c>
      <c r="L315" s="8">
        <v>1.0575120410796992E-2</v>
      </c>
      <c r="M315" s="8">
        <v>1.1374977346439394E-2</v>
      </c>
      <c r="N315" s="8">
        <v>1.0305479771609258E-2</v>
      </c>
      <c r="O315" s="8">
        <v>1.0033306394348789E-2</v>
      </c>
      <c r="P315" s="8">
        <v>1.0769234273786054E-2</v>
      </c>
      <c r="Q315" s="8">
        <v>1.1565380541167363E-2</v>
      </c>
      <c r="R315" s="8">
        <v>1.0362735458145039E-2</v>
      </c>
      <c r="S315" s="8">
        <v>8.2539788677929687E-4</v>
      </c>
      <c r="T315" s="8">
        <v>1.3183597889300782E-3</v>
      </c>
      <c r="U315" s="8">
        <v>2.6338744813029684E-3</v>
      </c>
      <c r="V315" s="8">
        <v>1.8773572853784373E-3</v>
      </c>
      <c r="W315" s="8">
        <v>2.2909650790571873E-3</v>
      </c>
      <c r="X315" s="8">
        <v>2.2978030955180468E-3</v>
      </c>
      <c r="Y315" s="8">
        <v>3.6015384860073438E-3</v>
      </c>
      <c r="Z315" s="8">
        <v>2.803993191317656E-3</v>
      </c>
      <c r="AA315" s="8">
        <v>5.504919372831484E-3</v>
      </c>
      <c r="AB315" s="8">
        <v>3.5104953961773437E-3</v>
      </c>
    </row>
    <row r="316" spans="1:28" x14ac:dyDescent="0.25">
      <c r="A316" s="9" t="s">
        <v>8</v>
      </c>
      <c r="B316" s="10">
        <v>2.2330874999999999</v>
      </c>
      <c r="C316" s="10">
        <v>2.2049794999999999</v>
      </c>
      <c r="D316" s="10">
        <v>2.1800255000000002</v>
      </c>
      <c r="E316" s="10">
        <v>2.1947852499999998</v>
      </c>
      <c r="F316" s="10">
        <v>2.2260110000000002</v>
      </c>
      <c r="G316" s="10">
        <v>0</v>
      </c>
      <c r="H316" s="10">
        <v>0</v>
      </c>
      <c r="I316" s="10">
        <v>0</v>
      </c>
      <c r="J316" s="10">
        <v>0</v>
      </c>
      <c r="K316" s="10">
        <v>0</v>
      </c>
      <c r="L316" s="10">
        <v>0</v>
      </c>
      <c r="M316" s="10">
        <v>0</v>
      </c>
      <c r="N316" s="10">
        <v>0</v>
      </c>
      <c r="O316" s="10">
        <v>0</v>
      </c>
      <c r="P316" s="10">
        <v>0</v>
      </c>
      <c r="Q316" s="10">
        <v>0</v>
      </c>
      <c r="R316" s="10">
        <v>0</v>
      </c>
      <c r="S316" s="10">
        <v>0</v>
      </c>
      <c r="T316" s="10">
        <v>0</v>
      </c>
      <c r="U316" s="10">
        <v>0</v>
      </c>
      <c r="V316" s="10">
        <v>0</v>
      </c>
      <c r="W316" s="10">
        <v>0</v>
      </c>
      <c r="X316" s="10">
        <v>0</v>
      </c>
      <c r="Y316" s="10">
        <v>0</v>
      </c>
      <c r="Z316" s="10">
        <v>0</v>
      </c>
      <c r="AA316" s="10">
        <v>0</v>
      </c>
      <c r="AB316" s="10">
        <v>0</v>
      </c>
    </row>
    <row r="317" spans="1:28" x14ac:dyDescent="0.25">
      <c r="A317" s="9" t="s">
        <v>9</v>
      </c>
      <c r="B317" s="10">
        <v>2.5619040136718749</v>
      </c>
      <c r="C317" s="10">
        <v>2.7372748789062502</v>
      </c>
      <c r="D317" s="10">
        <v>2.7523029394531249</v>
      </c>
      <c r="E317" s="10">
        <v>2.6832238496093752</v>
      </c>
      <c r="F317" s="10">
        <v>2.6268311855468749</v>
      </c>
      <c r="G317" s="10">
        <v>2.1172680566406248</v>
      </c>
      <c r="H317" s="10">
        <v>2.30781735546875</v>
      </c>
      <c r="I317" s="10">
        <v>2.047178689453125</v>
      </c>
      <c r="J317" s="10">
        <v>1.79286786328125</v>
      </c>
      <c r="K317" s="10">
        <v>1.6581574433593751</v>
      </c>
      <c r="L317" s="10">
        <v>1.5151320214843751</v>
      </c>
      <c r="M317" s="10">
        <v>1.423317669921875</v>
      </c>
      <c r="N317" s="10">
        <v>1.334548193359375</v>
      </c>
      <c r="O317" s="10">
        <v>1.31459841796875</v>
      </c>
      <c r="P317" s="10">
        <v>1.2438336308593749</v>
      </c>
      <c r="Q317" s="10">
        <v>1.2681456230468751</v>
      </c>
      <c r="R317" s="10">
        <v>1.21117520703125</v>
      </c>
      <c r="S317" s="10">
        <v>1.228817197265625</v>
      </c>
      <c r="T317" s="10">
        <v>1.0885049609374999</v>
      </c>
      <c r="U317" s="10">
        <v>0.90938326953125004</v>
      </c>
      <c r="V317" s="10">
        <v>0.82349005371093753</v>
      </c>
      <c r="W317" s="10">
        <v>0.89819852343749995</v>
      </c>
      <c r="X317" s="10">
        <v>0.77836507519531251</v>
      </c>
      <c r="Y317" s="10">
        <v>0.62114406152343749</v>
      </c>
      <c r="Z317" s="10">
        <v>0.60102003320312503</v>
      </c>
      <c r="AA317" s="10">
        <v>0.46007517480468751</v>
      </c>
      <c r="AB317" s="10">
        <v>0.43029597192382812</v>
      </c>
    </row>
    <row r="318" spans="1:28" x14ac:dyDescent="0.25">
      <c r="A318" s="11" t="s">
        <v>3</v>
      </c>
      <c r="B318" s="10">
        <v>1.9667506407010549</v>
      </c>
      <c r="C318" s="10">
        <v>1.8107766067087123</v>
      </c>
      <c r="D318" s="10">
        <v>1.2846923011870475</v>
      </c>
      <c r="E318" s="10">
        <v>1.24692374976433</v>
      </c>
      <c r="F318" s="10">
        <v>1.08375622782911</v>
      </c>
      <c r="G318" s="10">
        <v>2.5958078119320049</v>
      </c>
      <c r="H318" s="10">
        <v>1.8964131098747998</v>
      </c>
      <c r="I318" s="10">
        <v>2.0240550401069899</v>
      </c>
      <c r="J318" s="10">
        <v>1.7795583406590549</v>
      </c>
      <c r="K318" s="10">
        <v>1.5002498225152625</v>
      </c>
      <c r="L318" s="10">
        <v>1.4505719678657347</v>
      </c>
      <c r="M318" s="10">
        <v>1.5616778958391324</v>
      </c>
      <c r="N318" s="10">
        <v>1.5364056106324198</v>
      </c>
      <c r="O318" s="10">
        <v>1.4407046310822549</v>
      </c>
      <c r="P318" s="10">
        <v>1.4018657212171974</v>
      </c>
      <c r="Q318" s="10">
        <v>1.4205196795882125</v>
      </c>
      <c r="R318" s="10">
        <v>1.38815807611151</v>
      </c>
      <c r="S318" s="10">
        <v>1.3772009920795225</v>
      </c>
      <c r="T318" s="10">
        <v>1.3978217702165474</v>
      </c>
      <c r="U318" s="10">
        <v>1.421565350420215</v>
      </c>
      <c r="V318" s="10">
        <v>1.3665005387676774</v>
      </c>
      <c r="W318" s="10">
        <v>1.28499228575949</v>
      </c>
      <c r="X318" s="10">
        <v>1.2873371270320826</v>
      </c>
      <c r="Y318" s="10">
        <v>1.2983204642301849</v>
      </c>
      <c r="Z318" s="10">
        <v>1.2474554365918424</v>
      </c>
      <c r="AA318" s="10">
        <v>1.11293529726489</v>
      </c>
      <c r="AB318" s="10">
        <v>1.1167469438736324</v>
      </c>
    </row>
    <row r="319" spans="1:28" x14ac:dyDescent="0.25">
      <c r="A319" s="9" t="s">
        <v>54</v>
      </c>
      <c r="B319" s="10">
        <v>0</v>
      </c>
      <c r="C319" s="10">
        <v>0</v>
      </c>
      <c r="D319" s="10">
        <v>0</v>
      </c>
      <c r="E319" s="10">
        <v>0</v>
      </c>
      <c r="F319" s="10">
        <v>0</v>
      </c>
      <c r="G319" s="10">
        <v>1.9247109375000002E-2</v>
      </c>
      <c r="H319" s="10">
        <v>2.0837492187500001E-2</v>
      </c>
      <c r="I319" s="10">
        <v>1.9564822265625E-2</v>
      </c>
      <c r="J319" s="10">
        <v>1.8420322265625001E-2</v>
      </c>
      <c r="K319" s="10">
        <v>1.7319417968750001E-2</v>
      </c>
      <c r="L319" s="10">
        <v>1.6539263671874999E-2</v>
      </c>
      <c r="M319" s="10">
        <v>1.630619140625E-2</v>
      </c>
      <c r="N319" s="10">
        <v>1.5691623046874999E-2</v>
      </c>
      <c r="O319" s="10">
        <v>1.55750078125E-2</v>
      </c>
      <c r="P319" s="10">
        <v>1.4659642578125E-2</v>
      </c>
      <c r="Q319" s="10">
        <v>1.4527883789062499E-2</v>
      </c>
      <c r="R319" s="10">
        <v>1.337270703125E-2</v>
      </c>
      <c r="S319" s="10">
        <v>1.3901286132812499E-2</v>
      </c>
      <c r="T319" s="10">
        <v>1.25652548828125E-2</v>
      </c>
      <c r="U319" s="10">
        <v>1.0828220703125E-2</v>
      </c>
      <c r="V319" s="10">
        <v>1.0687562499999999E-2</v>
      </c>
      <c r="W319" s="10">
        <v>1.016195703125E-2</v>
      </c>
      <c r="X319" s="10">
        <v>9.3485380859375002E-3</v>
      </c>
      <c r="Y319" s="10">
        <v>8.2488310546874992E-3</v>
      </c>
      <c r="Z319" s="10">
        <v>7.7415234374999999E-3</v>
      </c>
      <c r="AA319" s="10">
        <v>0.25836169775390627</v>
      </c>
      <c r="AB319" s="10">
        <v>0.26250434619140622</v>
      </c>
    </row>
    <row r="320" spans="1:28" x14ac:dyDescent="0.25">
      <c r="A320" s="12" t="s">
        <v>10</v>
      </c>
      <c r="B320" s="13">
        <v>8.5154391413817514</v>
      </c>
      <c r="C320" s="13">
        <v>8.560736925692126</v>
      </c>
      <c r="D320" s="13">
        <v>8.0175889629236572</v>
      </c>
      <c r="E320" s="13">
        <v>7.9190287734977947</v>
      </c>
      <c r="F320" s="13">
        <v>7.4284239171788453</v>
      </c>
      <c r="G320" s="13">
        <v>4.8662197511149952</v>
      </c>
      <c r="H320" s="13">
        <v>4.2390396356414159</v>
      </c>
      <c r="I320" s="13">
        <v>4.1050647743433482</v>
      </c>
      <c r="J320" s="13">
        <v>3.6033229321379197</v>
      </c>
      <c r="K320" s="13">
        <v>3.1861400439561454</v>
      </c>
      <c r="L320" s="13">
        <v>2.9928183734327818</v>
      </c>
      <c r="M320" s="13">
        <v>3.0126767345136969</v>
      </c>
      <c r="N320" s="13">
        <v>2.8969509068102788</v>
      </c>
      <c r="O320" s="13">
        <v>2.7809113632578537</v>
      </c>
      <c r="P320" s="13">
        <v>2.6711282289284832</v>
      </c>
      <c r="Q320" s="13">
        <v>2.7147585669653171</v>
      </c>
      <c r="R320" s="13">
        <v>2.6230687256321552</v>
      </c>
      <c r="S320" s="13">
        <v>2.6207448733647394</v>
      </c>
      <c r="T320" s="13">
        <v>2.5002103458257898</v>
      </c>
      <c r="U320" s="13">
        <v>2.3444107151358931</v>
      </c>
      <c r="V320" s="13">
        <v>2.2025555122639933</v>
      </c>
      <c r="W320" s="13">
        <v>2.195643731307297</v>
      </c>
      <c r="X320" s="13">
        <v>2.077348543408851</v>
      </c>
      <c r="Y320" s="13">
        <v>1.9313148952943171</v>
      </c>
      <c r="Z320" s="13">
        <v>1.8590209864237852</v>
      </c>
      <c r="AA320" s="13">
        <v>1.8368770891963153</v>
      </c>
      <c r="AB320" s="13">
        <v>1.8130577573850442</v>
      </c>
    </row>
    <row r="321" spans="1:28" x14ac:dyDescent="0.25">
      <c r="A321" s="109" t="s">
        <v>223</v>
      </c>
      <c r="B321" s="32">
        <f t="shared" ref="B321:AB321" si="31">B320-B318</f>
        <v>6.5486885006806963</v>
      </c>
      <c r="C321" s="32">
        <f t="shared" si="31"/>
        <v>6.7499603189834136</v>
      </c>
      <c r="D321" s="32">
        <f t="shared" si="31"/>
        <v>6.7328966617366097</v>
      </c>
      <c r="E321" s="32">
        <f t="shared" si="31"/>
        <v>6.6721050237334651</v>
      </c>
      <c r="F321" s="32">
        <f t="shared" si="31"/>
        <v>6.3446676893497358</v>
      </c>
      <c r="G321" s="32">
        <f t="shared" si="31"/>
        <v>2.2704119391829902</v>
      </c>
      <c r="H321" s="32">
        <f t="shared" si="31"/>
        <v>2.3426265257666161</v>
      </c>
      <c r="I321" s="32">
        <f t="shared" si="31"/>
        <v>2.0810097342363583</v>
      </c>
      <c r="J321" s="32">
        <f t="shared" si="31"/>
        <v>1.8237645914788647</v>
      </c>
      <c r="K321" s="32">
        <f t="shared" si="31"/>
        <v>1.6858902214408829</v>
      </c>
      <c r="L321" s="32">
        <f t="shared" si="31"/>
        <v>1.5422464055670471</v>
      </c>
      <c r="M321" s="32">
        <f t="shared" si="31"/>
        <v>1.4509988386745645</v>
      </c>
      <c r="N321" s="32">
        <f t="shared" si="31"/>
        <v>1.360545296177859</v>
      </c>
      <c r="O321" s="32">
        <f t="shared" si="31"/>
        <v>1.3402067321755988</v>
      </c>
      <c r="P321" s="32">
        <f t="shared" si="31"/>
        <v>1.2692625077112858</v>
      </c>
      <c r="Q321" s="32">
        <f t="shared" si="31"/>
        <v>1.2942388873771047</v>
      </c>
      <c r="R321" s="32">
        <f t="shared" si="31"/>
        <v>1.2349106495206452</v>
      </c>
      <c r="S321" s="32">
        <f t="shared" si="31"/>
        <v>1.2435438812852169</v>
      </c>
      <c r="T321" s="32">
        <f t="shared" si="31"/>
        <v>1.1023885756092424</v>
      </c>
      <c r="U321" s="32">
        <f t="shared" si="31"/>
        <v>0.92284536471567802</v>
      </c>
      <c r="V321" s="32">
        <f t="shared" si="31"/>
        <v>0.83605497349631586</v>
      </c>
      <c r="W321" s="32">
        <f t="shared" si="31"/>
        <v>0.91065144554780697</v>
      </c>
      <c r="X321" s="32">
        <f t="shared" si="31"/>
        <v>0.79001141637676842</v>
      </c>
      <c r="Y321" s="32">
        <f t="shared" si="31"/>
        <v>0.63299443106413222</v>
      </c>
      <c r="Z321" s="32">
        <f t="shared" si="31"/>
        <v>0.61156554983194278</v>
      </c>
      <c r="AA321" s="32">
        <f t="shared" si="31"/>
        <v>0.72394179193142527</v>
      </c>
      <c r="AB321" s="32">
        <f t="shared" si="31"/>
        <v>0.69631081351141177</v>
      </c>
    </row>
    <row r="322" spans="1:28" x14ac:dyDescent="0.25">
      <c r="A322" s="5"/>
    </row>
    <row r="323" spans="1:28" x14ac:dyDescent="0.25">
      <c r="A323" s="5" t="str">
        <f>'RAW DATA INPUTS &gt;&gt;&gt;'!D35</f>
        <v>X Balanced Portfolio with Reduced Market Reliance</v>
      </c>
    </row>
    <row r="324" spans="1:28" x14ac:dyDescent="0.25">
      <c r="A324" s="6" t="s">
        <v>6</v>
      </c>
      <c r="B324" s="2">
        <v>2021</v>
      </c>
      <c r="C324" s="2">
        <v>2022</v>
      </c>
      <c r="D324" s="2">
        <v>2023</v>
      </c>
      <c r="E324" s="2">
        <v>2024</v>
      </c>
      <c r="F324" s="2">
        <v>2025</v>
      </c>
      <c r="G324" s="2">
        <v>2026</v>
      </c>
      <c r="H324" s="2">
        <v>2027</v>
      </c>
      <c r="I324" s="2">
        <v>2028</v>
      </c>
      <c r="J324" s="2">
        <v>2029</v>
      </c>
      <c r="K324" s="2">
        <v>2030</v>
      </c>
      <c r="L324" s="2">
        <v>2031</v>
      </c>
      <c r="M324" s="2">
        <v>2032</v>
      </c>
      <c r="N324" s="2">
        <v>2033</v>
      </c>
      <c r="O324" s="2">
        <v>2034</v>
      </c>
      <c r="P324" s="2">
        <v>2035</v>
      </c>
      <c r="Q324" s="2">
        <v>2036</v>
      </c>
      <c r="R324" s="2">
        <v>2037</v>
      </c>
      <c r="S324" s="2">
        <v>2038</v>
      </c>
      <c r="T324" s="2">
        <v>2039</v>
      </c>
      <c r="U324" s="2">
        <v>2040</v>
      </c>
      <c r="V324" s="2">
        <v>2041</v>
      </c>
      <c r="W324" s="2">
        <v>2042</v>
      </c>
      <c r="X324" s="2">
        <v>2043</v>
      </c>
      <c r="Y324" s="2">
        <v>2044</v>
      </c>
      <c r="Z324" s="2">
        <v>2045</v>
      </c>
      <c r="AA324" s="2">
        <v>2046</v>
      </c>
      <c r="AB324" s="2">
        <v>2047</v>
      </c>
    </row>
    <row r="325" spans="1:28" x14ac:dyDescent="0.25">
      <c r="A325" s="7" t="s">
        <v>7</v>
      </c>
      <c r="B325" s="8">
        <v>1.7536969870088226</v>
      </c>
      <c r="C325" s="8">
        <v>1.807705940077164</v>
      </c>
      <c r="D325" s="8">
        <v>1.8005682222834831</v>
      </c>
      <c r="E325" s="8">
        <v>1.7940955514855226</v>
      </c>
      <c r="F325" s="8">
        <v>1.4899185518616227</v>
      </c>
      <c r="G325" s="8">
        <v>0.13389677316736567</v>
      </c>
      <c r="H325" s="8">
        <v>1.3971678110366313E-2</v>
      </c>
      <c r="I325" s="8">
        <v>1.4266222517607821E-2</v>
      </c>
      <c r="J325" s="8">
        <v>1.2476405931989542E-2</v>
      </c>
      <c r="K325" s="8">
        <v>1.0413360112757852E-2</v>
      </c>
      <c r="L325" s="8">
        <v>1.0575120410796992E-2</v>
      </c>
      <c r="M325" s="8">
        <v>1.1374977346439394E-2</v>
      </c>
      <c r="N325" s="8">
        <v>1.0305479771609258E-2</v>
      </c>
      <c r="O325" s="8">
        <v>1.0033306394348789E-2</v>
      </c>
      <c r="P325" s="8">
        <v>1.0769234273786054E-2</v>
      </c>
      <c r="Q325" s="8">
        <v>1.1565380541167363E-2</v>
      </c>
      <c r="R325" s="8">
        <v>1.0343865054161074E-2</v>
      </c>
      <c r="S325" s="8">
        <v>8.2539788677929687E-4</v>
      </c>
      <c r="T325" s="8">
        <v>1.232163900641953E-3</v>
      </c>
      <c r="U325" s="8">
        <v>2.1597970957182811E-3</v>
      </c>
      <c r="V325" s="8">
        <v>1.6604788865766404E-3</v>
      </c>
      <c r="W325" s="8">
        <v>1.8813953655449217E-3</v>
      </c>
      <c r="X325" s="8">
        <v>9.4425217179132815E-4</v>
      </c>
      <c r="Y325" s="8">
        <v>2.7911676766789058E-3</v>
      </c>
      <c r="Z325" s="8">
        <v>1.777970836993828E-3</v>
      </c>
      <c r="AA325" s="8">
        <v>3.8499613283836717E-3</v>
      </c>
      <c r="AB325" s="8">
        <v>3.8674609302235155E-3</v>
      </c>
    </row>
    <row r="326" spans="1:28" x14ac:dyDescent="0.25">
      <c r="A326" s="9" t="s">
        <v>8</v>
      </c>
      <c r="B326" s="10">
        <v>2.2330874999999999</v>
      </c>
      <c r="C326" s="10">
        <v>2.2049794999999999</v>
      </c>
      <c r="D326" s="10">
        <v>2.180025375</v>
      </c>
      <c r="E326" s="10">
        <v>2.1947853749999999</v>
      </c>
      <c r="F326" s="10">
        <v>2.2260110000000002</v>
      </c>
      <c r="G326" s="10">
        <v>0</v>
      </c>
      <c r="H326" s="10">
        <v>0</v>
      </c>
      <c r="I326" s="10">
        <v>0</v>
      </c>
      <c r="J326" s="10">
        <v>0</v>
      </c>
      <c r="K326" s="10">
        <v>0</v>
      </c>
      <c r="L326" s="10">
        <v>0</v>
      </c>
      <c r="M326" s="10">
        <v>0</v>
      </c>
      <c r="N326" s="10">
        <v>0</v>
      </c>
      <c r="O326" s="10">
        <v>0</v>
      </c>
      <c r="P326" s="10">
        <v>0</v>
      </c>
      <c r="Q326" s="10">
        <v>0</v>
      </c>
      <c r="R326" s="10">
        <v>0</v>
      </c>
      <c r="S326" s="10">
        <v>0</v>
      </c>
      <c r="T326" s="10">
        <v>0</v>
      </c>
      <c r="U326" s="10">
        <v>0</v>
      </c>
      <c r="V326" s="10">
        <v>0</v>
      </c>
      <c r="W326" s="10">
        <v>0</v>
      </c>
      <c r="X326" s="10">
        <v>0</v>
      </c>
      <c r="Y326" s="10">
        <v>0</v>
      </c>
      <c r="Z326" s="10">
        <v>0</v>
      </c>
      <c r="AA326" s="10">
        <v>0</v>
      </c>
      <c r="AB326" s="10">
        <v>0</v>
      </c>
    </row>
    <row r="327" spans="1:28" x14ac:dyDescent="0.25">
      <c r="A327" s="9" t="s">
        <v>9</v>
      </c>
      <c r="B327" s="10">
        <v>2.5619040136718749</v>
      </c>
      <c r="C327" s="10">
        <v>2.73696344140625</v>
      </c>
      <c r="D327" s="10">
        <v>2.7562354648437499</v>
      </c>
      <c r="E327" s="10">
        <v>2.6298303164062502</v>
      </c>
      <c r="F327" s="10">
        <v>2.5353523691406248</v>
      </c>
      <c r="G327" s="10">
        <v>2.4361131787109374</v>
      </c>
      <c r="H327" s="10">
        <v>2.6762885385742186</v>
      </c>
      <c r="I327" s="10">
        <v>2.4320566723632813</v>
      </c>
      <c r="J327" s="10">
        <v>2.0582728652343749</v>
      </c>
      <c r="K327" s="10">
        <v>1.839803298828125</v>
      </c>
      <c r="L327" s="10">
        <v>1.7031036274414062</v>
      </c>
      <c r="M327" s="10">
        <v>1.5485595664062499</v>
      </c>
      <c r="N327" s="10">
        <v>1.4900127880859375</v>
      </c>
      <c r="O327" s="10">
        <v>1.3990266572265626</v>
      </c>
      <c r="P327" s="10">
        <v>1.2946208520507811</v>
      </c>
      <c r="Q327" s="10">
        <v>1.3129958090820313</v>
      </c>
      <c r="R327" s="10">
        <v>1.2468096113281251</v>
      </c>
      <c r="S327" s="10">
        <v>1.311112564453125</v>
      </c>
      <c r="T327" s="10">
        <v>1.204385283203125</v>
      </c>
      <c r="U327" s="10">
        <v>1.0766261923828124</v>
      </c>
      <c r="V327" s="10">
        <v>0.94776682714843752</v>
      </c>
      <c r="W327" s="10">
        <v>1.0192109267578124</v>
      </c>
      <c r="X327" s="10">
        <v>0.97316475390625001</v>
      </c>
      <c r="Y327" s="10">
        <v>0.82145036376953129</v>
      </c>
      <c r="Z327" s="10">
        <v>0.6948658178710938</v>
      </c>
      <c r="AA327" s="10">
        <v>0.5262900590820313</v>
      </c>
      <c r="AB327" s="10">
        <v>0.47783298999023438</v>
      </c>
    </row>
    <row r="328" spans="1:28" x14ac:dyDescent="0.25">
      <c r="A328" s="11" t="s">
        <v>3</v>
      </c>
      <c r="B328" s="10">
        <v>1.9667506407010549</v>
      </c>
      <c r="C328" s="10">
        <v>1.81046361598058</v>
      </c>
      <c r="D328" s="10">
        <v>1.27757685017831</v>
      </c>
      <c r="E328" s="10">
        <v>1.2311965377056673</v>
      </c>
      <c r="F328" s="10">
        <v>0.90451098998211876</v>
      </c>
      <c r="G328" s="10">
        <v>2.0473938639284897</v>
      </c>
      <c r="H328" s="10">
        <v>1.401607645368645</v>
      </c>
      <c r="I328" s="10">
        <v>1.457345284723405</v>
      </c>
      <c r="J328" s="10">
        <v>1.3106081502456801</v>
      </c>
      <c r="K328" s="10">
        <v>1.1151545327931798</v>
      </c>
      <c r="L328" s="10">
        <v>1.1460343979401624</v>
      </c>
      <c r="M328" s="10">
        <v>1.1888812510229876</v>
      </c>
      <c r="N328" s="10">
        <v>1.0979852030087049</v>
      </c>
      <c r="O328" s="10">
        <v>1.07840154536059</v>
      </c>
      <c r="P328" s="10">
        <v>1.0447755749525049</v>
      </c>
      <c r="Q328" s="10">
        <v>0.99906477842947861</v>
      </c>
      <c r="R328" s="10">
        <v>0.96826150508822617</v>
      </c>
      <c r="S328" s="10">
        <v>0.94781540684776</v>
      </c>
      <c r="T328" s="10">
        <v>0.94744322606850129</v>
      </c>
      <c r="U328" s="10">
        <v>0.96933379036844614</v>
      </c>
      <c r="V328" s="10">
        <v>0.9292066087395574</v>
      </c>
      <c r="W328" s="10">
        <v>0.91040145380864623</v>
      </c>
      <c r="X328" s="10">
        <v>0.86681090151782492</v>
      </c>
      <c r="Y328" s="10">
        <v>0.88588057516144991</v>
      </c>
      <c r="Z328" s="10">
        <v>0.88048338183220243</v>
      </c>
      <c r="AA328" s="10">
        <v>0.90734019012679623</v>
      </c>
      <c r="AB328" s="10">
        <v>0.86798681454777871</v>
      </c>
    </row>
    <row r="329" spans="1:28" x14ac:dyDescent="0.25">
      <c r="A329" s="9" t="s">
        <v>54</v>
      </c>
      <c r="B329" s="10">
        <v>0</v>
      </c>
      <c r="C329" s="10">
        <v>0</v>
      </c>
      <c r="D329" s="10">
        <v>0</v>
      </c>
      <c r="E329" s="10">
        <v>0.13442490625</v>
      </c>
      <c r="F329" s="10">
        <v>0.24411733593750001</v>
      </c>
      <c r="G329" s="10">
        <v>0.48606582812499999</v>
      </c>
      <c r="H329" s="10">
        <v>0.61726224218750003</v>
      </c>
      <c r="I329" s="10">
        <v>0.65926008593749996</v>
      </c>
      <c r="J329" s="10">
        <v>0.65785030468750005</v>
      </c>
      <c r="K329" s="10">
        <v>0.62347600781250001</v>
      </c>
      <c r="L329" s="10">
        <v>0.65248184374999996</v>
      </c>
      <c r="M329" s="10">
        <v>0.63140390624999998</v>
      </c>
      <c r="N329" s="10">
        <v>0.64604767187500001</v>
      </c>
      <c r="O329" s="10">
        <v>0.68395776171875</v>
      </c>
      <c r="P329" s="10">
        <v>0.74448717773437501</v>
      </c>
      <c r="Q329" s="10">
        <v>0.73846890234374996</v>
      </c>
      <c r="R329" s="10">
        <v>0.77471334765625</v>
      </c>
      <c r="S329" s="10">
        <v>0.80379596875000003</v>
      </c>
      <c r="T329" s="10">
        <v>0.79436089453125003</v>
      </c>
      <c r="U329" s="10">
        <v>0.76189429492187499</v>
      </c>
      <c r="V329" s="10">
        <v>0.74494048046875005</v>
      </c>
      <c r="W329" s="10">
        <v>0.70929608007812495</v>
      </c>
      <c r="X329" s="10">
        <v>0.72788088671874995</v>
      </c>
      <c r="Y329" s="10">
        <v>0.70465615625</v>
      </c>
      <c r="Z329" s="10">
        <v>0.66963575390624996</v>
      </c>
      <c r="AA329" s="10">
        <v>0.85711166796875005</v>
      </c>
      <c r="AB329" s="10">
        <v>0.79344452636718754</v>
      </c>
    </row>
    <row r="330" spans="1:28" x14ac:dyDescent="0.25">
      <c r="A330" s="12" t="s">
        <v>10</v>
      </c>
      <c r="B330" s="13">
        <v>8.5154391413817514</v>
      </c>
      <c r="C330" s="13">
        <v>8.5601124974639937</v>
      </c>
      <c r="D330" s="13">
        <v>8.0144059123055431</v>
      </c>
      <c r="E330" s="13">
        <v>7.9843326868474396</v>
      </c>
      <c r="F330" s="13">
        <v>7.3999102469218663</v>
      </c>
      <c r="G330" s="13">
        <v>5.1034696439317919</v>
      </c>
      <c r="H330" s="13">
        <v>4.7091301042407299</v>
      </c>
      <c r="I330" s="13">
        <v>4.5629282655417942</v>
      </c>
      <c r="J330" s="13">
        <v>4.0392077260995451</v>
      </c>
      <c r="K330" s="13">
        <v>3.5888471995465627</v>
      </c>
      <c r="L330" s="13">
        <v>3.5121949895423654</v>
      </c>
      <c r="M330" s="13">
        <v>3.3802197010256769</v>
      </c>
      <c r="N330" s="13">
        <v>3.2443511427412517</v>
      </c>
      <c r="O330" s="13">
        <v>3.1714192707002509</v>
      </c>
      <c r="P330" s="13">
        <v>3.0946528390114469</v>
      </c>
      <c r="Q330" s="13">
        <v>3.062094870396427</v>
      </c>
      <c r="R330" s="13">
        <v>3.0001283291267624</v>
      </c>
      <c r="S330" s="13">
        <v>3.0635493379376646</v>
      </c>
      <c r="T330" s="13">
        <v>2.9474215677035183</v>
      </c>
      <c r="U330" s="13">
        <v>2.8100140747688522</v>
      </c>
      <c r="V330" s="13">
        <v>2.6235743952433213</v>
      </c>
      <c r="W330" s="13">
        <v>2.6407898560101284</v>
      </c>
      <c r="X330" s="13">
        <v>2.5688007943146163</v>
      </c>
      <c r="Y330" s="13">
        <v>2.4147782628576602</v>
      </c>
      <c r="Z330" s="13">
        <v>2.2467629244465401</v>
      </c>
      <c r="AA330" s="13">
        <v>2.2945918785059609</v>
      </c>
      <c r="AB330" s="13">
        <v>2.1431317918354242</v>
      </c>
    </row>
    <row r="331" spans="1:28" x14ac:dyDescent="0.25">
      <c r="A331" s="109" t="s">
        <v>223</v>
      </c>
      <c r="B331" s="32">
        <f t="shared" ref="B331:AB331" si="32">B330-B328</f>
        <v>6.5486885006806963</v>
      </c>
      <c r="C331" s="32">
        <f t="shared" si="32"/>
        <v>6.7496488814834139</v>
      </c>
      <c r="D331" s="32">
        <f t="shared" si="32"/>
        <v>6.7368290621272333</v>
      </c>
      <c r="E331" s="32">
        <f t="shared" si="32"/>
        <v>6.7531361491417723</v>
      </c>
      <c r="F331" s="32">
        <f t="shared" si="32"/>
        <v>6.4953992569397476</v>
      </c>
      <c r="G331" s="32">
        <f t="shared" si="32"/>
        <v>3.0560757800033023</v>
      </c>
      <c r="H331" s="32">
        <f t="shared" si="32"/>
        <v>3.3075224588720848</v>
      </c>
      <c r="I331" s="32">
        <f t="shared" si="32"/>
        <v>3.1055829808183892</v>
      </c>
      <c r="J331" s="32">
        <f t="shared" si="32"/>
        <v>2.728599575853865</v>
      </c>
      <c r="K331" s="32">
        <f t="shared" si="32"/>
        <v>2.473692666753383</v>
      </c>
      <c r="L331" s="32">
        <f t="shared" si="32"/>
        <v>2.366160591602203</v>
      </c>
      <c r="M331" s="32">
        <f t="shared" si="32"/>
        <v>2.1913384500026893</v>
      </c>
      <c r="N331" s="32">
        <f t="shared" si="32"/>
        <v>2.1463659397325467</v>
      </c>
      <c r="O331" s="32">
        <f t="shared" si="32"/>
        <v>2.0930177253396609</v>
      </c>
      <c r="P331" s="32">
        <f t="shared" si="32"/>
        <v>2.0498772640589422</v>
      </c>
      <c r="Q331" s="32">
        <f t="shared" si="32"/>
        <v>2.0630300919669482</v>
      </c>
      <c r="R331" s="32">
        <f t="shared" si="32"/>
        <v>2.031866824038536</v>
      </c>
      <c r="S331" s="32">
        <f t="shared" si="32"/>
        <v>2.1157339310899044</v>
      </c>
      <c r="T331" s="32">
        <f t="shared" si="32"/>
        <v>1.999978341635017</v>
      </c>
      <c r="U331" s="32">
        <f t="shared" si="32"/>
        <v>1.8406802844004062</v>
      </c>
      <c r="V331" s="32">
        <f t="shared" si="32"/>
        <v>1.6943677865037639</v>
      </c>
      <c r="W331" s="32">
        <f t="shared" si="32"/>
        <v>1.7303884022014822</v>
      </c>
      <c r="X331" s="32">
        <f t="shared" si="32"/>
        <v>1.7019898927967914</v>
      </c>
      <c r="Y331" s="32">
        <f t="shared" si="32"/>
        <v>1.5288976876962104</v>
      </c>
      <c r="Z331" s="32">
        <f t="shared" si="32"/>
        <v>1.3662795426143377</v>
      </c>
      <c r="AA331" s="32">
        <f t="shared" si="32"/>
        <v>1.3872516883791648</v>
      </c>
      <c r="AB331" s="32">
        <f t="shared" si="32"/>
        <v>1.2751449772876455</v>
      </c>
    </row>
    <row r="333" spans="1:28" x14ac:dyDescent="0.25">
      <c r="A333" s="5" t="str">
        <f>'RAW DATA INPUTS &gt;&gt;&gt;'!D36</f>
        <v>Y Maximum Customer Benefit</v>
      </c>
    </row>
    <row r="334" spans="1:28" x14ac:dyDescent="0.25">
      <c r="A334" s="6"/>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spans="1:28" x14ac:dyDescent="0.25">
      <c r="A335" s="7"/>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row>
    <row r="336" spans="1:28" x14ac:dyDescent="0.25">
      <c r="A336" s="9"/>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row>
    <row r="337" spans="1:28" x14ac:dyDescent="0.25">
      <c r="A337" s="9"/>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row>
    <row r="338" spans="1:28" x14ac:dyDescent="0.25">
      <c r="A338" s="11"/>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row>
    <row r="339" spans="1:28" x14ac:dyDescent="0.25">
      <c r="A339" s="9"/>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row>
    <row r="340" spans="1:28" x14ac:dyDescent="0.25">
      <c r="A340" s="12"/>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x14ac:dyDescent="0.25">
      <c r="A341" s="109" t="s">
        <v>223</v>
      </c>
      <c r="B341" s="32">
        <f t="shared" ref="B341:AB341" si="33">B340-B338</f>
        <v>0</v>
      </c>
      <c r="C341" s="32">
        <f t="shared" si="33"/>
        <v>0</v>
      </c>
      <c r="D341" s="32">
        <f t="shared" si="33"/>
        <v>0</v>
      </c>
      <c r="E341" s="32">
        <f t="shared" si="33"/>
        <v>0</v>
      </c>
      <c r="F341" s="32">
        <f t="shared" si="33"/>
        <v>0</v>
      </c>
      <c r="G341" s="32">
        <f t="shared" si="33"/>
        <v>0</v>
      </c>
      <c r="H341" s="32">
        <f t="shared" si="33"/>
        <v>0</v>
      </c>
      <c r="I341" s="32">
        <f t="shared" si="33"/>
        <v>0</v>
      </c>
      <c r="J341" s="32">
        <f t="shared" si="33"/>
        <v>0</v>
      </c>
      <c r="K341" s="32">
        <f t="shared" si="33"/>
        <v>0</v>
      </c>
      <c r="L341" s="32">
        <f t="shared" si="33"/>
        <v>0</v>
      </c>
      <c r="M341" s="32">
        <f t="shared" si="33"/>
        <v>0</v>
      </c>
      <c r="N341" s="32">
        <f t="shared" si="33"/>
        <v>0</v>
      </c>
      <c r="O341" s="32">
        <f t="shared" si="33"/>
        <v>0</v>
      </c>
      <c r="P341" s="32">
        <f t="shared" si="33"/>
        <v>0</v>
      </c>
      <c r="Q341" s="32">
        <f t="shared" si="33"/>
        <v>0</v>
      </c>
      <c r="R341" s="32">
        <f t="shared" si="33"/>
        <v>0</v>
      </c>
      <c r="S341" s="32">
        <f t="shared" si="33"/>
        <v>0</v>
      </c>
      <c r="T341" s="32">
        <f t="shared" si="33"/>
        <v>0</v>
      </c>
      <c r="U341" s="32">
        <f t="shared" si="33"/>
        <v>0</v>
      </c>
      <c r="V341" s="32">
        <f t="shared" si="33"/>
        <v>0</v>
      </c>
      <c r="W341" s="32">
        <f t="shared" si="33"/>
        <v>0</v>
      </c>
      <c r="X341" s="32">
        <f t="shared" si="33"/>
        <v>0</v>
      </c>
      <c r="Y341" s="32">
        <f t="shared" si="33"/>
        <v>0</v>
      </c>
      <c r="Z341" s="32">
        <f t="shared" si="33"/>
        <v>0</v>
      </c>
      <c r="AA341" s="32">
        <f t="shared" si="33"/>
        <v>0</v>
      </c>
      <c r="AB341" s="32">
        <f t="shared" si="33"/>
        <v>0</v>
      </c>
    </row>
    <row r="342" spans="1:28" x14ac:dyDescent="0.25">
      <c r="A342" s="5"/>
    </row>
    <row r="343" spans="1:28" x14ac:dyDescent="0.25">
      <c r="A343" s="5" t="str">
        <f>'RAW DATA INPUTS &gt;&gt;&gt;'!D37</f>
        <v>Z No DSR</v>
      </c>
    </row>
    <row r="344" spans="1:28" x14ac:dyDescent="0.25">
      <c r="A344" s="6" t="s">
        <v>6</v>
      </c>
      <c r="B344" s="2">
        <v>2021</v>
      </c>
      <c r="C344" s="2">
        <v>2022</v>
      </c>
      <c r="D344" s="2">
        <v>2023</v>
      </c>
      <c r="E344" s="2">
        <v>2024</v>
      </c>
      <c r="F344" s="2">
        <v>2025</v>
      </c>
      <c r="G344" s="2">
        <v>2026</v>
      </c>
      <c r="H344" s="2">
        <v>2027</v>
      </c>
      <c r="I344" s="2">
        <v>2028</v>
      </c>
      <c r="J344" s="2">
        <v>2029</v>
      </c>
      <c r="K344" s="2">
        <v>2030</v>
      </c>
      <c r="L344" s="2">
        <v>2031</v>
      </c>
      <c r="M344" s="2">
        <v>2032</v>
      </c>
      <c r="N344" s="2">
        <v>2033</v>
      </c>
      <c r="O344" s="2">
        <v>2034</v>
      </c>
      <c r="P344" s="2">
        <v>2035</v>
      </c>
      <c r="Q344" s="2">
        <v>2036</v>
      </c>
      <c r="R344" s="2">
        <v>2037</v>
      </c>
      <c r="S344" s="2">
        <v>2038</v>
      </c>
      <c r="T344" s="2">
        <v>2039</v>
      </c>
      <c r="U344" s="2">
        <v>2040</v>
      </c>
      <c r="V344" s="2">
        <v>2041</v>
      </c>
      <c r="W344" s="2">
        <v>2042</v>
      </c>
      <c r="X344" s="2">
        <v>2043</v>
      </c>
      <c r="Y344" s="2">
        <v>2044</v>
      </c>
      <c r="Z344" s="2">
        <v>2045</v>
      </c>
      <c r="AA344" s="2">
        <v>2046</v>
      </c>
      <c r="AB344" s="2">
        <v>2047</v>
      </c>
    </row>
    <row r="345" spans="1:28" x14ac:dyDescent="0.25">
      <c r="A345" s="7" t="s">
        <v>7</v>
      </c>
      <c r="B345" s="8">
        <v>1.7536969870088226</v>
      </c>
      <c r="C345" s="8">
        <v>1.807705940077164</v>
      </c>
      <c r="D345" s="8">
        <v>1.8005682222834831</v>
      </c>
      <c r="E345" s="8">
        <v>1.7941020105540162</v>
      </c>
      <c r="F345" s="8">
        <v>1.4923142240246408</v>
      </c>
      <c r="G345" s="8">
        <v>0.13389677316736567</v>
      </c>
      <c r="H345" s="8">
        <v>1.3971678110366313E-2</v>
      </c>
      <c r="I345" s="8">
        <v>1.4266222517607821E-2</v>
      </c>
      <c r="J345" s="8">
        <v>1.2476405931989542E-2</v>
      </c>
      <c r="K345" s="8">
        <v>1.0432233339258242E-2</v>
      </c>
      <c r="L345" s="8">
        <v>1.0575120410796992E-2</v>
      </c>
      <c r="M345" s="8">
        <v>1.1455817980229004E-2</v>
      </c>
      <c r="N345" s="8">
        <v>1.064531074927332E-2</v>
      </c>
      <c r="O345" s="8">
        <v>1.0380903996377793E-2</v>
      </c>
      <c r="P345" s="8">
        <v>1.1582720200409746E-2</v>
      </c>
      <c r="Q345" s="8">
        <v>1.2977966277616913E-2</v>
      </c>
      <c r="R345" s="8">
        <v>1.2224646992802794E-2</v>
      </c>
      <c r="S345" s="8">
        <v>3.763836943845E-3</v>
      </c>
      <c r="T345" s="8">
        <v>3.8771666233729683E-3</v>
      </c>
      <c r="U345" s="8">
        <v>6.3492582265053908E-3</v>
      </c>
      <c r="V345" s="8">
        <v>4.6505135439056247E-3</v>
      </c>
      <c r="W345" s="8">
        <v>5.8847962135445304E-3</v>
      </c>
      <c r="X345" s="8">
        <v>6.2771372867938277E-3</v>
      </c>
      <c r="Y345" s="8">
        <v>6.7394767674024995E-3</v>
      </c>
      <c r="Z345" s="8">
        <v>8.2274321599696866E-3</v>
      </c>
      <c r="AA345" s="8">
        <v>8.8785377757793736E-3</v>
      </c>
      <c r="AB345" s="8">
        <v>7.5110360941988271E-3</v>
      </c>
    </row>
    <row r="346" spans="1:28" x14ac:dyDescent="0.25">
      <c r="A346" s="9" t="s">
        <v>8</v>
      </c>
      <c r="B346" s="10">
        <v>2.2330874999999999</v>
      </c>
      <c r="C346" s="10">
        <v>2.2049794999999999</v>
      </c>
      <c r="D346" s="10">
        <v>2.1800255000000002</v>
      </c>
      <c r="E346" s="10">
        <v>2.1947853749999999</v>
      </c>
      <c r="F346" s="10">
        <v>1.6119451250000001</v>
      </c>
      <c r="G346" s="10">
        <v>0</v>
      </c>
      <c r="H346" s="10">
        <v>0</v>
      </c>
      <c r="I346" s="10">
        <v>0</v>
      </c>
      <c r="J346" s="10">
        <v>0</v>
      </c>
      <c r="K346" s="10">
        <v>0</v>
      </c>
      <c r="L346" s="10">
        <v>0</v>
      </c>
      <c r="M346" s="10">
        <v>0</v>
      </c>
      <c r="N346" s="10">
        <v>0</v>
      </c>
      <c r="O346" s="10">
        <v>0</v>
      </c>
      <c r="P346" s="10">
        <v>0</v>
      </c>
      <c r="Q346" s="10">
        <v>0</v>
      </c>
      <c r="R346" s="10">
        <v>0</v>
      </c>
      <c r="S346" s="10">
        <v>0</v>
      </c>
      <c r="T346" s="10">
        <v>0</v>
      </c>
      <c r="U346" s="10">
        <v>0</v>
      </c>
      <c r="V346" s="10">
        <v>0</v>
      </c>
      <c r="W346" s="10">
        <v>0</v>
      </c>
      <c r="X346" s="10">
        <v>0</v>
      </c>
      <c r="Y346" s="10">
        <v>0</v>
      </c>
      <c r="Z346" s="10">
        <v>0</v>
      </c>
      <c r="AA346" s="10">
        <v>0</v>
      </c>
      <c r="AB346" s="10">
        <v>0</v>
      </c>
    </row>
    <row r="347" spans="1:28" x14ac:dyDescent="0.25">
      <c r="A347" s="9" t="s">
        <v>9</v>
      </c>
      <c r="B347" s="10">
        <v>2.5619040136718749</v>
      </c>
      <c r="C347" s="10">
        <v>2.7407145312500001</v>
      </c>
      <c r="D347" s="10">
        <v>2.7668029589843748</v>
      </c>
      <c r="E347" s="10">
        <v>2.689162103515625</v>
      </c>
      <c r="F347" s="10">
        <v>1.8891218408203125</v>
      </c>
      <c r="G347" s="10">
        <v>2.03735948046875</v>
      </c>
      <c r="H347" s="10">
        <v>2.1989111796874998</v>
      </c>
      <c r="I347" s="10">
        <v>1.9297988964843751</v>
      </c>
      <c r="J347" s="10">
        <v>1.691950453125</v>
      </c>
      <c r="K347" s="10">
        <v>1.55694633203125</v>
      </c>
      <c r="L347" s="10">
        <v>1.4017666220703124</v>
      </c>
      <c r="M347" s="10">
        <v>1.2738957763671874</v>
      </c>
      <c r="N347" s="10">
        <v>1.2220431162109375</v>
      </c>
      <c r="O347" s="10">
        <v>1.1804257431640626</v>
      </c>
      <c r="P347" s="10">
        <v>1.1281410859375001</v>
      </c>
      <c r="Q347" s="10">
        <v>1.1142991152343751</v>
      </c>
      <c r="R347" s="10">
        <v>1.0170902285156249</v>
      </c>
      <c r="S347" s="10">
        <v>1.0259910820312499</v>
      </c>
      <c r="T347" s="10">
        <v>0.91268708105468754</v>
      </c>
      <c r="U347" s="10">
        <v>0.80789746289062503</v>
      </c>
      <c r="V347" s="10">
        <v>0.72939979052734372</v>
      </c>
      <c r="W347" s="10">
        <v>0.75051123144531251</v>
      </c>
      <c r="X347" s="10">
        <v>0.66431890429687501</v>
      </c>
      <c r="Y347" s="10">
        <v>0.58651632812499999</v>
      </c>
      <c r="Z347" s="10">
        <v>0.53398867626953128</v>
      </c>
      <c r="AA347" s="10">
        <v>0.45621089746093751</v>
      </c>
      <c r="AB347" s="10">
        <v>0.45239599365234373</v>
      </c>
    </row>
    <row r="348" spans="1:28" x14ac:dyDescent="0.25">
      <c r="A348" s="11" t="s">
        <v>3</v>
      </c>
      <c r="B348" s="10">
        <v>1.9667506407010549</v>
      </c>
      <c r="C348" s="10">
        <v>1.83978286287213</v>
      </c>
      <c r="D348" s="10">
        <v>1.3709129975128775</v>
      </c>
      <c r="E348" s="10">
        <v>1.2674632394282925</v>
      </c>
      <c r="F348" s="10">
        <v>1.6401282571317599</v>
      </c>
      <c r="G348" s="10">
        <v>2.6820099624432401</v>
      </c>
      <c r="H348" s="10">
        <v>2.1638206342801403</v>
      </c>
      <c r="I348" s="10">
        <v>2.117715498342235</v>
      </c>
      <c r="J348" s="10">
        <v>1.9187514231271099</v>
      </c>
      <c r="K348" s="10">
        <v>1.7536356272404747</v>
      </c>
      <c r="L348" s="10">
        <v>1.7541497316723325</v>
      </c>
      <c r="M348" s="10">
        <v>1.8716019410582447</v>
      </c>
      <c r="N348" s="10">
        <v>1.8566335418421998</v>
      </c>
      <c r="O348" s="10">
        <v>1.7993181835458225</v>
      </c>
      <c r="P348" s="10">
        <v>1.8092516349540599</v>
      </c>
      <c r="Q348" s="10">
        <v>1.780053056284745</v>
      </c>
      <c r="R348" s="10">
        <v>1.7664430777741</v>
      </c>
      <c r="S348" s="10">
        <v>1.6761795142939275</v>
      </c>
      <c r="T348" s="10">
        <v>1.7028125083260224</v>
      </c>
      <c r="U348" s="10">
        <v>1.7266984336780751</v>
      </c>
      <c r="V348" s="10">
        <v>1.707012412767585</v>
      </c>
      <c r="W348" s="10">
        <v>1.68977034485314</v>
      </c>
      <c r="X348" s="10">
        <v>1.7800697956888274</v>
      </c>
      <c r="Y348" s="10">
        <v>1.7872357057645474</v>
      </c>
      <c r="Z348" s="10">
        <v>1.7944105274654625</v>
      </c>
      <c r="AA348" s="10">
        <v>1.8693547663806949</v>
      </c>
      <c r="AB348" s="10">
        <v>1.8685833086644901</v>
      </c>
    </row>
    <row r="349" spans="1:28" x14ac:dyDescent="0.25">
      <c r="A349" s="9" t="s">
        <v>54</v>
      </c>
      <c r="B349" s="10">
        <v>0</v>
      </c>
      <c r="C349" s="10">
        <v>0</v>
      </c>
      <c r="D349" s="10">
        <v>0</v>
      </c>
      <c r="E349" s="10">
        <v>0</v>
      </c>
      <c r="F349" s="10">
        <v>8.8128890624999998E-2</v>
      </c>
      <c r="G349" s="10">
        <v>0.248389140625</v>
      </c>
      <c r="H349" s="10">
        <v>0.41544217187499999</v>
      </c>
      <c r="I349" s="10">
        <v>0.39239749218749997</v>
      </c>
      <c r="J349" s="10">
        <v>0.39861240625</v>
      </c>
      <c r="K349" s="10">
        <v>0.373725515625</v>
      </c>
      <c r="L349" s="10">
        <v>0.49106734375</v>
      </c>
      <c r="M349" s="10">
        <v>0.49036969531250002</v>
      </c>
      <c r="N349" s="10">
        <v>0.51556285937500002</v>
      </c>
      <c r="O349" s="10">
        <v>0.61274961718749998</v>
      </c>
      <c r="P349" s="10">
        <v>0.60130373437499995</v>
      </c>
      <c r="Q349" s="10">
        <v>0.60116054687499998</v>
      </c>
      <c r="R349" s="10">
        <v>0.56404367968750002</v>
      </c>
      <c r="S349" s="10">
        <v>0.64511551562500002</v>
      </c>
      <c r="T349" s="10">
        <v>0.56699114843749998</v>
      </c>
      <c r="U349" s="10">
        <v>0.52894229687500005</v>
      </c>
      <c r="V349" s="10">
        <v>0.5108704140625</v>
      </c>
      <c r="W349" s="10">
        <v>0.50735230859375002</v>
      </c>
      <c r="X349" s="10">
        <v>0.507679390625</v>
      </c>
      <c r="Y349" s="10">
        <v>0.52004558984375004</v>
      </c>
      <c r="Z349" s="10">
        <v>0.50989032031250003</v>
      </c>
      <c r="AA349" s="10">
        <v>0.62469411425781252</v>
      </c>
      <c r="AB349" s="10">
        <v>0.59142299707031254</v>
      </c>
    </row>
    <row r="350" spans="1:28" x14ac:dyDescent="0.25">
      <c r="A350" s="12" t="s">
        <v>10</v>
      </c>
      <c r="B350" s="13">
        <v>8.5154391413817514</v>
      </c>
      <c r="C350" s="13">
        <v>8.5931828341992933</v>
      </c>
      <c r="D350" s="13">
        <v>8.1183096787807365</v>
      </c>
      <c r="E350" s="13">
        <v>7.9455127284979339</v>
      </c>
      <c r="F350" s="13">
        <v>6.7216383376017133</v>
      </c>
      <c r="G350" s="13">
        <v>5.1016553567043559</v>
      </c>
      <c r="H350" s="13">
        <v>4.792145663953006</v>
      </c>
      <c r="I350" s="13">
        <v>4.4541781095317177</v>
      </c>
      <c r="J350" s="13">
        <v>4.0217906884340993</v>
      </c>
      <c r="K350" s="13">
        <v>3.694739708235983</v>
      </c>
      <c r="L350" s="13">
        <v>3.6575588179034417</v>
      </c>
      <c r="M350" s="13">
        <v>3.6473232307181611</v>
      </c>
      <c r="N350" s="13">
        <v>3.6048848281774108</v>
      </c>
      <c r="O350" s="13">
        <v>3.6028744478937629</v>
      </c>
      <c r="P350" s="13">
        <v>3.55027917546697</v>
      </c>
      <c r="Q350" s="13">
        <v>3.5084906846717367</v>
      </c>
      <c r="R350" s="13">
        <v>3.3598016329700275</v>
      </c>
      <c r="S350" s="13">
        <v>3.3510499488940226</v>
      </c>
      <c r="T350" s="13">
        <v>3.1863679044415827</v>
      </c>
      <c r="U350" s="13">
        <v>3.0698874516702053</v>
      </c>
      <c r="V350" s="13">
        <v>2.9519331309013341</v>
      </c>
      <c r="W350" s="13">
        <v>2.9535186811057472</v>
      </c>
      <c r="X350" s="13">
        <v>2.958345227897496</v>
      </c>
      <c r="Y350" s="13">
        <v>2.9005371005006997</v>
      </c>
      <c r="Z350" s="13">
        <v>2.8465169562074633</v>
      </c>
      <c r="AA350" s="13">
        <v>2.959138315875224</v>
      </c>
      <c r="AB350" s="13">
        <v>2.9199133354813451</v>
      </c>
    </row>
    <row r="351" spans="1:28" x14ac:dyDescent="0.25">
      <c r="A351" s="109" t="s">
        <v>223</v>
      </c>
      <c r="B351" s="32">
        <f t="shared" ref="B351:AB351" si="34">B350-B348</f>
        <v>6.5486885006806963</v>
      </c>
      <c r="C351" s="32">
        <f t="shared" si="34"/>
        <v>6.7533999713271635</v>
      </c>
      <c r="D351" s="32">
        <f t="shared" si="34"/>
        <v>6.7473966812678592</v>
      </c>
      <c r="E351" s="32">
        <f t="shared" si="34"/>
        <v>6.6780494890696414</v>
      </c>
      <c r="F351" s="32">
        <f t="shared" si="34"/>
        <v>5.0815100804699531</v>
      </c>
      <c r="G351" s="32">
        <f t="shared" si="34"/>
        <v>2.4196453942611158</v>
      </c>
      <c r="H351" s="32">
        <f t="shared" si="34"/>
        <v>2.6283250296728657</v>
      </c>
      <c r="I351" s="32">
        <f t="shared" si="34"/>
        <v>2.3364626111894826</v>
      </c>
      <c r="J351" s="32">
        <f t="shared" si="34"/>
        <v>2.1030392653069896</v>
      </c>
      <c r="K351" s="32">
        <f t="shared" si="34"/>
        <v>1.9411040809955082</v>
      </c>
      <c r="L351" s="32">
        <f t="shared" si="34"/>
        <v>1.9034090862311093</v>
      </c>
      <c r="M351" s="32">
        <f t="shared" si="34"/>
        <v>1.7757212896599164</v>
      </c>
      <c r="N351" s="32">
        <f t="shared" si="34"/>
        <v>1.7482512863352111</v>
      </c>
      <c r="O351" s="32">
        <f t="shared" si="34"/>
        <v>1.8035562643479404</v>
      </c>
      <c r="P351" s="32">
        <f t="shared" si="34"/>
        <v>1.7410275405129101</v>
      </c>
      <c r="Q351" s="32">
        <f t="shared" si="34"/>
        <v>1.7284376283869918</v>
      </c>
      <c r="R351" s="32">
        <f t="shared" si="34"/>
        <v>1.5933585551959275</v>
      </c>
      <c r="S351" s="32">
        <f t="shared" si="34"/>
        <v>1.6748704346000951</v>
      </c>
      <c r="T351" s="32">
        <f t="shared" si="34"/>
        <v>1.4835553961155603</v>
      </c>
      <c r="U351" s="32">
        <f t="shared" si="34"/>
        <v>1.3431890179921302</v>
      </c>
      <c r="V351" s="32">
        <f t="shared" si="34"/>
        <v>1.2449207181337492</v>
      </c>
      <c r="W351" s="32">
        <f t="shared" si="34"/>
        <v>1.2637483362526072</v>
      </c>
      <c r="X351" s="32">
        <f t="shared" si="34"/>
        <v>1.1782754322086686</v>
      </c>
      <c r="Y351" s="32">
        <f t="shared" si="34"/>
        <v>1.1133013947361523</v>
      </c>
      <c r="Z351" s="32">
        <f t="shared" si="34"/>
        <v>1.0521064287420008</v>
      </c>
      <c r="AA351" s="32">
        <f t="shared" si="34"/>
        <v>1.0897835494945292</v>
      </c>
      <c r="AB351" s="32">
        <f t="shared" si="34"/>
        <v>1.0513300268168551</v>
      </c>
    </row>
    <row r="352" spans="1:28" x14ac:dyDescent="0.25">
      <c r="A352" s="5"/>
    </row>
    <row r="353" spans="1:28" x14ac:dyDescent="0.25">
      <c r="A353" s="5" t="str">
        <f>'RAW DATA INPUTS &gt;&gt;&gt;'!D38</f>
        <v>AA MT Wind + PHSE</v>
      </c>
    </row>
    <row r="354" spans="1:28" x14ac:dyDescent="0.25">
      <c r="A354" s="6" t="s">
        <v>6</v>
      </c>
      <c r="B354" s="2">
        <v>2021</v>
      </c>
      <c r="C354" s="2">
        <v>2022</v>
      </c>
      <c r="D354" s="2">
        <v>2023</v>
      </c>
      <c r="E354" s="2">
        <v>2024</v>
      </c>
      <c r="F354" s="2">
        <v>2025</v>
      </c>
      <c r="G354" s="2">
        <v>2026</v>
      </c>
      <c r="H354" s="2">
        <v>2027</v>
      </c>
      <c r="I354" s="2">
        <v>2028</v>
      </c>
      <c r="J354" s="2">
        <v>2029</v>
      </c>
      <c r="K354" s="2">
        <v>2030</v>
      </c>
      <c r="L354" s="2">
        <v>2031</v>
      </c>
      <c r="M354" s="2">
        <v>2032</v>
      </c>
      <c r="N354" s="2">
        <v>2033</v>
      </c>
      <c r="O354" s="2">
        <v>2034</v>
      </c>
      <c r="P354" s="2">
        <v>2035</v>
      </c>
      <c r="Q354" s="2">
        <v>2036</v>
      </c>
      <c r="R354" s="2">
        <v>2037</v>
      </c>
      <c r="S354" s="2">
        <v>2038</v>
      </c>
      <c r="T354" s="2">
        <v>2039</v>
      </c>
      <c r="U354" s="2">
        <v>2040</v>
      </c>
      <c r="V354" s="2">
        <v>2041</v>
      </c>
      <c r="W354" s="2">
        <v>2042</v>
      </c>
      <c r="X354" s="2">
        <v>2043</v>
      </c>
      <c r="Y354" s="2">
        <v>2044</v>
      </c>
      <c r="Z354" s="2">
        <v>2045</v>
      </c>
      <c r="AA354" s="2">
        <v>2046</v>
      </c>
      <c r="AB354" s="2">
        <v>2047</v>
      </c>
    </row>
    <row r="355" spans="1:28" x14ac:dyDescent="0.25">
      <c r="A355" s="7" t="s">
        <v>7</v>
      </c>
      <c r="B355" s="8">
        <v>1.7536969870088226</v>
      </c>
      <c r="C355" s="8">
        <v>1.807705940077164</v>
      </c>
      <c r="D355" s="8">
        <v>1.8005682222834831</v>
      </c>
      <c r="E355" s="8">
        <v>1.7941020105540162</v>
      </c>
      <c r="F355" s="8">
        <v>1.4918089676705877</v>
      </c>
      <c r="G355" s="8">
        <v>0.13389677316736567</v>
      </c>
      <c r="H355" s="8">
        <v>1.3971678110366313E-2</v>
      </c>
      <c r="I355" s="8">
        <v>1.4266222517607821E-2</v>
      </c>
      <c r="J355" s="8">
        <v>1.2476405931989542E-2</v>
      </c>
      <c r="K355" s="8">
        <v>1.0413360112757852E-2</v>
      </c>
      <c r="L355" s="8">
        <v>1.0575120410796992E-2</v>
      </c>
      <c r="M355" s="8">
        <v>1.1374977346439394E-2</v>
      </c>
      <c r="N355" s="8">
        <v>1.0305479771609258E-2</v>
      </c>
      <c r="O355" s="8">
        <v>1.0033306394348789E-2</v>
      </c>
      <c r="P355" s="8">
        <v>1.0769234273786054E-2</v>
      </c>
      <c r="Q355" s="8">
        <v>1.1479184652879237E-2</v>
      </c>
      <c r="R355" s="8">
        <v>1.0478511318575351E-2</v>
      </c>
      <c r="S355" s="8">
        <v>1.0278099480601562E-3</v>
      </c>
      <c r="T355" s="8">
        <v>1.2766467595122656E-3</v>
      </c>
      <c r="U355" s="8">
        <v>2.4851128122433592E-3</v>
      </c>
      <c r="V355" s="8">
        <v>2.465400357525703E-3</v>
      </c>
      <c r="W355" s="8">
        <v>2.5225431434044532E-3</v>
      </c>
      <c r="X355" s="8">
        <v>2.0006372761460938E-3</v>
      </c>
      <c r="Y355" s="8">
        <v>4.136548356191796E-3</v>
      </c>
      <c r="Z355" s="8">
        <v>3.4062354027642188E-3</v>
      </c>
      <c r="AA355" s="8">
        <v>4.6200491832833592E-3</v>
      </c>
      <c r="AB355" s="8">
        <v>3.0771939645571093E-3</v>
      </c>
    </row>
    <row r="356" spans="1:28" x14ac:dyDescent="0.25">
      <c r="A356" s="9" t="s">
        <v>8</v>
      </c>
      <c r="B356" s="10">
        <v>2.2330874999999999</v>
      </c>
      <c r="C356" s="10">
        <v>2.2049794999999999</v>
      </c>
      <c r="D356" s="10">
        <v>2.180025375</v>
      </c>
      <c r="E356" s="10">
        <v>2.1947852499999998</v>
      </c>
      <c r="F356" s="10">
        <v>2.2260108750000001</v>
      </c>
      <c r="G356" s="10">
        <v>0</v>
      </c>
      <c r="H356" s="10">
        <v>0</v>
      </c>
      <c r="I356" s="10">
        <v>0</v>
      </c>
      <c r="J356" s="10">
        <v>0</v>
      </c>
      <c r="K356" s="10">
        <v>0</v>
      </c>
      <c r="L356" s="10">
        <v>0</v>
      </c>
      <c r="M356" s="10">
        <v>0</v>
      </c>
      <c r="N356" s="10">
        <v>0</v>
      </c>
      <c r="O356" s="10">
        <v>0</v>
      </c>
      <c r="P356" s="10">
        <v>0</v>
      </c>
      <c r="Q356" s="10">
        <v>0</v>
      </c>
      <c r="R356" s="10">
        <v>0</v>
      </c>
      <c r="S356" s="10">
        <v>0</v>
      </c>
      <c r="T356" s="10">
        <v>0</v>
      </c>
      <c r="U356" s="10">
        <v>0</v>
      </c>
      <c r="V356" s="10">
        <v>0</v>
      </c>
      <c r="W356" s="10">
        <v>0</v>
      </c>
      <c r="X356" s="10">
        <v>0</v>
      </c>
      <c r="Y356" s="10">
        <v>0</v>
      </c>
      <c r="Z356" s="10">
        <v>0</v>
      </c>
      <c r="AA356" s="10">
        <v>0</v>
      </c>
      <c r="AB356" s="10">
        <v>0</v>
      </c>
    </row>
    <row r="357" spans="1:28" x14ac:dyDescent="0.25">
      <c r="A357" s="9" t="s">
        <v>9</v>
      </c>
      <c r="B357" s="10">
        <v>2.5619040136718749</v>
      </c>
      <c r="C357" s="10">
        <v>2.737275220703125</v>
      </c>
      <c r="D357" s="10">
        <v>2.7523053476562498</v>
      </c>
      <c r="E357" s="10">
        <v>2.6811473945312501</v>
      </c>
      <c r="F357" s="10">
        <v>2.627584837890625</v>
      </c>
      <c r="G357" s="10">
        <v>2.097072185546875</v>
      </c>
      <c r="H357" s="10">
        <v>2.2689704687500001</v>
      </c>
      <c r="I357" s="10">
        <v>2.0133213291015624</v>
      </c>
      <c r="J357" s="10">
        <v>1.7573244521484375</v>
      </c>
      <c r="K357" s="10">
        <v>1.59594506640625</v>
      </c>
      <c r="L357" s="10">
        <v>1.4812245771484376</v>
      </c>
      <c r="M357" s="10">
        <v>1.3238328183593751</v>
      </c>
      <c r="N357" s="10">
        <v>1.2448914677734375</v>
      </c>
      <c r="O357" s="10">
        <v>1.2087633242187501</v>
      </c>
      <c r="P357" s="10">
        <v>1.1622885527343749</v>
      </c>
      <c r="Q357" s="10">
        <v>1.1449934501953125</v>
      </c>
      <c r="R357" s="10">
        <v>1.0777254208984375</v>
      </c>
      <c r="S357" s="10">
        <v>1.036857673828125</v>
      </c>
      <c r="T357" s="10">
        <v>0.96478003808593749</v>
      </c>
      <c r="U357" s="10">
        <v>0.82865137499999997</v>
      </c>
      <c r="V357" s="10">
        <v>0.71077825097656255</v>
      </c>
      <c r="W357" s="10">
        <v>0.84261132617187495</v>
      </c>
      <c r="X357" s="10">
        <v>0.68195491015624998</v>
      </c>
      <c r="Y357" s="10">
        <v>0.55950101708984379</v>
      </c>
      <c r="Z357" s="10">
        <v>0.50264629589843746</v>
      </c>
      <c r="AA357" s="10">
        <v>0.44780806982421872</v>
      </c>
      <c r="AB357" s="10">
        <v>0.44708691040039061</v>
      </c>
    </row>
    <row r="358" spans="1:28" x14ac:dyDescent="0.25">
      <c r="A358" s="11" t="s">
        <v>3</v>
      </c>
      <c r="B358" s="10">
        <v>1.9667506407010549</v>
      </c>
      <c r="C358" s="10">
        <v>1.8107906967107099</v>
      </c>
      <c r="D358" s="10">
        <v>1.2847392678603724</v>
      </c>
      <c r="E358" s="10">
        <v>1.2482471261057875</v>
      </c>
      <c r="F358" s="10">
        <v>1.1183418839288024</v>
      </c>
      <c r="G358" s="10">
        <v>2.6567707947625898</v>
      </c>
      <c r="H358" s="10">
        <v>2.0597326111478047</v>
      </c>
      <c r="I358" s="10">
        <v>1.9537658006551024</v>
      </c>
      <c r="J358" s="10">
        <v>1.8551524056493174</v>
      </c>
      <c r="K358" s="10">
        <v>1.6216602386161649</v>
      </c>
      <c r="L358" s="10">
        <v>1.5883748368033699</v>
      </c>
      <c r="M358" s="10">
        <v>1.655981074934725</v>
      </c>
      <c r="N358" s="10">
        <v>1.6469284292923825</v>
      </c>
      <c r="O358" s="10">
        <v>1.5709652544207324</v>
      </c>
      <c r="P358" s="10">
        <v>1.4904289706956373</v>
      </c>
      <c r="Q358" s="10">
        <v>1.4659306721798475</v>
      </c>
      <c r="R358" s="10">
        <v>1.4705394275340724</v>
      </c>
      <c r="S358" s="10">
        <v>1.4676159327606424</v>
      </c>
      <c r="T358" s="10">
        <v>1.4960094544782199</v>
      </c>
      <c r="U358" s="10">
        <v>1.5176378483991173</v>
      </c>
      <c r="V358" s="10">
        <v>1.5380046452180849</v>
      </c>
      <c r="W358" s="10">
        <v>1.36434958555676</v>
      </c>
      <c r="X358" s="10">
        <v>1.3198628730106876</v>
      </c>
      <c r="Y358" s="10">
        <v>1.2771440342195151</v>
      </c>
      <c r="Z358" s="10">
        <v>1.2800967928432476</v>
      </c>
      <c r="AA358" s="10">
        <v>1.2431136687113649</v>
      </c>
      <c r="AB358" s="10">
        <v>1.2162919649943975</v>
      </c>
    </row>
    <row r="359" spans="1:28" x14ac:dyDescent="0.25">
      <c r="A359" s="9" t="s">
        <v>54</v>
      </c>
      <c r="B359" s="10">
        <v>0</v>
      </c>
      <c r="C359" s="10">
        <v>0</v>
      </c>
      <c r="D359" s="10">
        <v>0</v>
      </c>
      <c r="E359" s="10">
        <v>0</v>
      </c>
      <c r="F359" s="10">
        <v>0</v>
      </c>
      <c r="G359" s="10">
        <v>0.1303652890625</v>
      </c>
      <c r="H359" s="10">
        <v>0.154248890625</v>
      </c>
      <c r="I359" s="10">
        <v>0.14109053125000001</v>
      </c>
      <c r="J359" s="10">
        <v>0.134247375</v>
      </c>
      <c r="K359" s="10">
        <v>0.12268240625</v>
      </c>
      <c r="L359" s="10">
        <v>0.12964526562500001</v>
      </c>
      <c r="M359" s="10">
        <v>0.2291068046875</v>
      </c>
      <c r="N359" s="10">
        <v>0.22343493750000001</v>
      </c>
      <c r="O359" s="10">
        <v>0.24366790625000001</v>
      </c>
      <c r="P359" s="10">
        <v>0.2367369140625</v>
      </c>
      <c r="Q359" s="10">
        <v>0.2301695</v>
      </c>
      <c r="R359" s="10">
        <v>0.21662669531250001</v>
      </c>
      <c r="S359" s="10">
        <v>0.32723872656250003</v>
      </c>
      <c r="T359" s="10">
        <v>0.31265170312500001</v>
      </c>
      <c r="U359" s="10">
        <v>0.28249694531250003</v>
      </c>
      <c r="V359" s="10">
        <v>0.25403765625000002</v>
      </c>
      <c r="W359" s="10">
        <v>0.26240021875000002</v>
      </c>
      <c r="X359" s="10">
        <v>0.30996663281249998</v>
      </c>
      <c r="Y359" s="10">
        <v>0.263463109375</v>
      </c>
      <c r="Z359" s="10">
        <v>0.230563796875</v>
      </c>
      <c r="AA359" s="10">
        <v>0.41032450781250002</v>
      </c>
      <c r="AB359" s="10">
        <v>0.413708578125</v>
      </c>
    </row>
    <row r="360" spans="1:28" x14ac:dyDescent="0.25">
      <c r="A360" s="12" t="s">
        <v>10</v>
      </c>
      <c r="B360" s="13">
        <v>8.5154391413817514</v>
      </c>
      <c r="C360" s="13">
        <v>8.5607513574909984</v>
      </c>
      <c r="D360" s="13">
        <v>8.0176382128001045</v>
      </c>
      <c r="E360" s="13">
        <v>7.9182817811910526</v>
      </c>
      <c r="F360" s="13">
        <v>7.4637465644900152</v>
      </c>
      <c r="G360" s="13">
        <v>5.0181050425393305</v>
      </c>
      <c r="H360" s="13">
        <v>4.496923648633171</v>
      </c>
      <c r="I360" s="13">
        <v>4.1224438835242729</v>
      </c>
      <c r="J360" s="13">
        <v>3.7592006387297445</v>
      </c>
      <c r="K360" s="13">
        <v>3.3507010713851728</v>
      </c>
      <c r="L360" s="13">
        <v>3.2098197999876046</v>
      </c>
      <c r="M360" s="13">
        <v>3.2202956753280394</v>
      </c>
      <c r="N360" s="13">
        <v>3.1255603143374295</v>
      </c>
      <c r="O360" s="13">
        <v>3.0334297912838313</v>
      </c>
      <c r="P360" s="13">
        <v>2.9002236717662981</v>
      </c>
      <c r="Q360" s="13">
        <v>2.8525728070280394</v>
      </c>
      <c r="R360" s="13">
        <v>2.7753700550635854</v>
      </c>
      <c r="S360" s="13">
        <v>2.8327401430993273</v>
      </c>
      <c r="T360" s="13">
        <v>2.7747178424486698</v>
      </c>
      <c r="U360" s="13">
        <v>2.6312712815238606</v>
      </c>
      <c r="V360" s="13">
        <v>2.5052859528021734</v>
      </c>
      <c r="W360" s="13">
        <v>2.4718836736220391</v>
      </c>
      <c r="X360" s="13">
        <v>2.3137850532555837</v>
      </c>
      <c r="Y360" s="13">
        <v>2.1042447090405507</v>
      </c>
      <c r="Z360" s="13">
        <v>2.0167131210194493</v>
      </c>
      <c r="AA360" s="13">
        <v>2.1058662955313672</v>
      </c>
      <c r="AB360" s="13">
        <v>2.0801646474843452</v>
      </c>
    </row>
    <row r="361" spans="1:28" x14ac:dyDescent="0.25">
      <c r="A361" s="109" t="s">
        <v>223</v>
      </c>
      <c r="B361" s="32">
        <f t="shared" ref="B361:AB361" si="35">B360-B358</f>
        <v>6.5486885006806963</v>
      </c>
      <c r="C361" s="32">
        <f t="shared" si="35"/>
        <v>6.7499606607802889</v>
      </c>
      <c r="D361" s="32">
        <f t="shared" si="35"/>
        <v>6.7328989449397323</v>
      </c>
      <c r="E361" s="32">
        <f t="shared" si="35"/>
        <v>6.6700346550852654</v>
      </c>
      <c r="F361" s="32">
        <f t="shared" si="35"/>
        <v>6.345404680561213</v>
      </c>
      <c r="G361" s="32">
        <f t="shared" si="35"/>
        <v>2.3613342477767407</v>
      </c>
      <c r="H361" s="32">
        <f t="shared" si="35"/>
        <v>2.4371910374853663</v>
      </c>
      <c r="I361" s="32">
        <f t="shared" si="35"/>
        <v>2.1686780828691705</v>
      </c>
      <c r="J361" s="32">
        <f t="shared" si="35"/>
        <v>1.9040482330804271</v>
      </c>
      <c r="K361" s="32">
        <f t="shared" si="35"/>
        <v>1.7290408327690079</v>
      </c>
      <c r="L361" s="32">
        <f t="shared" si="35"/>
        <v>1.6214449631842347</v>
      </c>
      <c r="M361" s="32">
        <f t="shared" si="35"/>
        <v>1.5643146003933144</v>
      </c>
      <c r="N361" s="32">
        <f t="shared" si="35"/>
        <v>1.4786318850450471</v>
      </c>
      <c r="O361" s="32">
        <f t="shared" si="35"/>
        <v>1.4624645368630989</v>
      </c>
      <c r="P361" s="32">
        <f t="shared" si="35"/>
        <v>1.4097947010706608</v>
      </c>
      <c r="Q361" s="32">
        <f t="shared" si="35"/>
        <v>1.3866421348481919</v>
      </c>
      <c r="R361" s="32">
        <f t="shared" si="35"/>
        <v>1.304830627529513</v>
      </c>
      <c r="S361" s="32">
        <f t="shared" si="35"/>
        <v>1.3651242103386849</v>
      </c>
      <c r="T361" s="32">
        <f t="shared" si="35"/>
        <v>1.2787083879704499</v>
      </c>
      <c r="U361" s="32">
        <f t="shared" si="35"/>
        <v>1.1136334331247433</v>
      </c>
      <c r="V361" s="32">
        <f t="shared" si="35"/>
        <v>0.96728130758408848</v>
      </c>
      <c r="W361" s="32">
        <f t="shared" si="35"/>
        <v>1.1075340880652791</v>
      </c>
      <c r="X361" s="32">
        <f t="shared" si="35"/>
        <v>0.99392218024489609</v>
      </c>
      <c r="Y361" s="32">
        <f t="shared" si="35"/>
        <v>0.82710067482103566</v>
      </c>
      <c r="Z361" s="32">
        <f t="shared" si="35"/>
        <v>0.73661632817620171</v>
      </c>
      <c r="AA361" s="32">
        <f t="shared" si="35"/>
        <v>0.86275262682000231</v>
      </c>
      <c r="AB361" s="32">
        <f t="shared" si="35"/>
        <v>0.86387268248994764</v>
      </c>
    </row>
    <row r="362" spans="1:28" x14ac:dyDescent="0.25">
      <c r="A362" s="5"/>
    </row>
    <row r="363" spans="1:28" x14ac:dyDescent="0.25">
      <c r="A363" s="5" t="str">
        <f>'RAW DATA INPUTS &gt;&gt;&gt;'!AR1</f>
        <v>WX BP, Market Reliance, Biodiesel</v>
      </c>
    </row>
    <row r="364" spans="1:28" x14ac:dyDescent="0.25">
      <c r="A364" s="6" t="s">
        <v>6</v>
      </c>
      <c r="B364" s="2">
        <v>2021</v>
      </c>
      <c r="C364" s="2">
        <v>2022</v>
      </c>
      <c r="D364" s="2">
        <v>2023</v>
      </c>
      <c r="E364" s="2">
        <v>2024</v>
      </c>
      <c r="F364" s="2">
        <v>2025</v>
      </c>
      <c r="G364" s="2">
        <v>2026</v>
      </c>
      <c r="H364" s="2">
        <v>2027</v>
      </c>
      <c r="I364" s="2">
        <v>2028</v>
      </c>
      <c r="J364" s="2">
        <v>2029</v>
      </c>
      <c r="K364" s="2">
        <v>2030</v>
      </c>
      <c r="L364" s="2">
        <v>2031</v>
      </c>
      <c r="M364" s="2">
        <v>2032</v>
      </c>
      <c r="N364" s="2">
        <v>2033</v>
      </c>
      <c r="O364" s="2">
        <v>2034</v>
      </c>
      <c r="P364" s="2">
        <v>2035</v>
      </c>
      <c r="Q364" s="2">
        <v>2036</v>
      </c>
      <c r="R364" s="2">
        <v>2037</v>
      </c>
      <c r="S364" s="2">
        <v>2038</v>
      </c>
      <c r="T364" s="2">
        <v>2039</v>
      </c>
      <c r="U364" s="2">
        <v>2040</v>
      </c>
      <c r="V364" s="2">
        <v>2041</v>
      </c>
      <c r="W364" s="2">
        <v>2042</v>
      </c>
      <c r="X364" s="2">
        <v>2043</v>
      </c>
      <c r="Y364" s="2">
        <v>2044</v>
      </c>
      <c r="Z364" s="2">
        <v>2045</v>
      </c>
      <c r="AA364" s="2">
        <v>2046</v>
      </c>
      <c r="AB364" s="2">
        <v>2047</v>
      </c>
    </row>
    <row r="365" spans="1:28" x14ac:dyDescent="0.25">
      <c r="A365" s="7" t="s">
        <v>7</v>
      </c>
      <c r="B365" s="8">
        <v>1.7536969870088226</v>
      </c>
      <c r="C365" s="8">
        <v>1.807705940077164</v>
      </c>
      <c r="D365" s="8">
        <v>1.8005682222834831</v>
      </c>
      <c r="E365" s="8">
        <v>1.7940955514855226</v>
      </c>
      <c r="F365" s="8">
        <v>1.4909777686468138</v>
      </c>
      <c r="G365" s="8">
        <v>0.13389677316736567</v>
      </c>
      <c r="H365" s="8">
        <v>1.3971678110366313E-2</v>
      </c>
      <c r="I365" s="8">
        <v>1.4266222517607821E-2</v>
      </c>
      <c r="J365" s="8">
        <v>1.2476405931989542E-2</v>
      </c>
      <c r="K365" s="8">
        <v>1.0413360112757852E-2</v>
      </c>
      <c r="L365" s="8">
        <v>1.0575120410796992E-2</v>
      </c>
      <c r="M365" s="8">
        <v>1.1374977346439394E-2</v>
      </c>
      <c r="N365" s="8">
        <v>1.0305479771609258E-2</v>
      </c>
      <c r="O365" s="8">
        <v>1.0033306394348789E-2</v>
      </c>
      <c r="P365" s="8">
        <v>1.0769234273786054E-2</v>
      </c>
      <c r="Q365" s="8">
        <v>1.1565380541167363E-2</v>
      </c>
      <c r="R365" s="8">
        <v>1.0343865994999882E-2</v>
      </c>
      <c r="S365" s="8">
        <v>8.2540541348976562E-4</v>
      </c>
      <c r="T365" s="8">
        <v>1.232163900641953E-3</v>
      </c>
      <c r="U365" s="8">
        <v>2.1597970957182811E-3</v>
      </c>
      <c r="V365" s="8">
        <v>1.6604788865766404E-3</v>
      </c>
      <c r="W365" s="8">
        <v>1.8814028922553906E-3</v>
      </c>
      <c r="X365" s="8">
        <v>9.4425217179132815E-4</v>
      </c>
      <c r="Y365" s="8">
        <v>2.7911676766789058E-3</v>
      </c>
      <c r="Z365" s="8">
        <v>1.777970836993828E-3</v>
      </c>
      <c r="AA365" s="8">
        <v>3.8499688550941405E-3</v>
      </c>
      <c r="AB365" s="8">
        <v>3.8674609302235155E-3</v>
      </c>
    </row>
    <row r="366" spans="1:28" x14ac:dyDescent="0.25">
      <c r="A366" s="9" t="s">
        <v>8</v>
      </c>
      <c r="B366" s="10">
        <v>2.2330874999999999</v>
      </c>
      <c r="C366" s="10">
        <v>2.2049794999999999</v>
      </c>
      <c r="D366" s="10">
        <v>2.180025375</v>
      </c>
      <c r="E366" s="10">
        <v>2.1947853749999999</v>
      </c>
      <c r="F366" s="10">
        <v>2.2260110000000002</v>
      </c>
      <c r="G366" s="10">
        <v>0</v>
      </c>
      <c r="H366" s="10">
        <v>0</v>
      </c>
      <c r="I366" s="10">
        <v>0</v>
      </c>
      <c r="J366" s="10">
        <v>0</v>
      </c>
      <c r="K366" s="10">
        <v>0</v>
      </c>
      <c r="L366" s="10">
        <v>0</v>
      </c>
      <c r="M366" s="10">
        <v>0</v>
      </c>
      <c r="N366" s="10">
        <v>0</v>
      </c>
      <c r="O366" s="10">
        <v>0</v>
      </c>
      <c r="P366" s="10">
        <v>0</v>
      </c>
      <c r="Q366" s="10">
        <v>0</v>
      </c>
      <c r="R366" s="10">
        <v>0</v>
      </c>
      <c r="S366" s="10">
        <v>0</v>
      </c>
      <c r="T366" s="10">
        <v>0</v>
      </c>
      <c r="U366" s="10">
        <v>0</v>
      </c>
      <c r="V366" s="10">
        <v>0</v>
      </c>
      <c r="W366" s="10">
        <v>0</v>
      </c>
      <c r="X366" s="10">
        <v>0</v>
      </c>
      <c r="Y366" s="10">
        <v>0</v>
      </c>
      <c r="Z366" s="10">
        <v>0</v>
      </c>
      <c r="AA366" s="10">
        <v>0</v>
      </c>
      <c r="AB366" s="10">
        <v>0</v>
      </c>
    </row>
    <row r="367" spans="1:28" x14ac:dyDescent="0.25">
      <c r="A367" s="9" t="s">
        <v>9</v>
      </c>
      <c r="B367" s="10">
        <v>2.5619040136718749</v>
      </c>
      <c r="C367" s="10">
        <v>2.73696344140625</v>
      </c>
      <c r="D367" s="10">
        <v>2.7562354648437499</v>
      </c>
      <c r="E367" s="10">
        <v>2.6649393710937499</v>
      </c>
      <c r="F367" s="10">
        <v>2.6140043164062501</v>
      </c>
      <c r="G367" s="10">
        <v>2.6858580371093752</v>
      </c>
      <c r="H367" s="10">
        <v>2.974632673828125</v>
      </c>
      <c r="I367" s="10">
        <v>2.7516015468749999</v>
      </c>
      <c r="J367" s="10">
        <v>2.3793218203125002</v>
      </c>
      <c r="K367" s="10">
        <v>2.1820168574218748</v>
      </c>
      <c r="L367" s="10">
        <v>2.0162294882812501</v>
      </c>
      <c r="M367" s="10">
        <v>1.8818579023437501</v>
      </c>
      <c r="N367" s="10">
        <v>1.8049468164062501</v>
      </c>
      <c r="O367" s="10">
        <v>1.736367447265625</v>
      </c>
      <c r="P367" s="10">
        <v>1.72297435546875</v>
      </c>
      <c r="Q367" s="10">
        <v>1.724561703125</v>
      </c>
      <c r="R367" s="10">
        <v>1.6632709335937499</v>
      </c>
      <c r="S367" s="10">
        <v>1.71284269140625</v>
      </c>
      <c r="T367" s="10">
        <v>1.6256754296875</v>
      </c>
      <c r="U367" s="10">
        <v>1.4849770625000001</v>
      </c>
      <c r="V367" s="10">
        <v>1.32900198828125</v>
      </c>
      <c r="W367" s="10">
        <v>1.3851996093750001</v>
      </c>
      <c r="X367" s="10">
        <v>1.3100090117187499</v>
      </c>
      <c r="Y367" s="10">
        <v>1.1643694707031249</v>
      </c>
      <c r="Z367" s="10">
        <v>1.0695714375000001</v>
      </c>
      <c r="AA367" s="10">
        <v>0.67941205468749999</v>
      </c>
      <c r="AB367" s="10">
        <v>0.61708640234375001</v>
      </c>
    </row>
    <row r="368" spans="1:28" x14ac:dyDescent="0.25">
      <c r="A368" s="11" t="s">
        <v>3</v>
      </c>
      <c r="B368" s="10">
        <v>1.9667506407010549</v>
      </c>
      <c r="C368" s="10">
        <v>1.81046361598058</v>
      </c>
      <c r="D368" s="10">
        <v>1.27757685017831</v>
      </c>
      <c r="E368" s="10">
        <v>1.2441770423663898</v>
      </c>
      <c r="F368" s="10">
        <v>0.91010718953615999</v>
      </c>
      <c r="G368" s="10">
        <v>2.0734162912073599</v>
      </c>
      <c r="H368" s="10">
        <v>1.4194083758409224</v>
      </c>
      <c r="I368" s="10">
        <v>1.4862364123234924</v>
      </c>
      <c r="J368" s="10">
        <v>1.3275619150423299</v>
      </c>
      <c r="K368" s="10">
        <v>1.1388400670057126</v>
      </c>
      <c r="L368" s="10">
        <v>1.1684254583794373</v>
      </c>
      <c r="M368" s="10">
        <v>1.2084046949873524</v>
      </c>
      <c r="N368" s="10">
        <v>1.1190014646205999</v>
      </c>
      <c r="O368" s="10">
        <v>1.1104087310947399</v>
      </c>
      <c r="P368" s="10">
        <v>1.0525071323733723</v>
      </c>
      <c r="Q368" s="10">
        <v>1.0110979412037624</v>
      </c>
      <c r="R368" s="10">
        <v>0.97221435278536239</v>
      </c>
      <c r="S368" s="10">
        <v>0.97933263383723623</v>
      </c>
      <c r="T368" s="10">
        <v>0.98409108040926374</v>
      </c>
      <c r="U368" s="10">
        <v>0.99947134122215875</v>
      </c>
      <c r="V368" s="10">
        <v>0.96368978114950754</v>
      </c>
      <c r="W368" s="10">
        <v>0.93655093196022876</v>
      </c>
      <c r="X368" s="10">
        <v>0.90203951933259996</v>
      </c>
      <c r="Y368" s="10">
        <v>0.91604293405286752</v>
      </c>
      <c r="Z368" s="10">
        <v>0.91363029217237246</v>
      </c>
      <c r="AA368" s="10">
        <v>0.91404323761552997</v>
      </c>
      <c r="AB368" s="10">
        <v>0.87835747751372495</v>
      </c>
    </row>
    <row r="369" spans="1:28" x14ac:dyDescent="0.25">
      <c r="A369" s="9" t="s">
        <v>54</v>
      </c>
      <c r="B369" s="10">
        <v>0</v>
      </c>
      <c r="C369" s="10">
        <v>0</v>
      </c>
      <c r="D369" s="10">
        <v>0</v>
      </c>
      <c r="E369" s="10">
        <v>0</v>
      </c>
      <c r="F369" s="10">
        <v>0</v>
      </c>
      <c r="G369" s="10">
        <v>0</v>
      </c>
      <c r="H369" s="10">
        <v>0</v>
      </c>
      <c r="I369" s="10">
        <v>0</v>
      </c>
      <c r="J369" s="10">
        <v>0</v>
      </c>
      <c r="K369" s="10">
        <v>0</v>
      </c>
      <c r="L369" s="10">
        <v>0</v>
      </c>
      <c r="M369" s="10">
        <v>0</v>
      </c>
      <c r="N369" s="10">
        <v>0</v>
      </c>
      <c r="O369" s="10">
        <v>2.2241509765625E-2</v>
      </c>
      <c r="P369" s="10">
        <v>2.2246488281250001E-2</v>
      </c>
      <c r="Q369" s="10">
        <v>2.1271181640625001E-2</v>
      </c>
      <c r="R369" s="10">
        <v>2.0158042968750001E-2</v>
      </c>
      <c r="S369" s="10">
        <v>2.0450089843750002E-2</v>
      </c>
      <c r="T369" s="10">
        <v>1.992064453125E-2</v>
      </c>
      <c r="U369" s="10">
        <v>1.8667728515624999E-2</v>
      </c>
      <c r="V369" s="10">
        <v>1.8667394531249999E-2</v>
      </c>
      <c r="W369" s="10">
        <v>1.861922265625E-2</v>
      </c>
      <c r="X369" s="10">
        <v>1.6999978515625E-2</v>
      </c>
      <c r="Y369" s="10">
        <v>1.7589804687499998E-2</v>
      </c>
      <c r="Z369" s="10">
        <v>1.740909375E-2</v>
      </c>
      <c r="AA369" s="10">
        <v>0.51470514843750004</v>
      </c>
      <c r="AB369" s="10">
        <v>0.48074953027343748</v>
      </c>
    </row>
    <row r="370" spans="1:28" x14ac:dyDescent="0.25">
      <c r="A370" s="12" t="s">
        <v>10</v>
      </c>
      <c r="B370" s="13">
        <v>8.5154391413817514</v>
      </c>
      <c r="C370" s="13">
        <v>8.5601124974639937</v>
      </c>
      <c r="D370" s="13">
        <v>8.0144059123055431</v>
      </c>
      <c r="E370" s="13">
        <v>7.8979973399456629</v>
      </c>
      <c r="F370" s="13">
        <v>7.2411002745892246</v>
      </c>
      <c r="G370" s="13">
        <v>4.8931711014841008</v>
      </c>
      <c r="H370" s="13">
        <v>4.4080127277794139</v>
      </c>
      <c r="I370" s="13">
        <v>4.2521041817161001</v>
      </c>
      <c r="J370" s="13">
        <v>3.7193601412868196</v>
      </c>
      <c r="K370" s="13">
        <v>3.3312702845403455</v>
      </c>
      <c r="L370" s="13">
        <v>3.1952300670714848</v>
      </c>
      <c r="M370" s="13">
        <v>3.1016375746775418</v>
      </c>
      <c r="N370" s="13">
        <v>2.9342537607984593</v>
      </c>
      <c r="O370" s="13">
        <v>2.8790509945203389</v>
      </c>
      <c r="P370" s="13">
        <v>2.8084972103971584</v>
      </c>
      <c r="Q370" s="13">
        <v>2.7684962065105543</v>
      </c>
      <c r="R370" s="13">
        <v>2.6659871953428622</v>
      </c>
      <c r="S370" s="13">
        <v>2.7134508205007259</v>
      </c>
      <c r="T370" s="13">
        <v>2.6309193185286559</v>
      </c>
      <c r="U370" s="13">
        <v>2.5052759293335023</v>
      </c>
      <c r="V370" s="13">
        <v>2.3130196428485843</v>
      </c>
      <c r="W370" s="13">
        <v>2.3422511668837345</v>
      </c>
      <c r="X370" s="13">
        <v>2.2299927617387665</v>
      </c>
      <c r="Y370" s="13">
        <v>2.100793377120171</v>
      </c>
      <c r="Z370" s="13">
        <v>2.0023887942593666</v>
      </c>
      <c r="AA370" s="13">
        <v>2.1120104095956238</v>
      </c>
      <c r="AB370" s="13">
        <v>1.980060871061136</v>
      </c>
    </row>
    <row r="371" spans="1:28" x14ac:dyDescent="0.25">
      <c r="A371" s="109" t="s">
        <v>223</v>
      </c>
      <c r="B371" s="32">
        <f t="shared" ref="B371:AB371" si="36">B370-B368</f>
        <v>6.5486885006806963</v>
      </c>
      <c r="C371" s="32">
        <f t="shared" si="36"/>
        <v>6.7496488814834139</v>
      </c>
      <c r="D371" s="32">
        <f t="shared" si="36"/>
        <v>6.7368290621272333</v>
      </c>
      <c r="E371" s="32">
        <f t="shared" si="36"/>
        <v>6.6538202975792728</v>
      </c>
      <c r="F371" s="32">
        <f t="shared" si="36"/>
        <v>6.3309930850530645</v>
      </c>
      <c r="G371" s="32">
        <f t="shared" si="36"/>
        <v>2.8197548102767409</v>
      </c>
      <c r="H371" s="32">
        <f t="shared" si="36"/>
        <v>2.9886043519384913</v>
      </c>
      <c r="I371" s="32">
        <f t="shared" si="36"/>
        <v>2.7658677693926075</v>
      </c>
      <c r="J371" s="32">
        <f t="shared" si="36"/>
        <v>2.3917982262444895</v>
      </c>
      <c r="K371" s="32">
        <f t="shared" si="36"/>
        <v>2.1924302175346329</v>
      </c>
      <c r="L371" s="32">
        <f t="shared" si="36"/>
        <v>2.0268046086920473</v>
      </c>
      <c r="M371" s="32">
        <f t="shared" si="36"/>
        <v>1.8932328796901894</v>
      </c>
      <c r="N371" s="32">
        <f t="shared" si="36"/>
        <v>1.8152522961778594</v>
      </c>
      <c r="O371" s="32">
        <f t="shared" si="36"/>
        <v>1.7686422634255989</v>
      </c>
      <c r="P371" s="32">
        <f t="shared" si="36"/>
        <v>1.755990078023786</v>
      </c>
      <c r="Q371" s="32">
        <f t="shared" si="36"/>
        <v>1.7573982653067919</v>
      </c>
      <c r="R371" s="32">
        <f t="shared" si="36"/>
        <v>1.6937728425574998</v>
      </c>
      <c r="S371" s="32">
        <f t="shared" si="36"/>
        <v>1.7341181866634896</v>
      </c>
      <c r="T371" s="32">
        <f t="shared" si="36"/>
        <v>1.6468282381193922</v>
      </c>
      <c r="U371" s="32">
        <f t="shared" si="36"/>
        <v>1.5058045881113435</v>
      </c>
      <c r="V371" s="32">
        <f t="shared" si="36"/>
        <v>1.3493298616990768</v>
      </c>
      <c r="W371" s="32">
        <f t="shared" si="36"/>
        <v>1.4057002349235057</v>
      </c>
      <c r="X371" s="32">
        <f t="shared" si="36"/>
        <v>1.3279532424061666</v>
      </c>
      <c r="Y371" s="32">
        <f t="shared" si="36"/>
        <v>1.1847504430673035</v>
      </c>
      <c r="Z371" s="32">
        <f t="shared" si="36"/>
        <v>1.0887585020869941</v>
      </c>
      <c r="AA371" s="32">
        <f t="shared" si="36"/>
        <v>1.1979671719800939</v>
      </c>
      <c r="AB371" s="32">
        <f t="shared" si="36"/>
        <v>1.1017033935474112</v>
      </c>
    </row>
    <row r="373" spans="1:28" x14ac:dyDescent="0.25">
      <c r="A373" s="5"/>
    </row>
    <row r="374" spans="1:28" x14ac:dyDescent="0.25">
      <c r="A374" s="6"/>
    </row>
    <row r="375" spans="1:28" x14ac:dyDescent="0.25">
      <c r="A375" s="7"/>
    </row>
    <row r="376" spans="1:28" x14ac:dyDescent="0.25">
      <c r="A376" s="9"/>
    </row>
    <row r="377" spans="1:28" x14ac:dyDescent="0.25">
      <c r="A377" s="9"/>
    </row>
    <row r="378" spans="1:28" x14ac:dyDescent="0.25">
      <c r="A378" s="11"/>
    </row>
    <row r="379" spans="1:28" x14ac:dyDescent="0.25">
      <c r="A379" s="9"/>
    </row>
    <row r="380" spans="1:28" x14ac:dyDescent="0.25">
      <c r="A380" s="12"/>
    </row>
    <row r="381" spans="1:28" x14ac:dyDescent="0.25">
      <c r="A381" s="109"/>
    </row>
    <row r="382" spans="1:28" x14ac:dyDescent="0.25">
      <c r="A382" s="5"/>
    </row>
    <row r="383" spans="1:28" x14ac:dyDescent="0.25">
      <c r="A383" s="5"/>
    </row>
    <row r="384" spans="1:28" x14ac:dyDescent="0.25">
      <c r="A384" s="6"/>
    </row>
    <row r="385" spans="1:1" x14ac:dyDescent="0.25">
      <c r="A385" s="7"/>
    </row>
    <row r="386" spans="1:1" x14ac:dyDescent="0.25">
      <c r="A386" s="9"/>
    </row>
    <row r="387" spans="1:1" x14ac:dyDescent="0.25">
      <c r="A387" s="9"/>
    </row>
    <row r="388" spans="1:1" x14ac:dyDescent="0.25">
      <c r="A388" s="11"/>
    </row>
    <row r="389" spans="1:1" x14ac:dyDescent="0.25">
      <c r="A389" s="9"/>
    </row>
    <row r="390" spans="1:1" x14ac:dyDescent="0.25">
      <c r="A390" s="12"/>
    </row>
    <row r="391" spans="1:1" x14ac:dyDescent="0.25">
      <c r="A391" s="109"/>
    </row>
    <row r="393" spans="1:1" x14ac:dyDescent="0.25">
      <c r="A393" s="5"/>
    </row>
    <row r="394" spans="1:1" x14ac:dyDescent="0.25">
      <c r="A394" s="6"/>
    </row>
    <row r="395" spans="1:1" x14ac:dyDescent="0.25">
      <c r="A395" s="7"/>
    </row>
    <row r="396" spans="1:1" x14ac:dyDescent="0.25">
      <c r="A396" s="9"/>
    </row>
    <row r="397" spans="1:1" x14ac:dyDescent="0.25">
      <c r="A397" s="9"/>
    </row>
    <row r="398" spans="1:1" x14ac:dyDescent="0.25">
      <c r="A398" s="11"/>
    </row>
    <row r="399" spans="1:1" x14ac:dyDescent="0.25">
      <c r="A399" s="9"/>
    </row>
    <row r="400" spans="1:1" x14ac:dyDescent="0.25">
      <c r="A400" s="12"/>
    </row>
    <row r="401" spans="1:1" x14ac:dyDescent="0.25">
      <c r="A401" s="109"/>
    </row>
    <row r="402" spans="1:1" x14ac:dyDescent="0.25">
      <c r="A402" s="5"/>
    </row>
    <row r="403" spans="1:1" x14ac:dyDescent="0.25">
      <c r="A403" s="5"/>
    </row>
    <row r="404" spans="1:1" x14ac:dyDescent="0.25">
      <c r="A404" s="6"/>
    </row>
    <row r="405" spans="1:1" x14ac:dyDescent="0.25">
      <c r="A405" s="7"/>
    </row>
    <row r="406" spans="1:1" x14ac:dyDescent="0.25">
      <c r="A406" s="9"/>
    </row>
    <row r="407" spans="1:1" x14ac:dyDescent="0.25">
      <c r="A407" s="9"/>
    </row>
    <row r="408" spans="1:1" x14ac:dyDescent="0.25">
      <c r="A408" s="11"/>
    </row>
    <row r="409" spans="1:1" x14ac:dyDescent="0.25">
      <c r="A409" s="9"/>
    </row>
    <row r="410" spans="1:1" x14ac:dyDescent="0.25">
      <c r="A410" s="12"/>
    </row>
    <row r="411" spans="1:1" x14ac:dyDescent="0.25">
      <c r="A411" s="109"/>
    </row>
    <row r="413" spans="1:1" x14ac:dyDescent="0.25">
      <c r="A413" s="5"/>
    </row>
    <row r="414" spans="1:1" x14ac:dyDescent="0.25">
      <c r="A414" s="6"/>
    </row>
    <row r="415" spans="1:1" x14ac:dyDescent="0.25">
      <c r="A415" s="7"/>
    </row>
    <row r="416" spans="1:1" x14ac:dyDescent="0.25">
      <c r="A416" s="9"/>
    </row>
    <row r="417" spans="1:1" x14ac:dyDescent="0.25">
      <c r="A417" s="9"/>
    </row>
    <row r="418" spans="1:1" x14ac:dyDescent="0.25">
      <c r="A418" s="11"/>
    </row>
    <row r="419" spans="1:1" x14ac:dyDescent="0.25">
      <c r="A419" s="9"/>
    </row>
    <row r="420" spans="1:1" x14ac:dyDescent="0.25">
      <c r="A420" s="12"/>
    </row>
    <row r="421" spans="1:1" x14ac:dyDescent="0.25">
      <c r="A421" s="109"/>
    </row>
    <row r="422" spans="1:1" x14ac:dyDescent="0.25">
      <c r="A422" s="5"/>
    </row>
    <row r="423" spans="1:1" x14ac:dyDescent="0.25">
      <c r="A423" s="5"/>
    </row>
    <row r="424" spans="1:1" x14ac:dyDescent="0.25">
      <c r="A424" s="6"/>
    </row>
    <row r="425" spans="1:1" x14ac:dyDescent="0.25">
      <c r="A425" s="7"/>
    </row>
    <row r="426" spans="1:1" x14ac:dyDescent="0.25">
      <c r="A426" s="9"/>
    </row>
    <row r="427" spans="1:1" x14ac:dyDescent="0.25">
      <c r="A427" s="9"/>
    </row>
    <row r="428" spans="1:1" x14ac:dyDescent="0.25">
      <c r="A428" s="11"/>
    </row>
    <row r="429" spans="1:1" x14ac:dyDescent="0.25">
      <c r="A429" s="9"/>
    </row>
    <row r="430" spans="1:1" x14ac:dyDescent="0.25">
      <c r="A430" s="12"/>
    </row>
    <row r="431" spans="1:1" x14ac:dyDescent="0.25">
      <c r="A431" s="109"/>
    </row>
    <row r="432" spans="1:1" x14ac:dyDescent="0.25">
      <c r="A432" s="5"/>
    </row>
    <row r="433" spans="1:1" x14ac:dyDescent="0.25">
      <c r="A433" s="5"/>
    </row>
    <row r="434" spans="1:1" x14ac:dyDescent="0.25">
      <c r="A434" s="6"/>
    </row>
    <row r="435" spans="1:1" x14ac:dyDescent="0.25">
      <c r="A435" s="7"/>
    </row>
    <row r="436" spans="1:1" x14ac:dyDescent="0.25">
      <c r="A436" s="9"/>
    </row>
    <row r="437" spans="1:1" x14ac:dyDescent="0.25">
      <c r="A437" s="9"/>
    </row>
    <row r="438" spans="1:1" x14ac:dyDescent="0.25">
      <c r="A438" s="11"/>
    </row>
    <row r="439" spans="1:1" x14ac:dyDescent="0.25">
      <c r="A439" s="9"/>
    </row>
    <row r="440" spans="1:1" x14ac:dyDescent="0.25">
      <c r="A440" s="12"/>
    </row>
    <row r="441" spans="1:1" x14ac:dyDescent="0.25">
      <c r="A441" s="109"/>
    </row>
    <row r="442" spans="1:1" x14ac:dyDescent="0.25">
      <c r="A442" s="5"/>
    </row>
    <row r="443" spans="1:1" x14ac:dyDescent="0.25">
      <c r="A443" s="5"/>
    </row>
    <row r="444" spans="1:1" x14ac:dyDescent="0.25">
      <c r="A444" s="6"/>
    </row>
    <row r="445" spans="1:1" x14ac:dyDescent="0.25">
      <c r="A445" s="7"/>
    </row>
    <row r="446" spans="1:1" x14ac:dyDescent="0.25">
      <c r="A446" s="9"/>
    </row>
    <row r="447" spans="1:1" x14ac:dyDescent="0.25">
      <c r="A447" s="9"/>
    </row>
    <row r="448" spans="1:1" x14ac:dyDescent="0.25">
      <c r="A448" s="11"/>
    </row>
    <row r="449" spans="1:1" x14ac:dyDescent="0.25">
      <c r="A449" s="9"/>
    </row>
    <row r="450" spans="1:1" x14ac:dyDescent="0.25">
      <c r="A450" s="12"/>
    </row>
    <row r="451" spans="1:1" x14ac:dyDescent="0.25">
      <c r="A451" s="109"/>
    </row>
    <row r="453" spans="1:1" x14ac:dyDescent="0.25">
      <c r="A453" s="5"/>
    </row>
    <row r="454" spans="1:1" x14ac:dyDescent="0.25">
      <c r="A454" s="6"/>
    </row>
    <row r="455" spans="1:1" x14ac:dyDescent="0.25">
      <c r="A455" s="7"/>
    </row>
    <row r="456" spans="1:1" x14ac:dyDescent="0.25">
      <c r="A456" s="9"/>
    </row>
    <row r="457" spans="1:1" x14ac:dyDescent="0.25">
      <c r="A457" s="9"/>
    </row>
    <row r="458" spans="1:1" x14ac:dyDescent="0.25">
      <c r="A458" s="11"/>
    </row>
    <row r="459" spans="1:1" x14ac:dyDescent="0.25">
      <c r="A459" s="9"/>
    </row>
    <row r="460" spans="1:1" x14ac:dyDescent="0.25">
      <c r="A460" s="12"/>
    </row>
    <row r="461" spans="1:1" x14ac:dyDescent="0.25">
      <c r="A461" s="109"/>
    </row>
    <row r="462" spans="1:1" x14ac:dyDescent="0.25">
      <c r="A462" s="5"/>
    </row>
    <row r="463" spans="1:1" x14ac:dyDescent="0.25">
      <c r="A463" s="5"/>
    </row>
    <row r="464" spans="1:1" x14ac:dyDescent="0.25">
      <c r="A464" s="6"/>
    </row>
    <row r="465" spans="1:1" x14ac:dyDescent="0.25">
      <c r="A465" s="7"/>
    </row>
    <row r="466" spans="1:1" x14ac:dyDescent="0.25">
      <c r="A466" s="9"/>
    </row>
    <row r="467" spans="1:1" x14ac:dyDescent="0.25">
      <c r="A467" s="9"/>
    </row>
    <row r="468" spans="1:1" x14ac:dyDescent="0.25">
      <c r="A468" s="11"/>
    </row>
    <row r="469" spans="1:1" x14ac:dyDescent="0.25">
      <c r="A469" s="9"/>
    </row>
    <row r="470" spans="1:1" x14ac:dyDescent="0.25">
      <c r="A470" s="12"/>
    </row>
    <row r="471" spans="1:1" x14ac:dyDescent="0.25">
      <c r="A471" s="109"/>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EU41"/>
  <sheetViews>
    <sheetView workbookViewId="0"/>
  </sheetViews>
  <sheetFormatPr defaultRowHeight="15" x14ac:dyDescent="0.25"/>
  <cols>
    <col min="1" max="1" width="58" customWidth="1"/>
    <col min="2" max="115" width="11.85546875" customWidth="1"/>
  </cols>
  <sheetData>
    <row r="1" spans="1:151" x14ac:dyDescent="0.25">
      <c r="A1" s="126"/>
      <c r="B1" t="str">
        <f>'RAW DATA INPUTS &gt;&gt;&gt;'!F1</f>
        <v>1 Mid</v>
      </c>
      <c r="E1" t="str">
        <f>'RAW DATA INPUTS &gt;&gt;&gt;'!G1</f>
        <v>2 Low</v>
      </c>
      <c r="H1" t="str">
        <f>'RAW DATA INPUTS &gt;&gt;&gt;'!H1</f>
        <v>3 High</v>
      </c>
      <c r="K1" t="str">
        <f>'RAW DATA INPUTS &gt;&gt;&gt;'!I1</f>
        <v>A Renewable Overgeneration</v>
      </c>
      <c r="N1" t="str">
        <f>'RAW DATA INPUTS &gt;&gt;&gt;'!J1</f>
        <v>B Market Reliance</v>
      </c>
      <c r="T1" t="str">
        <f>'RAW DATA INPUTS &gt;&gt;&gt;'!L1</f>
        <v>C Distributed Transmission</v>
      </c>
      <c r="W1" t="str">
        <f>'RAW DATA INPUTS &gt;&gt;&gt;'!M1</f>
        <v>D Transmission/build constraints - time delayed (option 2)</v>
      </c>
      <c r="Z1" t="str">
        <f>'RAW DATA INPUTS &gt;&gt;&gt;'!N1</f>
        <v>E Firm transmission as a % of nameplate</v>
      </c>
      <c r="AC1" t="str">
        <f>'RAW DATA INPUTS &gt;&gt;&gt;'!O1</f>
        <v>F 6-Yr DSR Ramp</v>
      </c>
      <c r="AF1" t="str">
        <f>'RAW DATA INPUTS &gt;&gt;&gt;'!P1</f>
        <v>G NEI DSR</v>
      </c>
      <c r="AI1" t="str">
        <f>'RAW DATA INPUTS &gt;&gt;&gt;'!Q1</f>
        <v>H Social Discount DSR</v>
      </c>
      <c r="AL1" t="str">
        <f>'RAW DATA INPUTS &gt;&gt;&gt;'!R1</f>
        <v>I SCGHG Dispatch Cost - LTCE Model</v>
      </c>
      <c r="AO1" t="str">
        <f>'RAW DATA INPUTS &gt;&gt;&gt;'!S1</f>
        <v>J SCGHG Dispatch Cost - LTCE and Hourly Models</v>
      </c>
      <c r="AR1" t="str">
        <f>'RAW DATA INPUTS &gt;&gt;&gt;'!T1</f>
        <v>K AR5 Upstream Emissions</v>
      </c>
      <c r="AU1" t="str">
        <f>'RAW DATA INPUTS &gt;&gt;&gt;'!U1</f>
        <v>L SCGHG Federal CO2 Tax as Fixed Cost</v>
      </c>
      <c r="AX1" t="str">
        <f>'RAW DATA INPUTS &gt;&gt;&gt;'!V1</f>
        <v>M Alternative Fuel for Peakers - Biodiesel</v>
      </c>
      <c r="BA1" t="str">
        <f>'RAW DATA INPUTS &gt;&gt;&gt;'!W1</f>
        <v>N1 100% Renewable by 2030 Batteries</v>
      </c>
      <c r="BD1" t="str">
        <f>'RAW DATA INPUTS &gt;&gt;&gt;'!X1</f>
        <v>N2 100% Renewable by 2030 PSH</v>
      </c>
      <c r="BG1" t="str">
        <f>'RAW DATA INPUTS &gt;&gt;&gt;'!Y1</f>
        <v>O1 100% Renewable by 2045 Batteries</v>
      </c>
      <c r="BJ1" t="str">
        <f>'RAW DATA INPUTS &gt;&gt;&gt;'!Z1</f>
        <v>O2 100% Renewable by 2045 PSH</v>
      </c>
      <c r="BM1" t="str">
        <f>'RAW DATA INPUTS &gt;&gt;&gt;'!AA1</f>
        <v>P1 No Thermal Before 2030, 2Hr LiIon</v>
      </c>
      <c r="BP1" t="str">
        <f>'RAW DATA INPUTS &gt;&gt;&gt;'!AB1</f>
        <v>P2 No Thermal Before 2030, PHES</v>
      </c>
      <c r="BS1" t="str">
        <f>'RAW DATA INPUTS &gt;&gt;&gt;'!AC1</f>
        <v>P3 No Thermal Before 2030, 4Hr LiIon</v>
      </c>
      <c r="BV1" t="str">
        <f>'RAW DATA INPUTS &gt;&gt;&gt;'!AD1</f>
        <v>Q Fuel switching, gas to electric</v>
      </c>
      <c r="BY1" t="str">
        <f>'RAW DATA INPUTS &gt;&gt;&gt;'!AE1</f>
        <v>R Temperature sensitivity on load</v>
      </c>
      <c r="CB1" t="str">
        <f>'RAW DATA INPUTS &gt;&gt;&gt;'!AF1</f>
        <v>S SCGHG Only, No CETA</v>
      </c>
      <c r="CE1" t="str">
        <f>'RAW DATA INPUTS &gt;&gt;&gt;'!AG1</f>
        <v>T No CETA</v>
      </c>
      <c r="CH1" t="str">
        <f>'RAW DATA INPUTS &gt;&gt;&gt;'!AH1</f>
        <v>U 2% Cost threshold</v>
      </c>
      <c r="CK1" t="str">
        <f>'RAW DATA INPUTS &gt;&gt;&gt;'!AI1</f>
        <v>V1 Balanced portfolio</v>
      </c>
      <c r="CN1" t="str">
        <f>'RAW DATA INPUTS &gt;&gt;&gt;'!AJ1</f>
        <v>V2 Balanced portfolio + MT Wind and PSH</v>
      </c>
      <c r="CQ1" t="str">
        <f>'RAW DATA INPUTS &gt;&gt;&gt;'!AK1</f>
        <v>V3 Balanced portfolio + 6 Year DSR</v>
      </c>
      <c r="CT1" t="str">
        <f>'RAW DATA INPUTS &gt;&gt;&gt;'!AL1</f>
        <v>W Preferred Portfolio (BP with Biodiesel)</v>
      </c>
      <c r="CW1" t="str">
        <f>'RAW DATA INPUTS &gt;&gt;&gt;'!AM1</f>
        <v>X Balanced Portfolio with Reduced Market Reliance</v>
      </c>
      <c r="CZ1" t="str">
        <f>'RAW DATA INPUTS &gt;&gt;&gt;'!AN1</f>
        <v>Y Maximum Customer Benefit</v>
      </c>
      <c r="DC1" t="str">
        <f>'RAW DATA INPUTS &gt;&gt;&gt;'!AO1</f>
        <v>Z No DSR</v>
      </c>
      <c r="DF1" t="str">
        <f>'RAW DATA INPUTS &gt;&gt;&gt;'!$AP$1</f>
        <v>AA MT Wind + PHSE</v>
      </c>
      <c r="DI1" t="str">
        <f>'RAW DATA INPUTS &gt;&gt;&gt;'!AR1</f>
        <v>WX BP, Market Reliance, Biodiesel</v>
      </c>
    </row>
    <row r="2" spans="1:151" x14ac:dyDescent="0.25">
      <c r="A2" s="126" t="s">
        <v>328</v>
      </c>
      <c r="B2" t="str">
        <f t="shared" ref="B2:AG2" si="0">IF(LEN(B3)=2,LEFT(B3,1),LEFT(B3,2))</f>
        <v>B</v>
      </c>
      <c r="C2" t="str">
        <f t="shared" si="0"/>
        <v>C</v>
      </c>
      <c r="D2" t="str">
        <f t="shared" si="0"/>
        <v>D</v>
      </c>
      <c r="E2" t="str">
        <f t="shared" si="0"/>
        <v>E</v>
      </c>
      <c r="F2" t="str">
        <f t="shared" si="0"/>
        <v>F</v>
      </c>
      <c r="G2" t="str">
        <f t="shared" si="0"/>
        <v>G</v>
      </c>
      <c r="H2" t="str">
        <f t="shared" si="0"/>
        <v>H</v>
      </c>
      <c r="I2" t="str">
        <f t="shared" si="0"/>
        <v>I</v>
      </c>
      <c r="J2" t="str">
        <f t="shared" si="0"/>
        <v>J</v>
      </c>
      <c r="K2" t="str">
        <f t="shared" si="0"/>
        <v>K</v>
      </c>
      <c r="L2" t="str">
        <f t="shared" si="0"/>
        <v>L</v>
      </c>
      <c r="M2" t="str">
        <f t="shared" si="0"/>
        <v>M</v>
      </c>
      <c r="N2" t="str">
        <f t="shared" si="0"/>
        <v>N</v>
      </c>
      <c r="O2" t="str">
        <f t="shared" si="0"/>
        <v>O</v>
      </c>
      <c r="P2" t="str">
        <f t="shared" si="0"/>
        <v>P</v>
      </c>
      <c r="T2" t="str">
        <f t="shared" si="0"/>
        <v>T</v>
      </c>
      <c r="U2" t="str">
        <f t="shared" si="0"/>
        <v>U</v>
      </c>
      <c r="V2" t="str">
        <f t="shared" si="0"/>
        <v>V</v>
      </c>
      <c r="W2" t="str">
        <f t="shared" si="0"/>
        <v>W</v>
      </c>
      <c r="X2" t="str">
        <f t="shared" si="0"/>
        <v>X</v>
      </c>
      <c r="Y2" t="str">
        <f t="shared" si="0"/>
        <v>Y</v>
      </c>
      <c r="Z2" t="str">
        <f t="shared" si="0"/>
        <v>Z</v>
      </c>
      <c r="AA2" t="str">
        <f t="shared" si="0"/>
        <v>AA</v>
      </c>
      <c r="AB2" t="str">
        <f t="shared" si="0"/>
        <v>AB</v>
      </c>
      <c r="AC2" t="str">
        <f t="shared" si="0"/>
        <v>AC</v>
      </c>
      <c r="AD2" t="str">
        <f t="shared" si="0"/>
        <v>AD</v>
      </c>
      <c r="AE2" t="str">
        <f t="shared" si="0"/>
        <v>AE</v>
      </c>
      <c r="AF2" t="str">
        <f t="shared" si="0"/>
        <v>AF</v>
      </c>
      <c r="AG2" t="str">
        <f t="shared" si="0"/>
        <v>AG</v>
      </c>
      <c r="AH2" t="str">
        <f t="shared" ref="AH2:BM2" si="1">IF(LEN(AH3)=2,LEFT(AH3,1),LEFT(AH3,2))</f>
        <v>AH</v>
      </c>
      <c r="AI2" t="str">
        <f t="shared" si="1"/>
        <v>AI</v>
      </c>
      <c r="AJ2" t="str">
        <f t="shared" si="1"/>
        <v>AJ</v>
      </c>
      <c r="AK2" t="str">
        <f t="shared" si="1"/>
        <v>AK</v>
      </c>
      <c r="AL2" t="str">
        <f t="shared" si="1"/>
        <v>AL</v>
      </c>
      <c r="AM2" t="str">
        <f t="shared" si="1"/>
        <v>AM</v>
      </c>
      <c r="AN2" t="str">
        <f t="shared" si="1"/>
        <v>AN</v>
      </c>
      <c r="AO2" t="str">
        <f t="shared" si="1"/>
        <v>AO</v>
      </c>
      <c r="AP2" t="str">
        <f t="shared" si="1"/>
        <v>AP</v>
      </c>
      <c r="AQ2" t="str">
        <f t="shared" si="1"/>
        <v>AQ</v>
      </c>
      <c r="AR2" t="str">
        <f t="shared" si="1"/>
        <v>AR</v>
      </c>
      <c r="AS2" t="str">
        <f t="shared" si="1"/>
        <v>AS</v>
      </c>
      <c r="AT2" t="str">
        <f t="shared" si="1"/>
        <v>AT</v>
      </c>
      <c r="AU2" t="str">
        <f t="shared" si="1"/>
        <v>AU</v>
      </c>
      <c r="AV2" t="str">
        <f t="shared" si="1"/>
        <v>AV</v>
      </c>
      <c r="AW2" t="str">
        <f t="shared" si="1"/>
        <v>AW</v>
      </c>
      <c r="AX2" t="str">
        <f t="shared" si="1"/>
        <v>AX</v>
      </c>
      <c r="AY2" t="str">
        <f t="shared" si="1"/>
        <v>AY</v>
      </c>
      <c r="AZ2" t="str">
        <f t="shared" si="1"/>
        <v>AZ</v>
      </c>
      <c r="BA2" t="str">
        <f t="shared" si="1"/>
        <v>BA</v>
      </c>
      <c r="BB2" t="str">
        <f t="shared" si="1"/>
        <v>BB</v>
      </c>
      <c r="BC2" t="str">
        <f t="shared" si="1"/>
        <v>BC</v>
      </c>
      <c r="BD2" t="str">
        <f t="shared" si="1"/>
        <v>BD</v>
      </c>
      <c r="BE2" t="str">
        <f t="shared" si="1"/>
        <v>BE</v>
      </c>
      <c r="BF2" t="str">
        <f t="shared" si="1"/>
        <v>BF</v>
      </c>
      <c r="BG2" t="str">
        <f t="shared" si="1"/>
        <v>BG</v>
      </c>
      <c r="BH2" t="str">
        <f t="shared" si="1"/>
        <v>BH</v>
      </c>
      <c r="BI2" t="str">
        <f t="shared" si="1"/>
        <v>BI</v>
      </c>
      <c r="BJ2" t="str">
        <f t="shared" si="1"/>
        <v>BJ</v>
      </c>
      <c r="BK2" t="str">
        <f t="shared" si="1"/>
        <v>BK</v>
      </c>
      <c r="BL2" t="str">
        <f t="shared" si="1"/>
        <v>BL</v>
      </c>
      <c r="BM2" t="str">
        <f t="shared" si="1"/>
        <v>BM</v>
      </c>
      <c r="BN2" t="str">
        <f t="shared" ref="BN2:CS2" si="2">IF(LEN(BN3)=2,LEFT(BN3,1),LEFT(BN3,2))</f>
        <v>BN</v>
      </c>
      <c r="BO2" t="str">
        <f t="shared" si="2"/>
        <v>BO</v>
      </c>
      <c r="BP2" t="str">
        <f t="shared" si="2"/>
        <v>BP</v>
      </c>
      <c r="BQ2" t="str">
        <f t="shared" si="2"/>
        <v>BQ</v>
      </c>
      <c r="BR2" t="str">
        <f t="shared" si="2"/>
        <v>BR</v>
      </c>
      <c r="BS2" t="str">
        <f t="shared" si="2"/>
        <v>BS</v>
      </c>
      <c r="BT2" t="str">
        <f t="shared" si="2"/>
        <v>BT</v>
      </c>
      <c r="BU2" t="str">
        <f t="shared" si="2"/>
        <v>BU</v>
      </c>
      <c r="BV2" t="str">
        <f t="shared" si="2"/>
        <v>BV</v>
      </c>
      <c r="BW2" t="str">
        <f t="shared" si="2"/>
        <v>BW</v>
      </c>
      <c r="BX2" t="str">
        <f t="shared" si="2"/>
        <v>BX</v>
      </c>
      <c r="BY2" t="str">
        <f t="shared" si="2"/>
        <v>BY</v>
      </c>
      <c r="BZ2" t="str">
        <f t="shared" si="2"/>
        <v>BZ</v>
      </c>
      <c r="CA2" t="str">
        <f t="shared" si="2"/>
        <v>CA</v>
      </c>
      <c r="CB2" t="str">
        <f t="shared" si="2"/>
        <v>CB</v>
      </c>
      <c r="CC2" t="str">
        <f t="shared" si="2"/>
        <v>CC</v>
      </c>
      <c r="CD2" t="str">
        <f t="shared" si="2"/>
        <v>CD</v>
      </c>
      <c r="CE2" t="str">
        <f t="shared" si="2"/>
        <v>CE</v>
      </c>
      <c r="CF2" t="str">
        <f t="shared" si="2"/>
        <v>CF</v>
      </c>
      <c r="CG2" t="str">
        <f t="shared" si="2"/>
        <v>CG</v>
      </c>
      <c r="CH2" t="str">
        <f t="shared" si="2"/>
        <v>CH</v>
      </c>
      <c r="CI2" t="str">
        <f t="shared" si="2"/>
        <v>CI</v>
      </c>
      <c r="CJ2" t="str">
        <f t="shared" si="2"/>
        <v>CJ</v>
      </c>
      <c r="CK2" t="str">
        <f t="shared" si="2"/>
        <v>CK</v>
      </c>
      <c r="CL2" t="str">
        <f t="shared" si="2"/>
        <v>CL</v>
      </c>
      <c r="CM2" t="str">
        <f t="shared" si="2"/>
        <v>CM</v>
      </c>
      <c r="CN2" t="str">
        <f t="shared" si="2"/>
        <v>CN</v>
      </c>
      <c r="CO2" t="str">
        <f t="shared" si="2"/>
        <v>CO</v>
      </c>
      <c r="CP2" t="str">
        <f t="shared" si="2"/>
        <v>CP</v>
      </c>
      <c r="CQ2" t="str">
        <f t="shared" si="2"/>
        <v>CQ</v>
      </c>
      <c r="CR2" t="str">
        <f t="shared" si="2"/>
        <v>CR</v>
      </c>
      <c r="CS2" t="str">
        <f t="shared" si="2"/>
        <v>CS</v>
      </c>
      <c r="CT2" t="str">
        <f t="shared" ref="CT2:DY2" si="3">IF(LEN(CT3)=2,LEFT(CT3,1),LEFT(CT3,2))</f>
        <v>CT</v>
      </c>
      <c r="CU2" t="str">
        <f t="shared" si="3"/>
        <v>CU</v>
      </c>
      <c r="CV2" t="str">
        <f t="shared" si="3"/>
        <v>CV</v>
      </c>
      <c r="CW2" t="str">
        <f t="shared" si="3"/>
        <v>CW</v>
      </c>
      <c r="CX2" t="str">
        <f t="shared" si="3"/>
        <v>CX</v>
      </c>
      <c r="CY2" t="str">
        <f t="shared" si="3"/>
        <v>CY</v>
      </c>
      <c r="CZ2" t="str">
        <f t="shared" si="3"/>
        <v>CZ</v>
      </c>
      <c r="DA2" t="str">
        <f t="shared" si="3"/>
        <v>DA</v>
      </c>
      <c r="DB2" t="str">
        <f t="shared" si="3"/>
        <v>DB</v>
      </c>
      <c r="DC2" t="str">
        <f t="shared" si="3"/>
        <v>DC</v>
      </c>
      <c r="DD2" t="str">
        <f t="shared" si="3"/>
        <v>DD</v>
      </c>
      <c r="DE2" t="str">
        <f t="shared" si="3"/>
        <v>DE</v>
      </c>
      <c r="DF2" t="str">
        <f t="shared" si="3"/>
        <v>DF</v>
      </c>
      <c r="DG2" t="str">
        <f t="shared" si="3"/>
        <v>DG</v>
      </c>
      <c r="DH2" t="str">
        <f t="shared" si="3"/>
        <v>DH</v>
      </c>
      <c r="DI2" t="str">
        <f t="shared" si="3"/>
        <v>DI</v>
      </c>
      <c r="DJ2" t="str">
        <f t="shared" si="3"/>
        <v>DJ</v>
      </c>
      <c r="DK2" t="str">
        <f t="shared" si="3"/>
        <v>DK</v>
      </c>
      <c r="DL2" t="str">
        <f t="shared" si="3"/>
        <v>DL</v>
      </c>
      <c r="DM2" t="str">
        <f t="shared" si="3"/>
        <v>DM</v>
      </c>
      <c r="DN2" t="str">
        <f t="shared" si="3"/>
        <v>DN</v>
      </c>
      <c r="DO2" t="str">
        <f t="shared" si="3"/>
        <v>DO</v>
      </c>
      <c r="DP2" t="str">
        <f t="shared" si="3"/>
        <v>DP</v>
      </c>
      <c r="DQ2" t="str">
        <f t="shared" si="3"/>
        <v>DQ</v>
      </c>
      <c r="DR2" t="str">
        <f t="shared" si="3"/>
        <v>DR</v>
      </c>
      <c r="DS2" t="str">
        <f t="shared" si="3"/>
        <v>DS</v>
      </c>
      <c r="DT2" t="str">
        <f t="shared" si="3"/>
        <v>DT</v>
      </c>
      <c r="DU2" t="str">
        <f t="shared" si="3"/>
        <v>DU</v>
      </c>
      <c r="DV2" t="str">
        <f t="shared" si="3"/>
        <v>DV</v>
      </c>
      <c r="DW2" t="str">
        <f t="shared" si="3"/>
        <v>DW</v>
      </c>
      <c r="DX2" t="str">
        <f t="shared" si="3"/>
        <v>DX</v>
      </c>
      <c r="DY2" t="str">
        <f t="shared" si="3"/>
        <v>DY</v>
      </c>
      <c r="DZ2" t="str">
        <f t="shared" ref="DZ2:EU2" si="4">IF(LEN(DZ3)=2,LEFT(DZ3,1),LEFT(DZ3,2))</f>
        <v>DZ</v>
      </c>
      <c r="EA2" t="str">
        <f t="shared" si="4"/>
        <v>EA</v>
      </c>
      <c r="EB2" t="str">
        <f t="shared" si="4"/>
        <v>EB</v>
      </c>
      <c r="EC2" t="str">
        <f t="shared" si="4"/>
        <v>EC</v>
      </c>
      <c r="ED2" t="str">
        <f t="shared" si="4"/>
        <v>ED</v>
      </c>
      <c r="EE2" t="str">
        <f t="shared" si="4"/>
        <v>EE</v>
      </c>
      <c r="EF2" t="str">
        <f t="shared" si="4"/>
        <v>EF</v>
      </c>
      <c r="EG2" t="str">
        <f t="shared" si="4"/>
        <v>EG</v>
      </c>
      <c r="EH2" t="str">
        <f t="shared" si="4"/>
        <v>EH</v>
      </c>
      <c r="EI2" t="str">
        <f t="shared" si="4"/>
        <v>EI</v>
      </c>
      <c r="EJ2" t="str">
        <f t="shared" si="4"/>
        <v>EJ</v>
      </c>
      <c r="EK2" t="str">
        <f t="shared" si="4"/>
        <v>EK</v>
      </c>
      <c r="EL2" t="str">
        <f t="shared" si="4"/>
        <v>EL</v>
      </c>
      <c r="EM2" t="str">
        <f t="shared" si="4"/>
        <v>EM</v>
      </c>
      <c r="EN2" t="str">
        <f t="shared" si="4"/>
        <v>EN</v>
      </c>
      <c r="EO2" t="str">
        <f t="shared" si="4"/>
        <v>EO</v>
      </c>
      <c r="EP2" t="str">
        <f t="shared" si="4"/>
        <v>EP</v>
      </c>
      <c r="EQ2" t="str">
        <f t="shared" si="4"/>
        <v>EQ</v>
      </c>
      <c r="ER2" t="str">
        <f t="shared" si="4"/>
        <v>ER</v>
      </c>
      <c r="ES2" t="str">
        <f t="shared" si="4"/>
        <v>ES</v>
      </c>
      <c r="ET2" t="str">
        <f t="shared" si="4"/>
        <v>ET</v>
      </c>
      <c r="EU2" t="str">
        <f t="shared" si="4"/>
        <v>EU</v>
      </c>
    </row>
    <row r="3" spans="1:151" x14ac:dyDescent="0.25">
      <c r="A3" s="126"/>
      <c r="B3" t="str">
        <f t="shared" ref="B3:AG3" si="5">ADDRESS(ROW(B4),COLUMN(B4),4)</f>
        <v>B4</v>
      </c>
      <c r="C3" t="str">
        <f t="shared" si="5"/>
        <v>C4</v>
      </c>
      <c r="D3" t="str">
        <f t="shared" si="5"/>
        <v>D4</v>
      </c>
      <c r="E3" t="str">
        <f t="shared" si="5"/>
        <v>E4</v>
      </c>
      <c r="F3" t="str">
        <f t="shared" si="5"/>
        <v>F4</v>
      </c>
      <c r="G3" t="str">
        <f t="shared" si="5"/>
        <v>G4</v>
      </c>
      <c r="H3" t="str">
        <f t="shared" si="5"/>
        <v>H4</v>
      </c>
      <c r="I3" t="str">
        <f t="shared" si="5"/>
        <v>I4</v>
      </c>
      <c r="J3" t="str">
        <f t="shared" si="5"/>
        <v>J4</v>
      </c>
      <c r="K3" t="str">
        <f t="shared" si="5"/>
        <v>K4</v>
      </c>
      <c r="L3" t="str">
        <f t="shared" si="5"/>
        <v>L4</v>
      </c>
      <c r="M3" t="str">
        <f t="shared" si="5"/>
        <v>M4</v>
      </c>
      <c r="N3" t="str">
        <f t="shared" si="5"/>
        <v>N4</v>
      </c>
      <c r="O3" t="str">
        <f t="shared" si="5"/>
        <v>O4</v>
      </c>
      <c r="P3" t="str">
        <f t="shared" si="5"/>
        <v>P4</v>
      </c>
      <c r="T3" t="str">
        <f t="shared" si="5"/>
        <v>T4</v>
      </c>
      <c r="U3" t="str">
        <f t="shared" si="5"/>
        <v>U4</v>
      </c>
      <c r="V3" t="str">
        <f t="shared" si="5"/>
        <v>V4</v>
      </c>
      <c r="W3" t="str">
        <f t="shared" si="5"/>
        <v>W4</v>
      </c>
      <c r="X3" t="str">
        <f t="shared" si="5"/>
        <v>X4</v>
      </c>
      <c r="Y3" t="str">
        <f t="shared" si="5"/>
        <v>Y4</v>
      </c>
      <c r="Z3" t="str">
        <f t="shared" si="5"/>
        <v>Z4</v>
      </c>
      <c r="AA3" t="str">
        <f t="shared" si="5"/>
        <v>AA4</v>
      </c>
      <c r="AB3" t="str">
        <f t="shared" si="5"/>
        <v>AB4</v>
      </c>
      <c r="AC3" t="str">
        <f t="shared" si="5"/>
        <v>AC4</v>
      </c>
      <c r="AD3" t="str">
        <f t="shared" si="5"/>
        <v>AD4</v>
      </c>
      <c r="AE3" t="str">
        <f t="shared" si="5"/>
        <v>AE4</v>
      </c>
      <c r="AF3" t="str">
        <f t="shared" si="5"/>
        <v>AF4</v>
      </c>
      <c r="AG3" t="str">
        <f t="shared" si="5"/>
        <v>AG4</v>
      </c>
      <c r="AH3" t="str">
        <f t="shared" ref="AH3:BM3" si="6">ADDRESS(ROW(AH4),COLUMN(AH4),4)</f>
        <v>AH4</v>
      </c>
      <c r="AI3" t="str">
        <f t="shared" si="6"/>
        <v>AI4</v>
      </c>
      <c r="AJ3" t="str">
        <f t="shared" si="6"/>
        <v>AJ4</v>
      </c>
      <c r="AK3" t="str">
        <f t="shared" si="6"/>
        <v>AK4</v>
      </c>
      <c r="AL3" t="str">
        <f t="shared" si="6"/>
        <v>AL4</v>
      </c>
      <c r="AM3" t="str">
        <f t="shared" si="6"/>
        <v>AM4</v>
      </c>
      <c r="AN3" t="str">
        <f t="shared" si="6"/>
        <v>AN4</v>
      </c>
      <c r="AO3" t="str">
        <f t="shared" si="6"/>
        <v>AO4</v>
      </c>
      <c r="AP3" t="str">
        <f t="shared" si="6"/>
        <v>AP4</v>
      </c>
      <c r="AQ3" t="str">
        <f t="shared" si="6"/>
        <v>AQ4</v>
      </c>
      <c r="AR3" t="str">
        <f t="shared" si="6"/>
        <v>AR4</v>
      </c>
      <c r="AS3" t="str">
        <f t="shared" si="6"/>
        <v>AS4</v>
      </c>
      <c r="AT3" t="str">
        <f t="shared" si="6"/>
        <v>AT4</v>
      </c>
      <c r="AU3" t="str">
        <f t="shared" si="6"/>
        <v>AU4</v>
      </c>
      <c r="AV3" t="str">
        <f t="shared" si="6"/>
        <v>AV4</v>
      </c>
      <c r="AW3" t="str">
        <f t="shared" si="6"/>
        <v>AW4</v>
      </c>
      <c r="AX3" t="str">
        <f t="shared" si="6"/>
        <v>AX4</v>
      </c>
      <c r="AY3" t="str">
        <f t="shared" si="6"/>
        <v>AY4</v>
      </c>
      <c r="AZ3" t="str">
        <f t="shared" si="6"/>
        <v>AZ4</v>
      </c>
      <c r="BA3" t="str">
        <f t="shared" si="6"/>
        <v>BA4</v>
      </c>
      <c r="BB3" t="str">
        <f t="shared" si="6"/>
        <v>BB4</v>
      </c>
      <c r="BC3" t="str">
        <f t="shared" si="6"/>
        <v>BC4</v>
      </c>
      <c r="BD3" t="str">
        <f t="shared" si="6"/>
        <v>BD4</v>
      </c>
      <c r="BE3" t="str">
        <f t="shared" si="6"/>
        <v>BE4</v>
      </c>
      <c r="BF3" t="str">
        <f t="shared" si="6"/>
        <v>BF4</v>
      </c>
      <c r="BG3" t="str">
        <f t="shared" si="6"/>
        <v>BG4</v>
      </c>
      <c r="BH3" t="str">
        <f t="shared" si="6"/>
        <v>BH4</v>
      </c>
      <c r="BI3" t="str">
        <f t="shared" si="6"/>
        <v>BI4</v>
      </c>
      <c r="BJ3" t="str">
        <f t="shared" si="6"/>
        <v>BJ4</v>
      </c>
      <c r="BK3" t="str">
        <f t="shared" si="6"/>
        <v>BK4</v>
      </c>
      <c r="BL3" t="str">
        <f t="shared" si="6"/>
        <v>BL4</v>
      </c>
      <c r="BM3" t="str">
        <f t="shared" si="6"/>
        <v>BM4</v>
      </c>
      <c r="BN3" t="str">
        <f t="shared" ref="BN3:CS3" si="7">ADDRESS(ROW(BN4),COLUMN(BN4),4)</f>
        <v>BN4</v>
      </c>
      <c r="BO3" t="str">
        <f t="shared" si="7"/>
        <v>BO4</v>
      </c>
      <c r="BP3" t="str">
        <f t="shared" si="7"/>
        <v>BP4</v>
      </c>
      <c r="BQ3" t="str">
        <f t="shared" si="7"/>
        <v>BQ4</v>
      </c>
      <c r="BR3" t="str">
        <f t="shared" si="7"/>
        <v>BR4</v>
      </c>
      <c r="BS3" t="str">
        <f t="shared" si="7"/>
        <v>BS4</v>
      </c>
      <c r="BT3" t="str">
        <f t="shared" si="7"/>
        <v>BT4</v>
      </c>
      <c r="BU3" t="str">
        <f t="shared" si="7"/>
        <v>BU4</v>
      </c>
      <c r="BV3" t="str">
        <f t="shared" si="7"/>
        <v>BV4</v>
      </c>
      <c r="BW3" t="str">
        <f t="shared" si="7"/>
        <v>BW4</v>
      </c>
      <c r="BX3" t="str">
        <f t="shared" si="7"/>
        <v>BX4</v>
      </c>
      <c r="BY3" t="str">
        <f t="shared" si="7"/>
        <v>BY4</v>
      </c>
      <c r="BZ3" t="str">
        <f t="shared" si="7"/>
        <v>BZ4</v>
      </c>
      <c r="CA3" t="str">
        <f t="shared" si="7"/>
        <v>CA4</v>
      </c>
      <c r="CB3" t="str">
        <f t="shared" si="7"/>
        <v>CB4</v>
      </c>
      <c r="CC3" t="str">
        <f t="shared" si="7"/>
        <v>CC4</v>
      </c>
      <c r="CD3" t="str">
        <f t="shared" si="7"/>
        <v>CD4</v>
      </c>
      <c r="CE3" t="str">
        <f t="shared" si="7"/>
        <v>CE4</v>
      </c>
      <c r="CF3" t="str">
        <f t="shared" si="7"/>
        <v>CF4</v>
      </c>
      <c r="CG3" t="str">
        <f t="shared" si="7"/>
        <v>CG4</v>
      </c>
      <c r="CH3" t="str">
        <f t="shared" si="7"/>
        <v>CH4</v>
      </c>
      <c r="CI3" t="str">
        <f t="shared" si="7"/>
        <v>CI4</v>
      </c>
      <c r="CJ3" t="str">
        <f t="shared" si="7"/>
        <v>CJ4</v>
      </c>
      <c r="CK3" t="str">
        <f t="shared" si="7"/>
        <v>CK4</v>
      </c>
      <c r="CL3" t="str">
        <f t="shared" si="7"/>
        <v>CL4</v>
      </c>
      <c r="CM3" t="str">
        <f t="shared" si="7"/>
        <v>CM4</v>
      </c>
      <c r="CN3" t="str">
        <f t="shared" si="7"/>
        <v>CN4</v>
      </c>
      <c r="CO3" t="str">
        <f t="shared" si="7"/>
        <v>CO4</v>
      </c>
      <c r="CP3" t="str">
        <f t="shared" si="7"/>
        <v>CP4</v>
      </c>
      <c r="CQ3" t="str">
        <f t="shared" si="7"/>
        <v>CQ4</v>
      </c>
      <c r="CR3" t="str">
        <f t="shared" si="7"/>
        <v>CR4</v>
      </c>
      <c r="CS3" t="str">
        <f t="shared" si="7"/>
        <v>CS4</v>
      </c>
      <c r="CT3" t="str">
        <f t="shared" ref="CT3:DY3" si="8">ADDRESS(ROW(CT4),COLUMN(CT4),4)</f>
        <v>CT4</v>
      </c>
      <c r="CU3" t="str">
        <f t="shared" si="8"/>
        <v>CU4</v>
      </c>
      <c r="CV3" t="str">
        <f t="shared" si="8"/>
        <v>CV4</v>
      </c>
      <c r="CW3" t="str">
        <f t="shared" si="8"/>
        <v>CW4</v>
      </c>
      <c r="CX3" t="str">
        <f t="shared" si="8"/>
        <v>CX4</v>
      </c>
      <c r="CY3" t="str">
        <f t="shared" si="8"/>
        <v>CY4</v>
      </c>
      <c r="CZ3" t="str">
        <f t="shared" si="8"/>
        <v>CZ4</v>
      </c>
      <c r="DA3" t="str">
        <f t="shared" si="8"/>
        <v>DA4</v>
      </c>
      <c r="DB3" t="str">
        <f t="shared" si="8"/>
        <v>DB4</v>
      </c>
      <c r="DC3" t="str">
        <f t="shared" si="8"/>
        <v>DC4</v>
      </c>
      <c r="DD3" t="str">
        <f t="shared" si="8"/>
        <v>DD4</v>
      </c>
      <c r="DE3" t="str">
        <f t="shared" si="8"/>
        <v>DE4</v>
      </c>
      <c r="DF3" t="str">
        <f t="shared" si="8"/>
        <v>DF4</v>
      </c>
      <c r="DG3" t="str">
        <f t="shared" si="8"/>
        <v>DG4</v>
      </c>
      <c r="DH3" t="str">
        <f t="shared" si="8"/>
        <v>DH4</v>
      </c>
      <c r="DI3" t="str">
        <f t="shared" si="8"/>
        <v>DI4</v>
      </c>
      <c r="DJ3" t="str">
        <f t="shared" si="8"/>
        <v>DJ4</v>
      </c>
      <c r="DK3" t="str">
        <f t="shared" si="8"/>
        <v>DK4</v>
      </c>
      <c r="DL3" t="str">
        <f t="shared" si="8"/>
        <v>DL4</v>
      </c>
      <c r="DM3" t="str">
        <f t="shared" si="8"/>
        <v>DM4</v>
      </c>
      <c r="DN3" t="str">
        <f t="shared" si="8"/>
        <v>DN4</v>
      </c>
      <c r="DO3" t="str">
        <f t="shared" si="8"/>
        <v>DO4</v>
      </c>
      <c r="DP3" t="str">
        <f t="shared" si="8"/>
        <v>DP4</v>
      </c>
      <c r="DQ3" t="str">
        <f t="shared" si="8"/>
        <v>DQ4</v>
      </c>
      <c r="DR3" t="str">
        <f t="shared" si="8"/>
        <v>DR4</v>
      </c>
      <c r="DS3" t="str">
        <f t="shared" si="8"/>
        <v>DS4</v>
      </c>
      <c r="DT3" t="str">
        <f t="shared" si="8"/>
        <v>DT4</v>
      </c>
      <c r="DU3" t="str">
        <f t="shared" si="8"/>
        <v>DU4</v>
      </c>
      <c r="DV3" t="str">
        <f t="shared" si="8"/>
        <v>DV4</v>
      </c>
      <c r="DW3" t="str">
        <f t="shared" si="8"/>
        <v>DW4</v>
      </c>
      <c r="DX3" t="str">
        <f t="shared" si="8"/>
        <v>DX4</v>
      </c>
      <c r="DY3" t="str">
        <f t="shared" si="8"/>
        <v>DY4</v>
      </c>
      <c r="DZ3" t="str">
        <f t="shared" ref="DZ3:EU3" si="9">ADDRESS(ROW(DZ4),COLUMN(DZ4),4)</f>
        <v>DZ4</v>
      </c>
      <c r="EA3" t="str">
        <f t="shared" si="9"/>
        <v>EA4</v>
      </c>
      <c r="EB3" t="str">
        <f t="shared" si="9"/>
        <v>EB4</v>
      </c>
      <c r="EC3" t="str">
        <f t="shared" si="9"/>
        <v>EC4</v>
      </c>
      <c r="ED3" t="str">
        <f t="shared" si="9"/>
        <v>ED4</v>
      </c>
      <c r="EE3" t="str">
        <f t="shared" si="9"/>
        <v>EE4</v>
      </c>
      <c r="EF3" t="str">
        <f t="shared" si="9"/>
        <v>EF4</v>
      </c>
      <c r="EG3" t="str">
        <f t="shared" si="9"/>
        <v>EG4</v>
      </c>
      <c r="EH3" t="str">
        <f t="shared" si="9"/>
        <v>EH4</v>
      </c>
      <c r="EI3" t="str">
        <f t="shared" si="9"/>
        <v>EI4</v>
      </c>
      <c r="EJ3" t="str">
        <f t="shared" si="9"/>
        <v>EJ4</v>
      </c>
      <c r="EK3" t="str">
        <f t="shared" si="9"/>
        <v>EK4</v>
      </c>
      <c r="EL3" t="str">
        <f t="shared" si="9"/>
        <v>EL4</v>
      </c>
      <c r="EM3" t="str">
        <f t="shared" si="9"/>
        <v>EM4</v>
      </c>
      <c r="EN3" t="str">
        <f t="shared" si="9"/>
        <v>EN4</v>
      </c>
      <c r="EO3" t="str">
        <f t="shared" si="9"/>
        <v>EO4</v>
      </c>
      <c r="EP3" t="str">
        <f t="shared" si="9"/>
        <v>EP4</v>
      </c>
      <c r="EQ3" t="str">
        <f t="shared" si="9"/>
        <v>EQ4</v>
      </c>
      <c r="ER3" t="str">
        <f t="shared" si="9"/>
        <v>ER4</v>
      </c>
      <c r="ES3" t="str">
        <f t="shared" si="9"/>
        <v>ES4</v>
      </c>
      <c r="ET3" t="str">
        <f t="shared" si="9"/>
        <v>ET4</v>
      </c>
      <c r="EU3" t="str">
        <f t="shared" si="9"/>
        <v>EU4</v>
      </c>
    </row>
    <row r="4" spans="1:151" s="110" customFormat="1" ht="56.25" customHeight="1" x14ac:dyDescent="0.2">
      <c r="B4" s="111" t="str">
        <f>B1</f>
        <v>1 Mid</v>
      </c>
      <c r="C4" s="112" t="str">
        <f>B4</f>
        <v>1 Mid</v>
      </c>
      <c r="D4" s="113" t="str">
        <f>B4</f>
        <v>1 Mid</v>
      </c>
      <c r="E4" s="111" t="str">
        <f>E1</f>
        <v>2 Low</v>
      </c>
      <c r="F4" s="112" t="str">
        <f>E4</f>
        <v>2 Low</v>
      </c>
      <c r="G4" s="113" t="str">
        <f>E4</f>
        <v>2 Low</v>
      </c>
      <c r="H4" s="111" t="str">
        <f>H1</f>
        <v>3 High</v>
      </c>
      <c r="I4" s="112" t="str">
        <f>H4</f>
        <v>3 High</v>
      </c>
      <c r="J4" s="113" t="str">
        <f>H4</f>
        <v>3 High</v>
      </c>
      <c r="K4" s="111" t="str">
        <f>K1</f>
        <v>A Renewable Overgeneration</v>
      </c>
      <c r="L4" s="112" t="str">
        <f>K4</f>
        <v>A Renewable Overgeneration</v>
      </c>
      <c r="M4" s="113" t="str">
        <f>K4</f>
        <v>A Renewable Overgeneration</v>
      </c>
      <c r="N4" s="111" t="str">
        <f>N1</f>
        <v>B Market Reliance</v>
      </c>
      <c r="O4" s="112" t="str">
        <f>N4</f>
        <v>B Market Reliance</v>
      </c>
      <c r="P4" s="113" t="str">
        <f>N4</f>
        <v>B Market Reliance</v>
      </c>
      <c r="Q4" s="111" t="s">
        <v>432</v>
      </c>
      <c r="R4" s="112"/>
      <c r="S4" s="113"/>
      <c r="T4" s="111" t="str">
        <f>T1</f>
        <v>C Distributed Transmission</v>
      </c>
      <c r="U4" s="112" t="str">
        <f>T4</f>
        <v>C Distributed Transmission</v>
      </c>
      <c r="V4" s="113" t="str">
        <f>T4</f>
        <v>C Distributed Transmission</v>
      </c>
      <c r="W4" s="111" t="str">
        <f>W1</f>
        <v>D Transmission/build constraints - time delayed (option 2)</v>
      </c>
      <c r="X4" s="112" t="str">
        <f>W4</f>
        <v>D Transmission/build constraints - time delayed (option 2)</v>
      </c>
      <c r="Y4" s="113" t="str">
        <f>W4</f>
        <v>D Transmission/build constraints - time delayed (option 2)</v>
      </c>
      <c r="Z4" s="111" t="str">
        <f>Z1</f>
        <v>E Firm transmission as a % of nameplate</v>
      </c>
      <c r="AA4" s="112" t="str">
        <f>Z4</f>
        <v>E Firm transmission as a % of nameplate</v>
      </c>
      <c r="AB4" s="113" t="str">
        <f>Z4</f>
        <v>E Firm transmission as a % of nameplate</v>
      </c>
      <c r="AC4" s="286" t="str">
        <f>AC1</f>
        <v>F 6-Yr DSR Ramp</v>
      </c>
      <c r="AD4" s="112" t="str">
        <f>AC4</f>
        <v>F 6-Yr DSR Ramp</v>
      </c>
      <c r="AE4" s="113" t="str">
        <f>AC4</f>
        <v>F 6-Yr DSR Ramp</v>
      </c>
      <c r="AF4" s="111" t="str">
        <f>AF1</f>
        <v>G NEI DSR</v>
      </c>
      <c r="AG4" s="112" t="str">
        <f>AF4</f>
        <v>G NEI DSR</v>
      </c>
      <c r="AH4" s="113" t="str">
        <f>AF4</f>
        <v>G NEI DSR</v>
      </c>
      <c r="AI4" s="111" t="str">
        <f>AI1</f>
        <v>H Social Discount DSR</v>
      </c>
      <c r="AJ4" s="112" t="str">
        <f>AI4</f>
        <v>H Social Discount DSR</v>
      </c>
      <c r="AK4" s="113" t="str">
        <f>AI4</f>
        <v>H Social Discount DSR</v>
      </c>
      <c r="AL4" s="111" t="str">
        <f>AL1</f>
        <v>I SCGHG Dispatch Cost - LTCE Model</v>
      </c>
      <c r="AM4" s="112" t="str">
        <f>AL4</f>
        <v>I SCGHG Dispatch Cost - LTCE Model</v>
      </c>
      <c r="AN4" s="113" t="str">
        <f>AL4</f>
        <v>I SCGHG Dispatch Cost - LTCE Model</v>
      </c>
      <c r="AO4" s="111" t="str">
        <f>AO1</f>
        <v>J SCGHG Dispatch Cost - LTCE and Hourly Models</v>
      </c>
      <c r="AP4" s="112" t="str">
        <f>AO4</f>
        <v>J SCGHG Dispatch Cost - LTCE and Hourly Models</v>
      </c>
      <c r="AQ4" s="113" t="str">
        <f>AO4</f>
        <v>J SCGHG Dispatch Cost - LTCE and Hourly Models</v>
      </c>
      <c r="AR4" s="111" t="str">
        <f>AR1</f>
        <v>K AR5 Upstream Emissions</v>
      </c>
      <c r="AS4" s="112" t="str">
        <f>AR4</f>
        <v>K AR5 Upstream Emissions</v>
      </c>
      <c r="AT4" s="113" t="str">
        <f>AR4</f>
        <v>K AR5 Upstream Emissions</v>
      </c>
      <c r="AU4" s="111" t="str">
        <f>AU1</f>
        <v>L SCGHG Federal CO2 Tax as Fixed Cost</v>
      </c>
      <c r="AV4" s="112" t="str">
        <f>AU4</f>
        <v>L SCGHG Federal CO2 Tax as Fixed Cost</v>
      </c>
      <c r="AW4" s="113" t="str">
        <f>AU4</f>
        <v>L SCGHG Federal CO2 Tax as Fixed Cost</v>
      </c>
      <c r="AX4" s="111" t="str">
        <f>AX1</f>
        <v>M Alternative Fuel for Peakers - Biodiesel</v>
      </c>
      <c r="AY4" s="112" t="str">
        <f>AX4</f>
        <v>M Alternative Fuel for Peakers - Biodiesel</v>
      </c>
      <c r="AZ4" s="113" t="str">
        <f>AX4</f>
        <v>M Alternative Fuel for Peakers - Biodiesel</v>
      </c>
      <c r="BA4" s="111" t="str">
        <f>BA1</f>
        <v>N1 100% Renewable by 2030 Batteries</v>
      </c>
      <c r="BB4" s="112" t="str">
        <f>BA4</f>
        <v>N1 100% Renewable by 2030 Batteries</v>
      </c>
      <c r="BC4" s="113" t="str">
        <f>BA4</f>
        <v>N1 100% Renewable by 2030 Batteries</v>
      </c>
      <c r="BD4" s="111" t="str">
        <f>BD1</f>
        <v>N2 100% Renewable by 2030 PSH</v>
      </c>
      <c r="BE4" s="112" t="str">
        <f>BD4</f>
        <v>N2 100% Renewable by 2030 PSH</v>
      </c>
      <c r="BF4" s="113" t="str">
        <f>BD4</f>
        <v>N2 100% Renewable by 2030 PSH</v>
      </c>
      <c r="BG4" s="111" t="str">
        <f>BG1</f>
        <v>O1 100% Renewable by 2045 Batteries</v>
      </c>
      <c r="BH4" s="112" t="str">
        <f>BG4</f>
        <v>O1 100% Renewable by 2045 Batteries</v>
      </c>
      <c r="BI4" s="113" t="str">
        <f>BG4</f>
        <v>O1 100% Renewable by 2045 Batteries</v>
      </c>
      <c r="BJ4" s="111" t="str">
        <f>BJ1</f>
        <v>O2 100% Renewable by 2045 PSH</v>
      </c>
      <c r="BK4" s="112" t="str">
        <f>BJ4</f>
        <v>O2 100% Renewable by 2045 PSH</v>
      </c>
      <c r="BL4" s="113" t="str">
        <f>BJ4</f>
        <v>O2 100% Renewable by 2045 PSH</v>
      </c>
      <c r="BM4" s="111" t="str">
        <f>BM1</f>
        <v>P1 No Thermal Before 2030, 2Hr LiIon</v>
      </c>
      <c r="BN4" s="112" t="str">
        <f>BM4</f>
        <v>P1 No Thermal Before 2030, 2Hr LiIon</v>
      </c>
      <c r="BO4" s="113" t="str">
        <f>BM4</f>
        <v>P1 No Thermal Before 2030, 2Hr LiIon</v>
      </c>
      <c r="BP4" s="111" t="str">
        <f>BP1</f>
        <v>P2 No Thermal Before 2030, PHES</v>
      </c>
      <c r="BQ4" s="112" t="str">
        <f>BP4</f>
        <v>P2 No Thermal Before 2030, PHES</v>
      </c>
      <c r="BR4" s="113" t="str">
        <f>BP4</f>
        <v>P2 No Thermal Before 2030, PHES</v>
      </c>
      <c r="BS4" s="111" t="str">
        <f>BS1</f>
        <v>P3 No Thermal Before 2030, 4Hr LiIon</v>
      </c>
      <c r="BT4" s="112" t="str">
        <f>BS4</f>
        <v>P3 No Thermal Before 2030, 4Hr LiIon</v>
      </c>
      <c r="BU4" s="113" t="str">
        <f>BS4</f>
        <v>P3 No Thermal Before 2030, 4Hr LiIon</v>
      </c>
      <c r="BV4" s="111" t="str">
        <f>BV1</f>
        <v>Q Fuel switching, gas to electric</v>
      </c>
      <c r="BW4" s="112" t="str">
        <f>BV4</f>
        <v>Q Fuel switching, gas to electric</v>
      </c>
      <c r="BX4" s="113" t="str">
        <f>BV4</f>
        <v>Q Fuel switching, gas to electric</v>
      </c>
      <c r="BY4" s="111" t="str">
        <f>BY1</f>
        <v>R Temperature sensitivity on load</v>
      </c>
      <c r="BZ4" s="112" t="str">
        <f>BY4</f>
        <v>R Temperature sensitivity on load</v>
      </c>
      <c r="CA4" s="113" t="str">
        <f>BY4</f>
        <v>R Temperature sensitivity on load</v>
      </c>
      <c r="CB4" s="111" t="str">
        <f>CB1</f>
        <v>S SCGHG Only, No CETA</v>
      </c>
      <c r="CC4" s="112" t="str">
        <f>CB4</f>
        <v>S SCGHG Only, No CETA</v>
      </c>
      <c r="CD4" s="113" t="str">
        <f>CB4</f>
        <v>S SCGHG Only, No CETA</v>
      </c>
      <c r="CE4" s="111" t="str">
        <f>CE1</f>
        <v>T No CETA</v>
      </c>
      <c r="CF4" s="112" t="str">
        <f>CE4</f>
        <v>T No CETA</v>
      </c>
      <c r="CG4" s="113" t="str">
        <f>CE4</f>
        <v>T No CETA</v>
      </c>
      <c r="CH4" s="111" t="str">
        <f>CH1</f>
        <v>U 2% Cost threshold</v>
      </c>
      <c r="CI4" s="112" t="str">
        <f>CH4</f>
        <v>U 2% Cost threshold</v>
      </c>
      <c r="CJ4" s="113" t="str">
        <f>CH4</f>
        <v>U 2% Cost threshold</v>
      </c>
      <c r="CK4" s="111" t="str">
        <f>CK1</f>
        <v>V1 Balanced portfolio</v>
      </c>
      <c r="CL4" s="112" t="str">
        <f>CK4</f>
        <v>V1 Balanced portfolio</v>
      </c>
      <c r="CM4" s="113" t="str">
        <f>CK4</f>
        <v>V1 Balanced portfolio</v>
      </c>
      <c r="CN4" s="111" t="str">
        <f>CN1</f>
        <v>V2 Balanced portfolio + MT Wind and PSH</v>
      </c>
      <c r="CO4" s="112" t="str">
        <f>CN4</f>
        <v>V2 Balanced portfolio + MT Wind and PSH</v>
      </c>
      <c r="CP4" s="113" t="str">
        <f>CN4</f>
        <v>V2 Balanced portfolio + MT Wind and PSH</v>
      </c>
      <c r="CQ4" s="111" t="str">
        <f>CQ1</f>
        <v>V3 Balanced portfolio + 6 Year DSR</v>
      </c>
      <c r="CR4" s="112" t="str">
        <f>CQ4</f>
        <v>V3 Balanced portfolio + 6 Year DSR</v>
      </c>
      <c r="CS4" s="113" t="str">
        <f>CQ4</f>
        <v>V3 Balanced portfolio + 6 Year DSR</v>
      </c>
      <c r="CT4" s="111" t="str">
        <f>CT1</f>
        <v>W Preferred Portfolio (BP with Biodiesel)</v>
      </c>
      <c r="CU4" s="112" t="str">
        <f>CT4</f>
        <v>W Preferred Portfolio (BP with Biodiesel)</v>
      </c>
      <c r="CV4" s="113" t="str">
        <f>CT4</f>
        <v>W Preferred Portfolio (BP with Biodiesel)</v>
      </c>
      <c r="CW4" s="111" t="str">
        <f>CW1</f>
        <v>X Balanced Portfolio with Reduced Market Reliance</v>
      </c>
      <c r="CX4" s="112" t="str">
        <f>CW4</f>
        <v>X Balanced Portfolio with Reduced Market Reliance</v>
      </c>
      <c r="CY4" s="113" t="str">
        <f>CW4</f>
        <v>X Balanced Portfolio with Reduced Market Reliance</v>
      </c>
      <c r="CZ4" s="111" t="str">
        <f>CZ1</f>
        <v>Y Maximum Customer Benefit</v>
      </c>
      <c r="DA4" s="112" t="str">
        <f>CZ4</f>
        <v>Y Maximum Customer Benefit</v>
      </c>
      <c r="DB4" s="113" t="str">
        <f>CZ4</f>
        <v>Y Maximum Customer Benefit</v>
      </c>
      <c r="DC4" s="111" t="str">
        <f>DC1</f>
        <v>Z No DSR</v>
      </c>
      <c r="DD4" s="112" t="str">
        <f>DC4</f>
        <v>Z No DSR</v>
      </c>
      <c r="DE4" s="113" t="str">
        <f>DC4</f>
        <v>Z No DSR</v>
      </c>
      <c r="DF4" s="111" t="str">
        <f>DF1</f>
        <v>AA MT Wind + PHSE</v>
      </c>
      <c r="DG4" s="112" t="str">
        <f>DF4</f>
        <v>AA MT Wind + PHSE</v>
      </c>
      <c r="DH4" s="113" t="str">
        <f>DF4</f>
        <v>AA MT Wind + PHSE</v>
      </c>
      <c r="DI4" s="111" t="str">
        <f>DI1</f>
        <v>WX BP, Market Reliance, Biodiesel</v>
      </c>
      <c r="DJ4" s="112" t="str">
        <f>DI4</f>
        <v>WX BP, Market Reliance, Biodiesel</v>
      </c>
      <c r="DK4" s="113" t="str">
        <f>DI4</f>
        <v>WX BP, Market Reliance, Biodiesel</v>
      </c>
      <c r="DL4" s="111">
        <f>DL1</f>
        <v>0</v>
      </c>
      <c r="DM4" s="112">
        <f>DL4</f>
        <v>0</v>
      </c>
      <c r="DN4" s="113">
        <f>DL4</f>
        <v>0</v>
      </c>
      <c r="DO4" s="111">
        <f>DO1</f>
        <v>0</v>
      </c>
      <c r="DP4" s="112">
        <f>DO4</f>
        <v>0</v>
      </c>
      <c r="DQ4" s="113">
        <f>DO4</f>
        <v>0</v>
      </c>
    </row>
    <row r="5" spans="1:151" x14ac:dyDescent="0.25">
      <c r="A5" s="3" t="s">
        <v>68</v>
      </c>
      <c r="B5" s="42">
        <v>2025</v>
      </c>
      <c r="C5" s="43">
        <v>2031</v>
      </c>
      <c r="D5" s="44">
        <v>2045</v>
      </c>
      <c r="E5" s="42">
        <v>2025</v>
      </c>
      <c r="F5" s="43">
        <v>2031</v>
      </c>
      <c r="G5" s="44">
        <v>2045</v>
      </c>
      <c r="H5" s="42">
        <v>2025</v>
      </c>
      <c r="I5" s="43">
        <v>2031</v>
      </c>
      <c r="J5" s="44">
        <v>2045</v>
      </c>
      <c r="K5" s="42">
        <v>2025</v>
      </c>
      <c r="L5" s="43">
        <v>2031</v>
      </c>
      <c r="M5" s="44">
        <v>2045</v>
      </c>
      <c r="N5" s="42">
        <v>2025</v>
      </c>
      <c r="O5" s="43">
        <v>2031</v>
      </c>
      <c r="P5" s="44">
        <v>2045</v>
      </c>
      <c r="Q5" s="42"/>
      <c r="R5" s="43"/>
      <c r="S5" s="44"/>
      <c r="T5" s="42">
        <v>2025</v>
      </c>
      <c r="U5" s="43">
        <v>2031</v>
      </c>
      <c r="V5" s="44">
        <v>2045</v>
      </c>
      <c r="W5" s="42">
        <v>2025</v>
      </c>
      <c r="X5" s="43">
        <v>2031</v>
      </c>
      <c r="Y5" s="44">
        <v>2045</v>
      </c>
      <c r="Z5" s="42">
        <v>2025</v>
      </c>
      <c r="AA5" s="43">
        <v>2031</v>
      </c>
      <c r="AB5" s="44">
        <v>2045</v>
      </c>
      <c r="AC5" s="42">
        <v>2025</v>
      </c>
      <c r="AD5" s="43">
        <v>2031</v>
      </c>
      <c r="AE5" s="44">
        <v>2045</v>
      </c>
      <c r="AF5" s="42">
        <v>2025</v>
      </c>
      <c r="AG5" s="43">
        <v>2031</v>
      </c>
      <c r="AH5" s="44">
        <v>2045</v>
      </c>
      <c r="AI5" s="42">
        <v>2025</v>
      </c>
      <c r="AJ5" s="43">
        <v>2031</v>
      </c>
      <c r="AK5" s="44">
        <v>2045</v>
      </c>
      <c r="AL5" s="42">
        <v>2025</v>
      </c>
      <c r="AM5" s="43">
        <v>2031</v>
      </c>
      <c r="AN5" s="44">
        <v>2045</v>
      </c>
      <c r="AO5" s="42">
        <v>2025</v>
      </c>
      <c r="AP5" s="43">
        <v>2031</v>
      </c>
      <c r="AQ5" s="44">
        <v>2045</v>
      </c>
      <c r="AR5" s="42">
        <v>2025</v>
      </c>
      <c r="AS5" s="43">
        <v>2031</v>
      </c>
      <c r="AT5" s="44">
        <v>2045</v>
      </c>
      <c r="AU5" s="42">
        <v>2025</v>
      </c>
      <c r="AV5" s="43">
        <v>2031</v>
      </c>
      <c r="AW5" s="44">
        <v>2045</v>
      </c>
      <c r="AX5" s="42">
        <v>2025</v>
      </c>
      <c r="AY5" s="43">
        <v>2031</v>
      </c>
      <c r="AZ5" s="44">
        <v>2045</v>
      </c>
      <c r="BA5" s="42">
        <v>2025</v>
      </c>
      <c r="BB5" s="43">
        <v>2031</v>
      </c>
      <c r="BC5" s="44">
        <v>2045</v>
      </c>
      <c r="BD5" s="42">
        <v>2025</v>
      </c>
      <c r="BE5" s="43">
        <v>2031</v>
      </c>
      <c r="BF5" s="44">
        <v>2045</v>
      </c>
      <c r="BG5" s="42">
        <v>2025</v>
      </c>
      <c r="BH5" s="43">
        <v>2031</v>
      </c>
      <c r="BI5" s="44">
        <v>2045</v>
      </c>
      <c r="BJ5" s="42">
        <v>2025</v>
      </c>
      <c r="BK5" s="43">
        <v>2031</v>
      </c>
      <c r="BL5" s="44">
        <v>2045</v>
      </c>
      <c r="BM5" s="42">
        <v>2025</v>
      </c>
      <c r="BN5" s="43">
        <v>2031</v>
      </c>
      <c r="BO5" s="44">
        <v>2045</v>
      </c>
      <c r="BP5" s="42">
        <v>2025</v>
      </c>
      <c r="BQ5" s="43">
        <v>2031</v>
      </c>
      <c r="BR5" s="44">
        <v>2045</v>
      </c>
      <c r="BS5" s="42">
        <v>2025</v>
      </c>
      <c r="BT5" s="43">
        <v>2031</v>
      </c>
      <c r="BU5" s="44">
        <v>2045</v>
      </c>
      <c r="BV5" s="42">
        <v>2025</v>
      </c>
      <c r="BW5" s="43">
        <v>2031</v>
      </c>
      <c r="BX5" s="44">
        <v>2045</v>
      </c>
      <c r="BY5" s="42">
        <v>2025</v>
      </c>
      <c r="BZ5" s="43">
        <v>2031</v>
      </c>
      <c r="CA5" s="44">
        <v>2045</v>
      </c>
      <c r="CB5" s="42">
        <v>2025</v>
      </c>
      <c r="CC5" s="43">
        <v>2031</v>
      </c>
      <c r="CD5" s="44">
        <v>2045</v>
      </c>
      <c r="CE5" s="42">
        <v>2025</v>
      </c>
      <c r="CF5" s="43">
        <v>2031</v>
      </c>
      <c r="CG5" s="44">
        <v>2045</v>
      </c>
      <c r="CH5" s="42">
        <v>2025</v>
      </c>
      <c r="CI5" s="43">
        <v>2031</v>
      </c>
      <c r="CJ5" s="44">
        <v>2045</v>
      </c>
      <c r="CK5" s="42">
        <v>2025</v>
      </c>
      <c r="CL5" s="43">
        <v>2031</v>
      </c>
      <c r="CM5" s="44">
        <v>2045</v>
      </c>
      <c r="CN5" s="42">
        <v>2025</v>
      </c>
      <c r="CO5" s="43">
        <v>2031</v>
      </c>
      <c r="CP5" s="44">
        <v>2045</v>
      </c>
      <c r="CQ5" s="42">
        <v>2025</v>
      </c>
      <c r="CR5" s="43">
        <v>2031</v>
      </c>
      <c r="CS5" s="44">
        <v>2045</v>
      </c>
      <c r="CT5" s="42">
        <v>2025</v>
      </c>
      <c r="CU5" s="43">
        <v>2031</v>
      </c>
      <c r="CV5" s="44">
        <v>2045</v>
      </c>
      <c r="CW5" s="42">
        <v>2025</v>
      </c>
      <c r="CX5" s="43">
        <v>2031</v>
      </c>
      <c r="CY5" s="44">
        <v>2045</v>
      </c>
      <c r="CZ5" s="42">
        <v>2025</v>
      </c>
      <c r="DA5" s="43">
        <v>2031</v>
      </c>
      <c r="DB5" s="44">
        <v>2045</v>
      </c>
      <c r="DC5" s="42">
        <v>2025</v>
      </c>
      <c r="DD5" s="43">
        <v>2031</v>
      </c>
      <c r="DE5" s="44">
        <v>2045</v>
      </c>
      <c r="DF5" s="42">
        <v>2025</v>
      </c>
      <c r="DG5" s="43">
        <v>2031</v>
      </c>
      <c r="DH5" s="44">
        <v>2045</v>
      </c>
      <c r="DI5" s="42">
        <v>2025</v>
      </c>
      <c r="DJ5" s="43">
        <v>2031</v>
      </c>
      <c r="DK5" s="44">
        <v>2045</v>
      </c>
      <c r="DL5" s="42">
        <v>2025</v>
      </c>
      <c r="DM5" s="43">
        <v>2031</v>
      </c>
      <c r="DN5" s="44">
        <v>2045</v>
      </c>
      <c r="DO5" s="42">
        <v>2025</v>
      </c>
      <c r="DP5" s="43">
        <v>2031</v>
      </c>
      <c r="DQ5" s="44">
        <v>2045</v>
      </c>
    </row>
    <row r="6" spans="1:151" x14ac:dyDescent="0.25">
      <c r="A6" s="40" t="s">
        <v>69</v>
      </c>
      <c r="B6" s="45">
        <v>22655160</v>
      </c>
      <c r="C6" s="46">
        <v>24049168</v>
      </c>
      <c r="D6" s="47">
        <v>28554194</v>
      </c>
      <c r="E6" s="45">
        <v>21230312</v>
      </c>
      <c r="F6" s="46">
        <v>21419060</v>
      </c>
      <c r="G6" s="47">
        <v>24867458</v>
      </c>
      <c r="H6" s="45">
        <v>24076896</v>
      </c>
      <c r="I6" s="46">
        <v>26695642</v>
      </c>
      <c r="J6" s="47">
        <v>32824506</v>
      </c>
      <c r="K6" s="45">
        <v>22654642</v>
      </c>
      <c r="L6" s="46">
        <v>24049078</v>
      </c>
      <c r="M6" s="47">
        <v>28644824</v>
      </c>
      <c r="N6" s="45">
        <v>22653848</v>
      </c>
      <c r="O6" s="46">
        <v>24046002</v>
      </c>
      <c r="P6" s="47">
        <v>28583498</v>
      </c>
      <c r="Q6" s="45"/>
      <c r="R6" s="46"/>
      <c r="S6" s="47"/>
      <c r="T6" s="45">
        <v>22653710</v>
      </c>
      <c r="U6" s="46">
        <v>24045302</v>
      </c>
      <c r="V6" s="47">
        <v>28549804</v>
      </c>
      <c r="W6">
        <v>22654364</v>
      </c>
      <c r="X6">
        <v>24045212</v>
      </c>
      <c r="Y6">
        <v>28553548</v>
      </c>
      <c r="Z6" s="117"/>
      <c r="AA6" s="117"/>
      <c r="AB6" s="117"/>
      <c r="AC6" s="45">
        <v>22654500</v>
      </c>
      <c r="AD6" s="46">
        <v>24045574</v>
      </c>
      <c r="AE6" s="47">
        <v>28551604</v>
      </c>
      <c r="AF6" s="45">
        <v>22653594</v>
      </c>
      <c r="AG6" s="46">
        <v>24044648</v>
      </c>
      <c r="AH6" s="47">
        <v>28549708</v>
      </c>
      <c r="AI6" s="45">
        <v>22655400</v>
      </c>
      <c r="AJ6" s="46">
        <v>24047554</v>
      </c>
      <c r="AK6" s="47">
        <v>28552486</v>
      </c>
      <c r="AL6" s="45">
        <v>22655082</v>
      </c>
      <c r="AM6" s="46">
        <v>24045222</v>
      </c>
      <c r="AN6" s="47">
        <v>28550008</v>
      </c>
      <c r="AO6" s="45">
        <v>22652802</v>
      </c>
      <c r="AP6" s="46">
        <v>24043488</v>
      </c>
      <c r="AQ6" s="47">
        <v>28554074</v>
      </c>
      <c r="AR6">
        <v>22654822</v>
      </c>
      <c r="AS6">
        <v>24048054</v>
      </c>
      <c r="AT6">
        <v>28546126</v>
      </c>
      <c r="AU6">
        <v>22654350</v>
      </c>
      <c r="AV6">
        <v>24045050</v>
      </c>
      <c r="AW6">
        <v>28540444</v>
      </c>
      <c r="AX6" s="45">
        <v>22653710</v>
      </c>
      <c r="AY6" s="46">
        <v>24045296</v>
      </c>
      <c r="AZ6" s="47">
        <v>28547168</v>
      </c>
      <c r="BA6" s="45">
        <v>22655608</v>
      </c>
      <c r="BB6" s="46">
        <v>24054258</v>
      </c>
      <c r="BC6" s="47">
        <v>28539360</v>
      </c>
      <c r="BD6" s="45">
        <v>22655550</v>
      </c>
      <c r="BE6" s="46">
        <v>24118962</v>
      </c>
      <c r="BF6" s="47">
        <v>28549318</v>
      </c>
      <c r="BG6" s="45">
        <v>22655462</v>
      </c>
      <c r="BH6" s="46">
        <v>24049332</v>
      </c>
      <c r="BI6" s="47">
        <v>28535862</v>
      </c>
      <c r="BJ6" s="45">
        <v>22651966</v>
      </c>
      <c r="BK6" s="46">
        <v>24042448</v>
      </c>
      <c r="BL6" s="47">
        <v>28527896</v>
      </c>
      <c r="BM6">
        <v>22654444</v>
      </c>
      <c r="BN6">
        <v>24078140</v>
      </c>
      <c r="BO6">
        <v>28626820</v>
      </c>
      <c r="BP6">
        <v>22655550</v>
      </c>
      <c r="BQ6">
        <v>24049486</v>
      </c>
      <c r="BR6">
        <v>28560394</v>
      </c>
      <c r="BS6">
        <v>22655402</v>
      </c>
      <c r="BT6">
        <v>24089554</v>
      </c>
      <c r="BU6">
        <v>28642672</v>
      </c>
      <c r="BV6">
        <v>24041246</v>
      </c>
      <c r="BW6">
        <v>27744442</v>
      </c>
      <c r="BX6">
        <v>38899936</v>
      </c>
      <c r="BY6">
        <v>21957480</v>
      </c>
      <c r="BZ6">
        <v>23100072</v>
      </c>
      <c r="CA6">
        <v>26950278</v>
      </c>
      <c r="CB6" s="45">
        <v>22654800</v>
      </c>
      <c r="CC6" s="46">
        <v>24043074</v>
      </c>
      <c r="CD6" s="47">
        <v>28526490</v>
      </c>
      <c r="CE6" s="45">
        <v>22655160</v>
      </c>
      <c r="CF6" s="46">
        <v>24049168</v>
      </c>
      <c r="CG6" s="47">
        <v>28532876</v>
      </c>
      <c r="CH6" s="117"/>
      <c r="CI6" s="117"/>
      <c r="CJ6" s="117"/>
      <c r="CK6" s="45">
        <v>22653670</v>
      </c>
      <c r="CL6" s="46">
        <v>24040624</v>
      </c>
      <c r="CM6" s="47">
        <v>28546632</v>
      </c>
      <c r="CN6" s="45">
        <v>22653670</v>
      </c>
      <c r="CO6" s="46">
        <v>24040624</v>
      </c>
      <c r="CP6" s="47">
        <v>28545650</v>
      </c>
      <c r="CQ6" s="45">
        <v>22653670</v>
      </c>
      <c r="CR6" s="46">
        <v>24040624</v>
      </c>
      <c r="CS6" s="47">
        <v>28548270</v>
      </c>
      <c r="CT6" s="45">
        <v>22653670</v>
      </c>
      <c r="CU6" s="46">
        <v>24040624</v>
      </c>
      <c r="CV6" s="47">
        <v>28546632</v>
      </c>
      <c r="CW6" s="45">
        <v>22653670</v>
      </c>
      <c r="CX6" s="46">
        <v>24040624</v>
      </c>
      <c r="CY6" s="47">
        <v>28545528</v>
      </c>
      <c r="DC6" s="45">
        <v>22700926</v>
      </c>
      <c r="DD6" s="46">
        <v>24364386</v>
      </c>
      <c r="DE6" s="47">
        <v>29051108</v>
      </c>
      <c r="DF6" s="45">
        <v>22653682</v>
      </c>
      <c r="DG6" s="46">
        <v>24045112</v>
      </c>
      <c r="DH6" s="47">
        <v>28549840</v>
      </c>
      <c r="DI6" s="45">
        <v>22653670</v>
      </c>
      <c r="DJ6" s="46">
        <v>24040624</v>
      </c>
      <c r="DK6" s="47">
        <v>28545528</v>
      </c>
      <c r="DL6" s="45"/>
      <c r="DM6" s="46"/>
      <c r="DN6" s="47"/>
      <c r="DO6" s="45"/>
      <c r="DP6" s="46"/>
      <c r="DQ6" s="47"/>
    </row>
    <row r="7" spans="1:151" x14ac:dyDescent="0.25">
      <c r="A7" s="40" t="s">
        <v>70</v>
      </c>
      <c r="B7" s="48">
        <v>22700926.384918213</v>
      </c>
      <c r="C7" s="49">
        <v>24364385.792114258</v>
      </c>
      <c r="D7" s="50">
        <v>29051107.497192383</v>
      </c>
      <c r="E7" s="48">
        <v>21277526.896972656</v>
      </c>
      <c r="F7" s="49">
        <v>21738148.637756348</v>
      </c>
      <c r="G7" s="50">
        <v>25380350.659103394</v>
      </c>
      <c r="H7" s="48">
        <v>24122361.230285645</v>
      </c>
      <c r="I7" s="49">
        <v>27010680.520080566</v>
      </c>
      <c r="J7" s="50">
        <v>33304221.367340088</v>
      </c>
      <c r="K7" s="48">
        <v>22700926.45927906</v>
      </c>
      <c r="L7" s="49">
        <v>24364385.851615906</v>
      </c>
      <c r="M7" s="50">
        <v>29051107.434661865</v>
      </c>
      <c r="N7" s="48">
        <v>22497682.380645752</v>
      </c>
      <c r="O7" s="49">
        <v>24268047.754516602</v>
      </c>
      <c r="P7" s="50">
        <v>29027069.608459473</v>
      </c>
      <c r="Q7" s="48"/>
      <c r="R7" s="49"/>
      <c r="S7" s="50"/>
      <c r="T7" s="48">
        <v>22700926.692993164</v>
      </c>
      <c r="U7" s="49">
        <v>24364385.561584473</v>
      </c>
      <c r="V7" s="50">
        <v>29051107.488067627</v>
      </c>
      <c r="W7">
        <v>22700926.5203619</v>
      </c>
      <c r="X7">
        <v>24364385.726028442</v>
      </c>
      <c r="Y7">
        <v>29051106.952377319</v>
      </c>
      <c r="Z7" s="117"/>
      <c r="AA7" s="117"/>
      <c r="AB7" s="117"/>
      <c r="AC7" s="48">
        <v>22700926.761847496</v>
      </c>
      <c r="AD7" s="49">
        <v>24364385.675796509</v>
      </c>
      <c r="AE7" s="50">
        <v>29051107.40032959</v>
      </c>
      <c r="AF7" s="48">
        <v>22700926.644201279</v>
      </c>
      <c r="AG7" s="49">
        <v>24364385.644973755</v>
      </c>
      <c r="AH7" s="50">
        <v>29051107.246292114</v>
      </c>
      <c r="AI7" s="48">
        <v>22700926.626616478</v>
      </c>
      <c r="AJ7" s="49">
        <v>24364385.647571564</v>
      </c>
      <c r="AK7" s="50">
        <v>29051107.679100037</v>
      </c>
      <c r="AL7" s="48">
        <v>22700926.690375328</v>
      </c>
      <c r="AM7" s="49">
        <v>24364385.765102386</v>
      </c>
      <c r="AN7" s="50">
        <v>29051107.655838013</v>
      </c>
      <c r="AO7" s="48">
        <v>22700926.923208237</v>
      </c>
      <c r="AP7" s="49">
        <v>24364385.752044678</v>
      </c>
      <c r="AQ7" s="50">
        <v>29051107.2134552</v>
      </c>
      <c r="AR7">
        <v>22700926.415563583</v>
      </c>
      <c r="AS7">
        <v>24364385.710952759</v>
      </c>
      <c r="AT7">
        <v>29051107.497924805</v>
      </c>
      <c r="AU7">
        <v>22700926.737829208</v>
      </c>
      <c r="AV7">
        <v>24364385.47026062</v>
      </c>
      <c r="AW7">
        <v>29051107.119506836</v>
      </c>
      <c r="AX7" s="48">
        <v>22700926.479492188</v>
      </c>
      <c r="AY7" s="49">
        <v>24364385.801818848</v>
      </c>
      <c r="AZ7" s="50">
        <v>29051107.573516846</v>
      </c>
      <c r="BA7" s="48">
        <v>22700927.082580566</v>
      </c>
      <c r="BB7" s="49">
        <v>24364385.882324219</v>
      </c>
      <c r="BC7" s="50">
        <v>29051106.967285156</v>
      </c>
      <c r="BD7" s="48">
        <v>22700926.578369141</v>
      </c>
      <c r="BE7" s="49">
        <v>24364386.019165039</v>
      </c>
      <c r="BF7" s="50">
        <v>29051107.419311523</v>
      </c>
      <c r="BG7" s="48">
        <v>22700926.618469238</v>
      </c>
      <c r="BH7" s="49">
        <v>24364385.510559082</v>
      </c>
      <c r="BI7" s="50">
        <v>29051107.210144043</v>
      </c>
      <c r="BJ7" s="48">
        <v>22700926.502288818</v>
      </c>
      <c r="BK7" s="49">
        <v>24364385.814361572</v>
      </c>
      <c r="BL7" s="50">
        <v>29051107.047973633</v>
      </c>
      <c r="BM7">
        <v>22700926.510406494</v>
      </c>
      <c r="BN7">
        <v>24364385.636474609</v>
      </c>
      <c r="BO7">
        <v>29051107.496673584</v>
      </c>
      <c r="BP7">
        <v>22700926.656005859</v>
      </c>
      <c r="BQ7">
        <v>24364385.587524414</v>
      </c>
      <c r="BR7">
        <v>29051107.517211914</v>
      </c>
      <c r="BS7">
        <v>22700926.844000816</v>
      </c>
      <c r="BT7">
        <v>24364385.564537048</v>
      </c>
      <c r="BU7">
        <v>29051107.910705566</v>
      </c>
      <c r="BV7">
        <v>24087272.096130371</v>
      </c>
      <c r="BW7">
        <v>28058646.604370117</v>
      </c>
      <c r="BX7">
        <v>39312273.790893555</v>
      </c>
      <c r="BY7">
        <v>22003325.52515316</v>
      </c>
      <c r="BZ7">
        <v>23415768.563796997</v>
      </c>
      <c r="CA7">
        <v>27453270.358108521</v>
      </c>
      <c r="CB7" s="48">
        <v>22700926.57921505</v>
      </c>
      <c r="CC7" s="49">
        <v>24364385.507797241</v>
      </c>
      <c r="CD7" s="50">
        <v>29051107.467460632</v>
      </c>
      <c r="CE7" s="48">
        <v>22700926.532867432</v>
      </c>
      <c r="CF7" s="49">
        <v>24364385.44934082</v>
      </c>
      <c r="CG7" s="50">
        <v>29051107.37878418</v>
      </c>
      <c r="CH7" s="117"/>
      <c r="CI7" s="117"/>
      <c r="CJ7" s="117"/>
      <c r="CK7" s="48">
        <v>22700926.658772469</v>
      </c>
      <c r="CL7" s="49">
        <v>24364385.779685974</v>
      </c>
      <c r="CM7" s="50">
        <v>29051107.341636658</v>
      </c>
      <c r="CN7" s="48">
        <v>22700926.476155281</v>
      </c>
      <c r="CO7" s="49">
        <v>24364385.746482849</v>
      </c>
      <c r="CP7" s="50">
        <v>29051107.626304626</v>
      </c>
      <c r="CQ7" s="48">
        <v>22678699.158772469</v>
      </c>
      <c r="CR7" s="49">
        <v>24356651.380760193</v>
      </c>
      <c r="CS7" s="50">
        <v>29048437.955184937</v>
      </c>
      <c r="CT7" s="48">
        <v>22700926.658772469</v>
      </c>
      <c r="CU7" s="49">
        <v>24364385.996482849</v>
      </c>
      <c r="CV7" s="50">
        <v>29051107.720787048</v>
      </c>
      <c r="CW7" s="48">
        <v>22700926.739338875</v>
      </c>
      <c r="CX7" s="49">
        <v>24364385.645896912</v>
      </c>
      <c r="CY7" s="50">
        <v>29051107.429985046</v>
      </c>
      <c r="DC7" s="48">
        <v>22700926.576904297</v>
      </c>
      <c r="DD7" s="49">
        <v>24364385.572387695</v>
      </c>
      <c r="DE7" s="50">
        <v>29051107.446044922</v>
      </c>
      <c r="DF7" s="48">
        <v>22700926.567548752</v>
      </c>
      <c r="DG7" s="49">
        <v>24364385.661361694</v>
      </c>
      <c r="DH7" s="50">
        <v>29051107.449066162</v>
      </c>
      <c r="DI7" s="48">
        <v>22700926.738850594</v>
      </c>
      <c r="DJ7" s="49">
        <v>24364385.415855408</v>
      </c>
      <c r="DK7" s="50">
        <v>29051107.468193054</v>
      </c>
      <c r="DL7" s="48"/>
      <c r="DM7" s="49"/>
      <c r="DN7" s="50"/>
      <c r="DO7" s="48"/>
      <c r="DP7" s="49"/>
      <c r="DQ7" s="50"/>
    </row>
    <row r="8" spans="1:151" x14ac:dyDescent="0.25">
      <c r="A8" s="40" t="s">
        <v>71</v>
      </c>
      <c r="B8" s="48">
        <v>21114609.119999997</v>
      </c>
      <c r="C8" s="49">
        <v>22413824.575999998</v>
      </c>
      <c r="D8" s="50">
        <v>26612508.807999998</v>
      </c>
      <c r="E8" s="48">
        <v>19786650.783999998</v>
      </c>
      <c r="F8" s="49">
        <v>19962563.919999998</v>
      </c>
      <c r="G8" s="50">
        <v>23176470.855999999</v>
      </c>
      <c r="H8" s="48">
        <v>22439667.071999997</v>
      </c>
      <c r="I8" s="49">
        <v>24880338.343999997</v>
      </c>
      <c r="J8" s="50">
        <v>30592439.591999996</v>
      </c>
      <c r="K8" s="48">
        <v>21114126.343999997</v>
      </c>
      <c r="L8" s="49">
        <v>22413740.695999999</v>
      </c>
      <c r="M8" s="50">
        <v>26696975.967999998</v>
      </c>
      <c r="N8" s="48">
        <v>21113386.335999999</v>
      </c>
      <c r="O8" s="49">
        <v>22410873.864</v>
      </c>
      <c r="P8" s="50">
        <v>26639820.136</v>
      </c>
      <c r="Q8" s="48"/>
      <c r="R8" s="49"/>
      <c r="S8" s="50"/>
      <c r="T8" s="48">
        <v>21113257.719999999</v>
      </c>
      <c r="U8" s="49">
        <v>22410221.463999998</v>
      </c>
      <c r="V8" s="50">
        <v>26608417.327999998</v>
      </c>
      <c r="W8">
        <v>21113867.248</v>
      </c>
      <c r="X8">
        <v>22410137.583999999</v>
      </c>
      <c r="Y8">
        <v>26611906.735999998</v>
      </c>
      <c r="Z8" s="117"/>
      <c r="AA8" s="117"/>
      <c r="AB8" s="117"/>
      <c r="AC8" s="48">
        <v>21113994</v>
      </c>
      <c r="AD8" s="49">
        <v>22410474.967999998</v>
      </c>
      <c r="AE8" s="50">
        <v>26610094.927999999</v>
      </c>
      <c r="AF8" s="48">
        <v>21113149.607999999</v>
      </c>
      <c r="AG8" s="49">
        <v>22409611.935999997</v>
      </c>
      <c r="AH8" s="50">
        <v>26608327.855999999</v>
      </c>
      <c r="AI8" s="48">
        <v>21114832.799999997</v>
      </c>
      <c r="AJ8" s="49">
        <v>22412320.327999998</v>
      </c>
      <c r="AK8" s="50">
        <v>26610916.952</v>
      </c>
      <c r="AL8" s="48">
        <v>21114536.423999999</v>
      </c>
      <c r="AM8" s="49">
        <v>22410146.903999999</v>
      </c>
      <c r="AN8" s="50">
        <v>26608607.455999997</v>
      </c>
      <c r="AO8" s="48">
        <v>21112411.463999998</v>
      </c>
      <c r="AP8" s="49">
        <v>22408530.816</v>
      </c>
      <c r="AQ8" s="50">
        <v>26612396.967999998</v>
      </c>
      <c r="AR8">
        <v>21114294.103999998</v>
      </c>
      <c r="AS8">
        <v>22412786.327999998</v>
      </c>
      <c r="AT8">
        <v>26604989.432</v>
      </c>
      <c r="AU8">
        <v>21113854.199999999</v>
      </c>
      <c r="AV8">
        <v>22409986.599999998</v>
      </c>
      <c r="AW8">
        <v>26599693.807999998</v>
      </c>
      <c r="AX8" s="48">
        <v>21113257.719999999</v>
      </c>
      <c r="AY8" s="49">
        <v>22410215.871999998</v>
      </c>
      <c r="AZ8" s="50">
        <v>26605960.575999998</v>
      </c>
      <c r="BA8" s="48">
        <v>21115026.655999999</v>
      </c>
      <c r="BB8" s="49">
        <v>22418568.456</v>
      </c>
      <c r="BC8" s="50">
        <v>26598683.52</v>
      </c>
      <c r="BD8" s="48">
        <v>21114972.599999998</v>
      </c>
      <c r="BE8" s="49">
        <v>22478872.583999999</v>
      </c>
      <c r="BF8" s="50">
        <v>26607964.375999998</v>
      </c>
      <c r="BG8" s="48">
        <v>21114890.583999999</v>
      </c>
      <c r="BH8" s="49">
        <v>22413977.423999999</v>
      </c>
      <c r="BI8" s="50">
        <v>26595423.384</v>
      </c>
      <c r="BJ8" s="48">
        <v>21111632.311999999</v>
      </c>
      <c r="BK8" s="49">
        <v>22407561.535999998</v>
      </c>
      <c r="BL8" s="50">
        <v>26587999.071999997</v>
      </c>
      <c r="BM8">
        <v>21113941.807999998</v>
      </c>
      <c r="BN8">
        <v>22440826.479999997</v>
      </c>
      <c r="BO8">
        <v>26680196.239999998</v>
      </c>
      <c r="BP8">
        <v>21114972.599999998</v>
      </c>
      <c r="BQ8">
        <v>22414120.952</v>
      </c>
      <c r="BR8">
        <v>26618287.207999997</v>
      </c>
      <c r="BS8">
        <v>21114834.663999997</v>
      </c>
      <c r="BT8">
        <v>22451464.327999998</v>
      </c>
      <c r="BU8">
        <v>26694970.303999998</v>
      </c>
      <c r="BV8">
        <v>22406441.272</v>
      </c>
      <c r="BW8">
        <v>25857819.943999998</v>
      </c>
      <c r="BX8">
        <v>36254740.351999998</v>
      </c>
      <c r="BY8">
        <v>20464371.359999999</v>
      </c>
      <c r="BZ8">
        <v>21529267.103999998</v>
      </c>
      <c r="CA8">
        <v>25117659.095999997</v>
      </c>
      <c r="CB8" s="48">
        <v>21114273.599999998</v>
      </c>
      <c r="CC8" s="49">
        <v>22408144.967999998</v>
      </c>
      <c r="CD8" s="50">
        <v>26586688.68</v>
      </c>
      <c r="CE8" s="48">
        <v>21114609.119999997</v>
      </c>
      <c r="CF8" s="49">
        <v>22413824.575999998</v>
      </c>
      <c r="CG8" s="50">
        <v>26592640.432</v>
      </c>
      <c r="CH8" s="117"/>
      <c r="CI8" s="117"/>
      <c r="CJ8" s="117"/>
      <c r="CK8" s="48">
        <v>21113220.439999998</v>
      </c>
      <c r="CL8" s="49">
        <v>22405861.568</v>
      </c>
      <c r="CM8" s="50">
        <v>26605461.023999996</v>
      </c>
      <c r="CN8" s="48">
        <v>21113220.439999998</v>
      </c>
      <c r="CO8" s="49">
        <v>22405861.568</v>
      </c>
      <c r="CP8" s="50">
        <v>26604545.799999997</v>
      </c>
      <c r="CQ8" s="48">
        <v>21113220.439999998</v>
      </c>
      <c r="CR8" s="49">
        <v>22405861.568</v>
      </c>
      <c r="CS8" s="50">
        <v>26606987.639999997</v>
      </c>
      <c r="CT8" s="48">
        <v>21113220.439999998</v>
      </c>
      <c r="CU8" s="49">
        <v>22405861.568</v>
      </c>
      <c r="CV8" s="50">
        <v>26605461.023999996</v>
      </c>
      <c r="CW8" s="48">
        <v>21113220.439999998</v>
      </c>
      <c r="CX8" s="49">
        <v>22405861.568</v>
      </c>
      <c r="CY8" s="50">
        <v>26604432.095999997</v>
      </c>
      <c r="DC8" s="48">
        <v>21157263.031999998</v>
      </c>
      <c r="DD8" s="49">
        <v>22707607.752</v>
      </c>
      <c r="DE8" s="50">
        <v>27075632.655999999</v>
      </c>
      <c r="DF8" s="48">
        <v>21113231.623999998</v>
      </c>
      <c r="DG8" s="49">
        <v>22410044.384</v>
      </c>
      <c r="DH8" s="50">
        <v>26608450.879999999</v>
      </c>
      <c r="DI8" s="48">
        <v>21113220.439999998</v>
      </c>
      <c r="DJ8" s="49">
        <v>22405861.568</v>
      </c>
      <c r="DK8" s="50">
        <v>26604432.095999997</v>
      </c>
      <c r="DL8" s="48"/>
      <c r="DM8" s="49"/>
      <c r="DN8" s="50"/>
      <c r="DO8" s="48"/>
      <c r="DP8" s="49"/>
      <c r="DQ8" s="50"/>
    </row>
    <row r="9" spans="1:151" ht="30" x14ac:dyDescent="0.25">
      <c r="A9" s="40" t="s">
        <v>72</v>
      </c>
      <c r="B9" s="51">
        <v>2.5204189708619196</v>
      </c>
      <c r="C9" s="52">
        <v>6.6542149314155736</v>
      </c>
      <c r="D9" s="53">
        <v>15.528538026505352</v>
      </c>
      <c r="E9" s="51">
        <v>2.4519942236684789</v>
      </c>
      <c r="F9" s="52">
        <v>5.6457512650515165</v>
      </c>
      <c r="G9" s="53">
        <v>12.080023352034848</v>
      </c>
      <c r="H9" s="51">
        <v>3.7990396827371713</v>
      </c>
      <c r="I9" s="52">
        <v>9.7765799469892425</v>
      </c>
      <c r="J9" s="53">
        <v>21.36733393762832</v>
      </c>
      <c r="K9" s="51">
        <v>2.6433930666480903</v>
      </c>
      <c r="L9" s="52">
        <v>7.0911595330582973</v>
      </c>
      <c r="M9" s="53">
        <v>17.107808711747996</v>
      </c>
      <c r="N9" s="51">
        <v>2.6203214558738219</v>
      </c>
      <c r="O9" s="52">
        <v>7.0859628506536962</v>
      </c>
      <c r="P9" s="53">
        <v>16.567437862398087</v>
      </c>
      <c r="Q9" s="51"/>
      <c r="R9" s="52"/>
      <c r="S9" s="53"/>
      <c r="T9" s="51">
        <v>2.5584023946298613</v>
      </c>
      <c r="U9" s="52">
        <v>6.6483233401873099</v>
      </c>
      <c r="V9" s="53">
        <v>16.354909819624666</v>
      </c>
      <c r="W9">
        <v>2.5737664831494556</v>
      </c>
      <c r="X9">
        <v>6.6818643142533833</v>
      </c>
      <c r="Y9">
        <v>15.539520897765719</v>
      </c>
      <c r="Z9" s="117"/>
      <c r="AA9" s="117"/>
      <c r="AB9" s="117"/>
      <c r="AC9" s="51">
        <v>2.7461559551195447</v>
      </c>
      <c r="AD9" s="52">
        <v>6.5002739608761937</v>
      </c>
      <c r="AE9" s="53">
        <v>15.536687945868453</v>
      </c>
      <c r="AF9" s="51">
        <v>2.4302694078431668</v>
      </c>
      <c r="AG9" s="52">
        <v>6.3661154959333848</v>
      </c>
      <c r="AH9" s="53">
        <v>15.239795388730961</v>
      </c>
      <c r="AI9" s="51">
        <v>2.4342048957867766</v>
      </c>
      <c r="AJ9" s="52">
        <v>6.4668197922910862</v>
      </c>
      <c r="AK9" s="53">
        <v>15.771623199943654</v>
      </c>
      <c r="AL9" s="51">
        <v>2.5884489593995577</v>
      </c>
      <c r="AM9" s="52">
        <v>6.6051196337783624</v>
      </c>
      <c r="AN9" s="53">
        <v>15.409213709526362</v>
      </c>
      <c r="AO9" s="51">
        <v>4.0645880065517392</v>
      </c>
      <c r="AP9" s="52">
        <v>8.8565083373451046</v>
      </c>
      <c r="AQ9" s="53">
        <v>18.451039131688329</v>
      </c>
      <c r="AR9">
        <v>2.5722994113670739</v>
      </c>
      <c r="AS9">
        <v>6.7088961317603264</v>
      </c>
      <c r="AT9">
        <v>15.563985051363375</v>
      </c>
      <c r="AU9">
        <v>3.1595827465884851</v>
      </c>
      <c r="AV9">
        <v>7.976937654874761</v>
      </c>
      <c r="AW9">
        <v>17.767628620757357</v>
      </c>
      <c r="AX9" s="51">
        <v>2.5890161486349523</v>
      </c>
      <c r="AY9" s="52">
        <v>6.6690390845013132</v>
      </c>
      <c r="AZ9" s="53">
        <v>15.44324054711794</v>
      </c>
      <c r="BA9" s="51">
        <v>2.6531933105726866</v>
      </c>
      <c r="BB9" s="52">
        <v>10.855263782422478</v>
      </c>
      <c r="BC9" s="53">
        <v>32.032260987970062</v>
      </c>
      <c r="BD9" s="51">
        <v>2.6224708471118778</v>
      </c>
      <c r="BE9" s="52">
        <v>19.915612301657411</v>
      </c>
      <c r="BF9" s="53">
        <v>66.643942643772945</v>
      </c>
      <c r="BG9" s="51">
        <v>2.4254608817059431</v>
      </c>
      <c r="BH9" s="52">
        <v>7.5059324325777785</v>
      </c>
      <c r="BI9" s="53">
        <v>23.346161837124082</v>
      </c>
      <c r="BJ9" s="51">
        <v>2.8270792634429207</v>
      </c>
      <c r="BK9" s="52">
        <v>11.773777801846048</v>
      </c>
      <c r="BL9" s="53">
        <v>46.951589731619094</v>
      </c>
      <c r="BM9">
        <v>2.5389929413530812</v>
      </c>
      <c r="BN9">
        <v>13.356488633353157</v>
      </c>
      <c r="BO9">
        <v>30.84185377485823</v>
      </c>
      <c r="BP9">
        <v>2.5566160062283179</v>
      </c>
      <c r="BQ9">
        <v>9.9413500464349038</v>
      </c>
      <c r="BR9">
        <v>22.845544145212784</v>
      </c>
      <c r="BS9">
        <v>2.5887873839536897</v>
      </c>
      <c r="BT9">
        <v>15.377255455496339</v>
      </c>
      <c r="BU9">
        <v>39.010442184740839</v>
      </c>
      <c r="BV9">
        <v>2.9961475308678369</v>
      </c>
      <c r="BW9">
        <v>8.1773262799857633</v>
      </c>
      <c r="BX9">
        <v>23.427674328609122</v>
      </c>
      <c r="BY9">
        <v>2.4028861065699547</v>
      </c>
      <c r="BZ9">
        <v>5.8916207701878553</v>
      </c>
      <c r="CA9">
        <v>13.531748499947575</v>
      </c>
      <c r="CB9" s="51">
        <v>2.1922080669352839</v>
      </c>
      <c r="CC9" s="52">
        <v>4.6426860833604735</v>
      </c>
      <c r="CD9" s="53">
        <v>9.294429195235665</v>
      </c>
      <c r="CE9" s="51">
        <v>2.0840059224322918</v>
      </c>
      <c r="CF9" s="52">
        <v>4.4244713427729705</v>
      </c>
      <c r="CG9" s="53">
        <v>9.3210229804055142</v>
      </c>
      <c r="CH9" s="117"/>
      <c r="CI9" s="117"/>
      <c r="CJ9" s="117"/>
      <c r="CK9" s="51">
        <v>2.5520568501184093</v>
      </c>
      <c r="CL9" s="52">
        <v>6.8989368044213375</v>
      </c>
      <c r="CM9" s="53">
        <v>16.064625401940898</v>
      </c>
      <c r="CN9" s="51">
        <v>2.5696624521730924</v>
      </c>
      <c r="CO9" s="52">
        <v>7.1307340866971876</v>
      </c>
      <c r="CP9" s="53">
        <v>16.605307123059315</v>
      </c>
      <c r="CQ9" s="51">
        <v>2.7064147575669275</v>
      </c>
      <c r="CR9" s="52">
        <v>6.8427052417867316</v>
      </c>
      <c r="CS9" s="53">
        <v>16.260813641227465</v>
      </c>
      <c r="CT9" s="51">
        <v>2.5520568501184093</v>
      </c>
      <c r="CU9" s="52">
        <v>6.9093147970690119</v>
      </c>
      <c r="CV9" s="53">
        <v>16.106573532950833</v>
      </c>
      <c r="CW9" s="51">
        <v>2.6560292250330155</v>
      </c>
      <c r="CX9" s="52">
        <v>7.3764243287069782</v>
      </c>
      <c r="CY9" s="53">
        <v>17.217499000184691</v>
      </c>
      <c r="DC9" s="51">
        <v>2.2109074690244293</v>
      </c>
      <c r="DD9" s="52">
        <v>6.4088984358553098</v>
      </c>
      <c r="DE9" s="53">
        <v>17.541985333090881</v>
      </c>
      <c r="DF9" s="51">
        <v>2.5283288011009359</v>
      </c>
      <c r="DG9" s="52">
        <v>6.7792365379459509</v>
      </c>
      <c r="DH9" s="53">
        <v>15.835075107759264</v>
      </c>
      <c r="DI9" s="51">
        <v>2.660190126509705</v>
      </c>
      <c r="DJ9" s="52">
        <v>7.4158553102715405</v>
      </c>
      <c r="DK9" s="53">
        <v>17.302100466321853</v>
      </c>
      <c r="DL9" s="51"/>
      <c r="DM9" s="52"/>
      <c r="DN9" s="53"/>
      <c r="DO9" s="51"/>
      <c r="DP9" s="52"/>
      <c r="DQ9" s="53"/>
    </row>
    <row r="10" spans="1:151" ht="30" x14ac:dyDescent="0.25">
      <c r="A10" s="40" t="s">
        <v>73</v>
      </c>
      <c r="B10" s="51">
        <v>2.068401793868182</v>
      </c>
      <c r="C10" s="52">
        <v>3.4317295655867968</v>
      </c>
      <c r="D10" s="53">
        <v>5.0238179115174981</v>
      </c>
      <c r="E10" s="51">
        <v>2.0369066324511924</v>
      </c>
      <c r="F10" s="52">
        <v>3.2806497042513931</v>
      </c>
      <c r="G10" s="53">
        <v>4.528076847307438</v>
      </c>
      <c r="H10" s="51">
        <v>2.1686089050814337</v>
      </c>
      <c r="I10" s="52">
        <v>3.7771628526125696</v>
      </c>
      <c r="J10" s="53">
        <v>5.7446653819165006</v>
      </c>
      <c r="K10" s="51">
        <v>1.841738191929803</v>
      </c>
      <c r="L10" s="52">
        <v>3.0589782076405196</v>
      </c>
      <c r="M10" s="53">
        <v>4.3870792998266559</v>
      </c>
      <c r="N10" s="51">
        <v>2.0404890901161439</v>
      </c>
      <c r="O10" s="52">
        <v>3.4767300010030038</v>
      </c>
      <c r="P10" s="53">
        <v>5.1216644786747594</v>
      </c>
      <c r="Q10" s="51"/>
      <c r="R10" s="52"/>
      <c r="S10" s="53"/>
      <c r="T10" s="51">
        <v>2.0628640609288782</v>
      </c>
      <c r="U10" s="52">
        <v>3.4672472927662357</v>
      </c>
      <c r="V10" s="53">
        <v>5.1375614274063004</v>
      </c>
      <c r="W10">
        <v>2.0577453084379078</v>
      </c>
      <c r="X10">
        <v>3.4504450695692439</v>
      </c>
      <c r="Y10">
        <v>5.0396250276759584</v>
      </c>
      <c r="Z10" s="117"/>
      <c r="AA10" s="117"/>
      <c r="AB10" s="117"/>
      <c r="AC10" s="51">
        <v>2.0643964962493362</v>
      </c>
      <c r="AD10" s="52">
        <v>3.4525939597585262</v>
      </c>
      <c r="AE10" s="53">
        <v>5.0860815866102964</v>
      </c>
      <c r="AF10" s="51">
        <v>2.0915924552691592</v>
      </c>
      <c r="AG10" s="52">
        <v>3.4817534103871983</v>
      </c>
      <c r="AH10" s="53">
        <v>5.122373510216085</v>
      </c>
      <c r="AI10" s="51">
        <v>2.0812386854558413</v>
      </c>
      <c r="AJ10" s="52">
        <v>3.5105429524890237</v>
      </c>
      <c r="AK10" s="53">
        <v>5.1647465638720167</v>
      </c>
      <c r="AL10" s="51">
        <v>2.0487051802076848</v>
      </c>
      <c r="AM10" s="52">
        <v>3.4430544114952437</v>
      </c>
      <c r="AN10" s="53">
        <v>5.0345631017903401</v>
      </c>
      <c r="AO10" s="51">
        <v>2.0993261929443099</v>
      </c>
      <c r="AP10" s="52">
        <v>3.3079344777899458</v>
      </c>
      <c r="AQ10" s="53">
        <v>4.7429238980144932</v>
      </c>
      <c r="AR10">
        <v>2.1248441013325561</v>
      </c>
      <c r="AS10">
        <v>3.4797154209469197</v>
      </c>
      <c r="AT10">
        <v>5.0735272661922153</v>
      </c>
      <c r="AU10">
        <v>2.1226978910217711</v>
      </c>
      <c r="AV10">
        <v>3.288955190815801</v>
      </c>
      <c r="AW10">
        <v>4.6448227671852216</v>
      </c>
      <c r="AX10" s="51">
        <v>2.0563552819055122</v>
      </c>
      <c r="AY10" s="52">
        <v>3.3993934994336494</v>
      </c>
      <c r="AZ10" s="53">
        <v>4.9040850371440792</v>
      </c>
      <c r="BA10" s="51">
        <v>1.9766098138499473</v>
      </c>
      <c r="BB10" s="52">
        <v>2.9167530609739281</v>
      </c>
      <c r="BC10" s="53">
        <v>3.7102118149750476</v>
      </c>
      <c r="BD10" s="51">
        <v>2.0222856462127443</v>
      </c>
      <c r="BE10" s="52">
        <v>2.2322370883516016</v>
      </c>
      <c r="BF10" s="53">
        <v>2.4829340927979318</v>
      </c>
      <c r="BG10" s="51">
        <v>2.0834807180974018</v>
      </c>
      <c r="BH10" s="52">
        <v>3.4575345964092095</v>
      </c>
      <c r="BI10" s="53">
        <v>4.8089719404565701</v>
      </c>
      <c r="BJ10" s="51">
        <v>2.0106657358455657</v>
      </c>
      <c r="BK10" s="52">
        <v>2.8638789242856801</v>
      </c>
      <c r="BL10" s="53">
        <v>3.9843667012729425</v>
      </c>
      <c r="BM10">
        <v>2.0544723614833376</v>
      </c>
      <c r="BN10">
        <v>3.8809855126906774</v>
      </c>
      <c r="BO10">
        <v>6.2939305763554296</v>
      </c>
      <c r="BP10">
        <v>2.0151011494580353</v>
      </c>
      <c r="BQ10">
        <v>3.1887287035556993</v>
      </c>
      <c r="BR10">
        <v>4.7070177996362794</v>
      </c>
      <c r="BS10">
        <v>2.0400344993850101</v>
      </c>
      <c r="BT10">
        <v>3.9081229261948023</v>
      </c>
      <c r="BU10">
        <v>6.6038812901089807</v>
      </c>
      <c r="BV10">
        <v>2.0833195562688962</v>
      </c>
      <c r="BW10">
        <v>3.652235149141783</v>
      </c>
      <c r="BX10">
        <v>6.0724229942978649</v>
      </c>
      <c r="BY10">
        <v>1.9766218363216519</v>
      </c>
      <c r="BZ10">
        <v>3.2674992409857295</v>
      </c>
      <c r="CA10">
        <v>4.6854888593739457</v>
      </c>
      <c r="CB10" s="51">
        <v>2.1018426439890194</v>
      </c>
      <c r="CC10" s="52">
        <v>4.2394796024878136</v>
      </c>
      <c r="CD10" s="53">
        <v>8.7457301560569469</v>
      </c>
      <c r="CE10" s="51">
        <v>2.1095255694071184</v>
      </c>
      <c r="CF10" s="52">
        <v>4.3226656183721488</v>
      </c>
      <c r="CG10" s="53">
        <v>9.1437558223489734</v>
      </c>
      <c r="CH10" s="117"/>
      <c r="CI10" s="117"/>
      <c r="CJ10" s="117"/>
      <c r="CK10" s="51">
        <v>2.0663074398927339</v>
      </c>
      <c r="CL10" s="52">
        <v>3.4168994217188509</v>
      </c>
      <c r="CM10" s="53">
        <v>5.0049084042181295</v>
      </c>
      <c r="CN10" s="51">
        <v>2.0716444373881591</v>
      </c>
      <c r="CO10" s="52">
        <v>3.4253292515958442</v>
      </c>
      <c r="CP10" s="53">
        <v>5.0557055428648212</v>
      </c>
      <c r="CQ10" s="51">
        <v>2.0547270501012158</v>
      </c>
      <c r="CR10" s="52">
        <v>3.3877695251475775</v>
      </c>
      <c r="CS10" s="53">
        <v>4.9894856589540515</v>
      </c>
      <c r="CT10" s="51">
        <v>2.0663074398927339</v>
      </c>
      <c r="CU10" s="52">
        <v>3.3896719612596629</v>
      </c>
      <c r="CV10" s="53">
        <v>4.8954340496448889</v>
      </c>
      <c r="CW10" s="51">
        <v>2.0684508408765212</v>
      </c>
      <c r="CX10" s="52">
        <v>3.5349035765023529</v>
      </c>
      <c r="CY10" s="53">
        <v>5.2897414077627234</v>
      </c>
      <c r="DC10" s="51">
        <v>2.0329476005254161</v>
      </c>
      <c r="DD10" s="52">
        <v>3.5104622248425086</v>
      </c>
      <c r="DE10" s="53">
        <v>5.4879745524612424</v>
      </c>
      <c r="DF10" s="51">
        <v>2.0684543248441853</v>
      </c>
      <c r="DG10" s="52">
        <v>3.4467508036490484</v>
      </c>
      <c r="DH10" s="53">
        <v>5.0869772362941408</v>
      </c>
      <c r="DI10" s="51">
        <v>2.0806799270361092</v>
      </c>
      <c r="DJ10" s="52">
        <v>3.4678482218429529</v>
      </c>
      <c r="DK10" s="53">
        <v>5.0599943478115419</v>
      </c>
      <c r="DL10" s="51"/>
      <c r="DM10" s="52"/>
      <c r="DN10" s="53"/>
      <c r="DO10" s="51"/>
      <c r="DP10" s="52"/>
      <c r="DQ10" s="53"/>
    </row>
    <row r="11" spans="1:151" ht="30" x14ac:dyDescent="0.25">
      <c r="A11" s="40" t="s">
        <v>74</v>
      </c>
      <c r="B11" s="48">
        <v>4849184.796875</v>
      </c>
      <c r="C11" s="49">
        <v>1706536.014648438</v>
      </c>
      <c r="D11" s="50">
        <v>777017.59033203125</v>
      </c>
      <c r="E11" s="48">
        <v>4529698.515625</v>
      </c>
      <c r="F11" s="49">
        <v>1450613.470703125</v>
      </c>
      <c r="G11" s="50">
        <v>730327.45703125</v>
      </c>
      <c r="H11" s="48">
        <v>4906105.23828125</v>
      </c>
      <c r="I11" s="49">
        <v>2153045.919921875</v>
      </c>
      <c r="J11" s="50">
        <v>954241.4384765625</v>
      </c>
      <c r="K11" s="48">
        <v>3871965.95703125</v>
      </c>
      <c r="L11" s="49">
        <v>1041372.453125</v>
      </c>
      <c r="M11" s="50">
        <v>348728.13380050659</v>
      </c>
      <c r="N11" s="48">
        <v>4911619.48046875</v>
      </c>
      <c r="O11" s="49">
        <v>2387630.6889648442</v>
      </c>
      <c r="P11" s="50">
        <v>996695.54296875</v>
      </c>
      <c r="Q11" s="48"/>
      <c r="R11" s="49"/>
      <c r="S11" s="50"/>
      <c r="T11" s="48">
        <v>4832602.087890625</v>
      </c>
      <c r="U11" s="49">
        <v>1715375.331054688</v>
      </c>
      <c r="V11" s="50">
        <v>1000085.621582031</v>
      </c>
      <c r="W11">
        <v>4811994</v>
      </c>
      <c r="X11">
        <v>1699047.611328125</v>
      </c>
      <c r="Y11">
        <v>719067.90869140625</v>
      </c>
      <c r="Z11" s="117"/>
      <c r="AA11" s="117"/>
      <c r="AB11" s="117"/>
      <c r="AC11" s="48">
        <v>4766594.255859375</v>
      </c>
      <c r="AD11" s="49">
        <v>1686148.3671875</v>
      </c>
      <c r="AE11" s="50">
        <v>773250.7666015625</v>
      </c>
      <c r="AF11" s="48">
        <v>4830968.080078125</v>
      </c>
      <c r="AG11" s="49">
        <v>1718390.80078125</v>
      </c>
      <c r="AH11" s="50">
        <v>784118.08935546875</v>
      </c>
      <c r="AI11" s="48">
        <v>4817561.373046875</v>
      </c>
      <c r="AJ11" s="49">
        <v>1719775.690429688</v>
      </c>
      <c r="AK11" s="50">
        <v>729329.517578125</v>
      </c>
      <c r="AL11" s="48">
        <v>4766724.06640625</v>
      </c>
      <c r="AM11" s="49">
        <v>1696923.090820312</v>
      </c>
      <c r="AN11" s="50">
        <v>701528.01611328125</v>
      </c>
      <c r="AO11" s="48">
        <v>4943438.1953125</v>
      </c>
      <c r="AP11" s="49">
        <v>760695.82958984375</v>
      </c>
      <c r="AQ11" s="50">
        <v>391766.56005859381</v>
      </c>
      <c r="AR11">
        <v>5121310.861328125</v>
      </c>
      <c r="AS11">
        <v>1726261.284179688</v>
      </c>
      <c r="AT11">
        <v>790955.4736328125</v>
      </c>
      <c r="AU11">
        <v>5098600.546875</v>
      </c>
      <c r="AV11">
        <v>759783.01904296875</v>
      </c>
      <c r="AW11">
        <v>432466.15576171881</v>
      </c>
      <c r="AX11" s="48">
        <v>4834851.330078125</v>
      </c>
      <c r="AY11" s="49">
        <v>1517305.9765625</v>
      </c>
      <c r="AZ11" s="50">
        <v>618707.419921875</v>
      </c>
      <c r="BA11" s="48">
        <v>4209404.8125</v>
      </c>
      <c r="BB11" s="49">
        <v>0</v>
      </c>
      <c r="BC11" s="50">
        <v>0</v>
      </c>
      <c r="BD11" s="48">
        <v>4797877.2109375</v>
      </c>
      <c r="BE11" s="49">
        <v>0</v>
      </c>
      <c r="BF11" s="50">
        <v>0</v>
      </c>
      <c r="BG11" s="48">
        <v>4812817.73046875</v>
      </c>
      <c r="BH11" s="49">
        <v>1491992.31640625</v>
      </c>
      <c r="BI11" s="50">
        <v>0</v>
      </c>
      <c r="BJ11" s="48">
        <v>4094048.443359375</v>
      </c>
      <c r="BK11" s="49">
        <v>1435497.03515625</v>
      </c>
      <c r="BL11" s="50">
        <v>0</v>
      </c>
      <c r="BM11">
        <v>4794052.82421875</v>
      </c>
      <c r="BN11">
        <v>1866879.66796875</v>
      </c>
      <c r="BO11">
        <v>1279104.330078125</v>
      </c>
      <c r="BP11">
        <v>4437695.1015625</v>
      </c>
      <c r="BQ11">
        <v>1457353.986328125</v>
      </c>
      <c r="BR11">
        <v>613092.9814453125</v>
      </c>
      <c r="BS11">
        <v>4702560.298828125</v>
      </c>
      <c r="BT11">
        <v>1868833.921875</v>
      </c>
      <c r="BU11">
        <v>1432065.6484375</v>
      </c>
      <c r="BV11">
        <v>4726142.591796875</v>
      </c>
      <c r="BW11">
        <v>1989443.211914062</v>
      </c>
      <c r="BX11">
        <v>1749505.272949219</v>
      </c>
      <c r="BY11">
        <v>4459742.7734375</v>
      </c>
      <c r="BZ11">
        <v>1279445.681640625</v>
      </c>
      <c r="CA11">
        <v>548062.033203125</v>
      </c>
      <c r="CB11" s="48">
        <v>4914029.21484375</v>
      </c>
      <c r="CC11" s="49">
        <v>2452848.922851562</v>
      </c>
      <c r="CD11" s="50">
        <v>3405520.26953125</v>
      </c>
      <c r="CE11" s="48">
        <v>4914257.62109375</v>
      </c>
      <c r="CF11" s="49">
        <v>2583202.6875</v>
      </c>
      <c r="CG11" s="50">
        <v>3964257.34765625</v>
      </c>
      <c r="CH11" s="117"/>
      <c r="CI11" s="117"/>
      <c r="CJ11" s="117"/>
      <c r="CK11" s="48">
        <v>4852842.185546875</v>
      </c>
      <c r="CL11" s="49">
        <v>1617638.6484375</v>
      </c>
      <c r="CM11" s="50">
        <v>759073.98388671875</v>
      </c>
      <c r="CN11" s="48">
        <v>4949238.55078125</v>
      </c>
      <c r="CO11" s="49">
        <v>1596776.826171875</v>
      </c>
      <c r="CP11" s="50">
        <v>833441.07763671875</v>
      </c>
      <c r="CQ11" s="48">
        <v>4856207.103515625</v>
      </c>
      <c r="CR11" s="49">
        <v>1677083.080078125</v>
      </c>
      <c r="CS11" s="50">
        <v>797219.58251953125</v>
      </c>
      <c r="CT11" s="48">
        <v>4852842.185546875</v>
      </c>
      <c r="CU11" s="49">
        <v>1531671.28515625</v>
      </c>
      <c r="CV11" s="50">
        <v>608761.556640625</v>
      </c>
      <c r="CW11" s="48">
        <v>5005480.705078125</v>
      </c>
      <c r="CX11" s="49">
        <v>2355585.4711914058</v>
      </c>
      <c r="CY11" s="50">
        <v>1364501.571777344</v>
      </c>
      <c r="DC11" s="48">
        <v>3589195.856445312</v>
      </c>
      <c r="DD11" s="49">
        <v>1892833.965820312</v>
      </c>
      <c r="DE11" s="50">
        <v>1043878.996582031</v>
      </c>
      <c r="DF11" s="48">
        <v>4853595.712890625</v>
      </c>
      <c r="DG11" s="49">
        <v>1610869.842773438</v>
      </c>
      <c r="DH11" s="50">
        <v>733210.0927734375</v>
      </c>
      <c r="DI11" s="48">
        <v>4840015.31640625</v>
      </c>
      <c r="DJ11" s="49">
        <v>2016229.48828125</v>
      </c>
      <c r="DK11" s="50">
        <v>1086980.53125</v>
      </c>
      <c r="DL11" s="48"/>
      <c r="DM11" s="49"/>
      <c r="DN11" s="50"/>
      <c r="DO11" s="48"/>
      <c r="DP11" s="49"/>
      <c r="DQ11" s="50"/>
    </row>
    <row r="12" spans="1:151" x14ac:dyDescent="0.25">
      <c r="A12" s="40" t="s">
        <v>75</v>
      </c>
      <c r="B12" s="48">
        <v>14292.374707609415</v>
      </c>
      <c r="C12" s="49">
        <v>15.486667558550835</v>
      </c>
      <c r="D12" s="50">
        <v>7.5854231789708138</v>
      </c>
      <c r="E12" s="48">
        <v>14289.144413530827</v>
      </c>
      <c r="F12" s="49">
        <v>12.499058827757835</v>
      </c>
      <c r="G12" s="50">
        <v>6.6388423815369606</v>
      </c>
      <c r="H12" s="48">
        <v>14293.413222134113</v>
      </c>
      <c r="I12" s="49">
        <v>20.905888140201572</v>
      </c>
      <c r="J12" s="50">
        <v>10.01527202129364</v>
      </c>
      <c r="K12" s="48">
        <v>14283.250361412764</v>
      </c>
      <c r="L12" s="49">
        <v>8.5666731707751751</v>
      </c>
      <c r="M12" s="50">
        <v>3.6246747864352078</v>
      </c>
      <c r="N12" s="48">
        <v>14292.89232762903</v>
      </c>
      <c r="O12" s="49">
        <v>22.23176359385252</v>
      </c>
      <c r="P12" s="50">
        <v>10.679312210530043</v>
      </c>
      <c r="Q12" s="48"/>
      <c r="R12" s="49"/>
      <c r="S12" s="50"/>
      <c r="T12" s="48">
        <v>14292.170526623726</v>
      </c>
      <c r="U12" s="49">
        <v>15.382553622126579</v>
      </c>
      <c r="V12" s="50">
        <v>9.6637184172868729</v>
      </c>
      <c r="W12">
        <v>14291.939790815115</v>
      </c>
      <c r="X12">
        <v>15.472658008337021</v>
      </c>
      <c r="Y12">
        <v>7.075173556804657</v>
      </c>
      <c r="Z12" s="117"/>
      <c r="AA12" s="117"/>
      <c r="AB12" s="117"/>
      <c r="AC12" s="48">
        <v>14291.465157181025</v>
      </c>
      <c r="AD12" s="49">
        <v>15.316145732998848</v>
      </c>
      <c r="AE12" s="50">
        <v>7.5402223281562328</v>
      </c>
      <c r="AF12" s="48">
        <v>14292.148883283138</v>
      </c>
      <c r="AG12" s="49">
        <v>15.657737046480179</v>
      </c>
      <c r="AH12" s="50">
        <v>7.8259404674172401</v>
      </c>
      <c r="AI12" s="48">
        <v>14292.00762745738</v>
      </c>
      <c r="AJ12" s="49">
        <v>15.662739485502243</v>
      </c>
      <c r="AK12" s="50">
        <v>7.1577616706490517</v>
      </c>
      <c r="AL12" s="48">
        <v>14291.447058916092</v>
      </c>
      <c r="AM12" s="49">
        <v>15.420288756489754</v>
      </c>
      <c r="AN12" s="50">
        <v>6.6737249717116356</v>
      </c>
      <c r="AO12" s="48">
        <v>14277.175200343132</v>
      </c>
      <c r="AP12" s="49">
        <v>6.5478181950747967</v>
      </c>
      <c r="AQ12" s="50">
        <v>3.3810478113591671</v>
      </c>
      <c r="AR12">
        <v>14292.233456909657</v>
      </c>
      <c r="AS12">
        <v>15.586351171135902</v>
      </c>
      <c r="AT12">
        <v>7.638773187994957</v>
      </c>
      <c r="AU12">
        <v>14296.689680337906</v>
      </c>
      <c r="AV12">
        <v>4.7826065942645073</v>
      </c>
      <c r="AW12">
        <v>3.3873750604689121</v>
      </c>
      <c r="AX12" s="48">
        <v>14292.179183185101</v>
      </c>
      <c r="AY12" s="49">
        <v>13.136445224285124</v>
      </c>
      <c r="AZ12" s="50">
        <v>5.4785142242908478</v>
      </c>
      <c r="BA12" s="48">
        <v>14286.58035197854</v>
      </c>
      <c r="BB12" s="49">
        <v>0</v>
      </c>
      <c r="BC12" s="50">
        <v>0</v>
      </c>
      <c r="BD12" s="48">
        <v>14291.715723901987</v>
      </c>
      <c r="BE12" s="49">
        <v>0</v>
      </c>
      <c r="BF12" s="50">
        <v>0</v>
      </c>
      <c r="BG12" s="48">
        <v>14291.94202286005</v>
      </c>
      <c r="BH12" s="49">
        <v>12.734382122755051</v>
      </c>
      <c r="BI12" s="50">
        <v>0</v>
      </c>
      <c r="BJ12" s="48">
        <v>14285.606468081474</v>
      </c>
      <c r="BK12" s="49">
        <v>12.141346707940102</v>
      </c>
      <c r="BL12" s="50">
        <v>0</v>
      </c>
      <c r="BM12">
        <v>14291.746067106724</v>
      </c>
      <c r="BN12">
        <v>20.261406719684601</v>
      </c>
      <c r="BO12">
        <v>15.031091943383217</v>
      </c>
      <c r="BP12">
        <v>14288.511480003595</v>
      </c>
      <c r="BQ12">
        <v>12.40944667160511</v>
      </c>
      <c r="BR12">
        <v>5.4085274413228035</v>
      </c>
      <c r="BS12">
        <v>14290.853075236082</v>
      </c>
      <c r="BT12">
        <v>20.911007821559906</v>
      </c>
      <c r="BU12">
        <v>16.052400201559067</v>
      </c>
      <c r="BV12">
        <v>14291.043279826641</v>
      </c>
      <c r="BW12">
        <v>19.030465923249722</v>
      </c>
      <c r="BX12">
        <v>11.129513740539551</v>
      </c>
      <c r="BY12">
        <v>14306.639549314976</v>
      </c>
      <c r="BZ12">
        <v>11.805582493543625</v>
      </c>
      <c r="CA12">
        <v>5.2778415679931641</v>
      </c>
      <c r="CB12" s="48">
        <v>14293.100476145744</v>
      </c>
      <c r="CC12" s="49">
        <v>23.539347633719444</v>
      </c>
      <c r="CD12" s="50">
        <v>34.39972223341465</v>
      </c>
      <c r="CE12" s="48">
        <v>14293.114334583282</v>
      </c>
      <c r="CF12" s="49">
        <v>24.859745040535927</v>
      </c>
      <c r="CG12" s="50">
        <v>40.174011021852493</v>
      </c>
      <c r="CH12" s="117"/>
      <c r="CI12" s="117"/>
      <c r="CJ12" s="117"/>
      <c r="CK12" s="48">
        <v>14292.39784231782</v>
      </c>
      <c r="CL12" s="49">
        <v>14.283967934548855</v>
      </c>
      <c r="CM12" s="50">
        <v>7.4195061102509499</v>
      </c>
      <c r="CN12" s="48">
        <v>14293.611328691244</v>
      </c>
      <c r="CO12" s="49">
        <v>14.141987264156342</v>
      </c>
      <c r="CP12" s="50">
        <v>8.1878706514835358</v>
      </c>
      <c r="CQ12" s="48">
        <v>14292.428626328707</v>
      </c>
      <c r="CR12" s="49">
        <v>15.224895298480988</v>
      </c>
      <c r="CS12" s="50">
        <v>7.6776000410318375</v>
      </c>
      <c r="CT12" s="48">
        <v>14292.39784231782</v>
      </c>
      <c r="CU12" s="49">
        <v>13.16520584374666</v>
      </c>
      <c r="CV12" s="50">
        <v>5.3643245697021484</v>
      </c>
      <c r="CW12" s="48">
        <v>14294.247548222542</v>
      </c>
      <c r="CX12" s="49">
        <v>22.196571342647076</v>
      </c>
      <c r="CY12" s="50">
        <v>14.181758292019367</v>
      </c>
      <c r="DC12" s="48">
        <v>10349.582468986511</v>
      </c>
      <c r="DD12" s="49">
        <v>17.890597730875015</v>
      </c>
      <c r="DE12" s="50">
        <v>10.962254792451859</v>
      </c>
      <c r="DF12" s="48">
        <v>14292.412368625402</v>
      </c>
      <c r="DG12" s="49">
        <v>14.312811478972435</v>
      </c>
      <c r="DH12" s="50">
        <v>7.1891667023301125</v>
      </c>
      <c r="DI12" s="48">
        <v>14292.102099061012</v>
      </c>
      <c r="DJ12" s="49">
        <v>17.709659606218338</v>
      </c>
      <c r="DK12" s="50">
        <v>10.522672064602375</v>
      </c>
      <c r="DL12" s="48"/>
      <c r="DM12" s="49"/>
      <c r="DN12" s="50"/>
      <c r="DO12" s="48"/>
      <c r="DP12" s="49"/>
      <c r="DQ12" s="50"/>
    </row>
    <row r="13" spans="1:151" x14ac:dyDescent="0.25">
      <c r="A13" s="40" t="s">
        <v>76</v>
      </c>
      <c r="B13" s="48">
        <v>4065.2409267425528</v>
      </c>
      <c r="C13" s="49">
        <v>694.83131408691406</v>
      </c>
      <c r="D13" s="50">
        <v>394.99518537521362</v>
      </c>
      <c r="E13" s="48">
        <v>3932.6789684295659</v>
      </c>
      <c r="F13" s="49">
        <v>501.401442527771</v>
      </c>
      <c r="G13" s="50">
        <v>302.42986178398132</v>
      </c>
      <c r="H13" s="48">
        <v>4053.8430213928227</v>
      </c>
      <c r="I13" s="49">
        <v>1036.0333194732666</v>
      </c>
      <c r="J13" s="50">
        <v>585.95989489555359</v>
      </c>
      <c r="K13" s="48">
        <v>3579.2894115447998</v>
      </c>
      <c r="L13" s="49">
        <v>953.29122018814087</v>
      </c>
      <c r="M13" s="50">
        <v>2026.6482796929777</v>
      </c>
      <c r="N13" s="48">
        <v>4408.1842041015625</v>
      </c>
      <c r="O13" s="49">
        <v>2447.1649718284607</v>
      </c>
      <c r="P13" s="50">
        <v>1884.8158413171768</v>
      </c>
      <c r="Q13" s="48"/>
      <c r="R13" s="49"/>
      <c r="S13" s="50"/>
      <c r="T13" s="48">
        <v>4044.8782558441162</v>
      </c>
      <c r="U13" s="49">
        <v>1450.3822202682495</v>
      </c>
      <c r="V13" s="50">
        <v>945.46974658966064</v>
      </c>
      <c r="W13">
        <v>4031.3830947875967</v>
      </c>
      <c r="X13">
        <v>692.31263160705566</v>
      </c>
      <c r="Y13">
        <v>375.67374539375305</v>
      </c>
      <c r="Z13" s="117"/>
      <c r="AA13" s="117"/>
      <c r="AB13" s="117"/>
      <c r="AC13" s="48">
        <v>4007.7306022644043</v>
      </c>
      <c r="AD13" s="49">
        <v>682.56866359710693</v>
      </c>
      <c r="AE13" s="50">
        <v>518.70142221450806</v>
      </c>
      <c r="AF13" s="48">
        <v>4044.6074256896973</v>
      </c>
      <c r="AG13" s="49">
        <v>704.34091091156006</v>
      </c>
      <c r="AH13" s="50">
        <v>405.92396879196167</v>
      </c>
      <c r="AI13" s="48">
        <v>4033.2885513305664</v>
      </c>
      <c r="AJ13" s="49">
        <v>704.31813812255859</v>
      </c>
      <c r="AK13" s="50">
        <v>374.9866635799408</v>
      </c>
      <c r="AL13" s="48">
        <v>4016.1094360351563</v>
      </c>
      <c r="AM13" s="49">
        <v>684.35568904876709</v>
      </c>
      <c r="AN13" s="50">
        <v>759.26105499267578</v>
      </c>
      <c r="AO13" s="48">
        <v>4673.0752773284912</v>
      </c>
      <c r="AP13" s="49">
        <v>651.14866399765015</v>
      </c>
      <c r="AQ13" s="50">
        <v>1143.4245162010193</v>
      </c>
      <c r="AR13">
        <v>4058.1524772644034</v>
      </c>
      <c r="AS13">
        <v>701.72810649871826</v>
      </c>
      <c r="AT13">
        <v>383.25933027267456</v>
      </c>
      <c r="AU13">
        <v>4750.5848770141592</v>
      </c>
      <c r="AV13">
        <v>169.82040452957153</v>
      </c>
      <c r="AW13">
        <v>160.43473255634308</v>
      </c>
      <c r="AX13" s="48">
        <v>4044.5189781188965</v>
      </c>
      <c r="AY13" s="49">
        <v>535.0608549118042</v>
      </c>
      <c r="AZ13" s="50">
        <v>244.15702605247498</v>
      </c>
      <c r="BA13" s="48">
        <v>3764.7848148345956</v>
      </c>
      <c r="BB13" s="49">
        <v>0</v>
      </c>
      <c r="BC13" s="50">
        <v>0</v>
      </c>
      <c r="BD13" s="48">
        <v>4025.2973766326904</v>
      </c>
      <c r="BE13" s="49">
        <v>0</v>
      </c>
      <c r="BF13" s="50">
        <v>0</v>
      </c>
      <c r="BG13" s="48">
        <v>4038.8166217803964</v>
      </c>
      <c r="BH13" s="49">
        <v>497.05034160614014</v>
      </c>
      <c r="BI13" s="50">
        <v>0</v>
      </c>
      <c r="BJ13" s="48">
        <v>3721.1574869155884</v>
      </c>
      <c r="BK13" s="49">
        <v>457.45264720916748</v>
      </c>
      <c r="BL13" s="50">
        <v>0</v>
      </c>
      <c r="BM13">
        <v>4031.9619693756094</v>
      </c>
      <c r="BN13">
        <v>1358.284797668457</v>
      </c>
      <c r="BO13">
        <v>1086.6506123542783</v>
      </c>
      <c r="BP13">
        <v>3856.9611511230469</v>
      </c>
      <c r="BQ13">
        <v>478.89908123016357</v>
      </c>
      <c r="BR13">
        <v>393.30623912811274</v>
      </c>
      <c r="BS13">
        <v>3990.0186347961435</v>
      </c>
      <c r="BT13">
        <v>1489.5144929885864</v>
      </c>
      <c r="BU13">
        <v>1149.9415283203125</v>
      </c>
      <c r="BV13">
        <v>3989.258457183837</v>
      </c>
      <c r="BW13">
        <v>929.52809906005859</v>
      </c>
      <c r="BX13">
        <v>682.02454996109009</v>
      </c>
      <c r="BY13">
        <v>3995.2164421081543</v>
      </c>
      <c r="BZ13">
        <v>493.88845729827881</v>
      </c>
      <c r="CA13">
        <v>244.43778324127197</v>
      </c>
      <c r="CB13" s="48">
        <v>4109.6621170043945</v>
      </c>
      <c r="CC13" s="49">
        <v>1150.6505823135376</v>
      </c>
      <c r="CD13" s="50">
        <v>1800.7147130966187</v>
      </c>
      <c r="CE13" s="48">
        <v>4108.832612991333</v>
      </c>
      <c r="CF13" s="49">
        <v>1229.283561706543</v>
      </c>
      <c r="CG13" s="50">
        <v>2113.999810218811</v>
      </c>
      <c r="CH13" s="117"/>
      <c r="CI13" s="117"/>
      <c r="CJ13" s="117"/>
      <c r="CK13" s="48">
        <v>4063.2374649047852</v>
      </c>
      <c r="CL13" s="49">
        <v>862.14576625823975</v>
      </c>
      <c r="CM13" s="50">
        <v>502.21514272689819</v>
      </c>
      <c r="CN13" s="48">
        <v>4151.1549091339111</v>
      </c>
      <c r="CO13" s="49">
        <v>599.53284549713135</v>
      </c>
      <c r="CP13" s="50">
        <v>427.45474672317505</v>
      </c>
      <c r="CQ13" s="48">
        <v>4067.327606201171</v>
      </c>
      <c r="CR13" s="49">
        <v>675.15735912322998</v>
      </c>
      <c r="CS13" s="50">
        <v>760.73710417747498</v>
      </c>
      <c r="CT13" s="48">
        <v>4063.2374649047852</v>
      </c>
      <c r="CU13" s="49">
        <v>787.16719436645508</v>
      </c>
      <c r="CV13" s="50">
        <v>363.28376770019531</v>
      </c>
      <c r="CW13" s="48">
        <v>4197.5279188156128</v>
      </c>
      <c r="CX13" s="49">
        <v>1039.0972766876221</v>
      </c>
      <c r="CY13" s="50">
        <v>1083.0838484764099</v>
      </c>
      <c r="DC13" s="48">
        <v>2817.5533494949341</v>
      </c>
      <c r="DD13" s="49">
        <v>867.78926563262939</v>
      </c>
      <c r="DE13" s="50">
        <v>629.78412461280823</v>
      </c>
      <c r="DF13" s="48">
        <v>4066.9874706268301</v>
      </c>
      <c r="DG13" s="49">
        <v>612.83381175994873</v>
      </c>
      <c r="DH13" s="50">
        <v>378.80117559432983</v>
      </c>
      <c r="DI13" s="48">
        <v>4033.7895259857169</v>
      </c>
      <c r="DJ13" s="49">
        <v>790.46041679382324</v>
      </c>
      <c r="DK13" s="50">
        <v>948.70270586013794</v>
      </c>
      <c r="DL13" s="48"/>
      <c r="DM13" s="49"/>
      <c r="DN13" s="50"/>
      <c r="DO13" s="48"/>
      <c r="DP13" s="49"/>
      <c r="DQ13" s="50"/>
    </row>
    <row r="14" spans="1:151" x14ac:dyDescent="0.25">
      <c r="A14" s="40" t="s">
        <v>77</v>
      </c>
      <c r="B14" s="48">
        <v>4155.9632079601288</v>
      </c>
      <c r="C14" s="49">
        <v>51.655255973339081</v>
      </c>
      <c r="D14" s="50">
        <v>25.142075806856155</v>
      </c>
      <c r="E14" s="48">
        <v>4144.5478545427322</v>
      </c>
      <c r="F14" s="49">
        <v>42.101755261421204</v>
      </c>
      <c r="G14" s="50">
        <v>22.183454513549805</v>
      </c>
      <c r="H14" s="48">
        <v>4158.0282004475584</v>
      </c>
      <c r="I14" s="49">
        <v>70.181967437267303</v>
      </c>
      <c r="J14" s="50">
        <v>33.346515744924545</v>
      </c>
      <c r="K14" s="48">
        <v>4124.9064856767654</v>
      </c>
      <c r="L14" s="49">
        <v>30.393146246671677</v>
      </c>
      <c r="M14" s="50">
        <v>18.336750579415821</v>
      </c>
      <c r="N14" s="48">
        <v>4158.6116559505454</v>
      </c>
      <c r="O14" s="49">
        <v>78.746936619281769</v>
      </c>
      <c r="P14" s="50">
        <v>39.981260634958744</v>
      </c>
      <c r="Q14" s="48"/>
      <c r="R14" s="49"/>
      <c r="S14" s="50"/>
      <c r="T14" s="48">
        <v>4155.2560434341431</v>
      </c>
      <c r="U14" s="49">
        <v>54.07334691286087</v>
      </c>
      <c r="V14" s="50">
        <v>33.718539237976074</v>
      </c>
      <c r="W14">
        <v>4154.4290531873694</v>
      </c>
      <c r="X14">
        <v>51.646710813045502</v>
      </c>
      <c r="Y14">
        <v>23.456475973129272</v>
      </c>
      <c r="Z14" s="117"/>
      <c r="AA14" s="117"/>
      <c r="AB14" s="117"/>
      <c r="AC14" s="48">
        <v>4152.7169573307028</v>
      </c>
      <c r="AD14" s="49">
        <v>51.065197825431824</v>
      </c>
      <c r="AE14" s="50">
        <v>25.46758970618248</v>
      </c>
      <c r="AF14" s="48">
        <v>4155.1718559265137</v>
      </c>
      <c r="AG14" s="49">
        <v>52.240462720394135</v>
      </c>
      <c r="AH14" s="50">
        <v>26.06502728164196</v>
      </c>
      <c r="AI14" s="48">
        <v>4154.6566886901855</v>
      </c>
      <c r="AJ14" s="49">
        <v>52.249082922935486</v>
      </c>
      <c r="AK14" s="50">
        <v>23.811622142791748</v>
      </c>
      <c r="AL14" s="48">
        <v>4152.6557188034058</v>
      </c>
      <c r="AM14" s="49">
        <v>51.461189568042755</v>
      </c>
      <c r="AN14" s="50">
        <v>23.621833115816116</v>
      </c>
      <c r="AO14" s="48">
        <v>4165.7315714359283</v>
      </c>
      <c r="AP14" s="49">
        <v>23.399312943220139</v>
      </c>
      <c r="AQ14" s="50">
        <v>14.888549044728279</v>
      </c>
      <c r="AR14">
        <v>4155.3624294996262</v>
      </c>
      <c r="AS14">
        <v>51.966454446315765</v>
      </c>
      <c r="AT14">
        <v>25.351665735244751</v>
      </c>
      <c r="AU14">
        <v>4175.3609220981598</v>
      </c>
      <c r="AV14">
        <v>16.140703752636909</v>
      </c>
      <c r="AW14">
        <v>11.329220056533813</v>
      </c>
      <c r="AX14" s="48">
        <v>4155.2535948753357</v>
      </c>
      <c r="AY14" s="49">
        <v>43.944871127605438</v>
      </c>
      <c r="AZ14" s="50">
        <v>18.203917473554611</v>
      </c>
      <c r="BA14" s="48">
        <v>4136.3860688209534</v>
      </c>
      <c r="BB14" s="49">
        <v>0</v>
      </c>
      <c r="BC14" s="50">
        <v>0</v>
      </c>
      <c r="BD14" s="48">
        <v>4153.5206943750381</v>
      </c>
      <c r="BE14" s="49">
        <v>0</v>
      </c>
      <c r="BF14" s="50">
        <v>0</v>
      </c>
      <c r="BG14" s="48">
        <v>4154.4534792900085</v>
      </c>
      <c r="BH14" s="49">
        <v>42.597097933292389</v>
      </c>
      <c r="BI14" s="50">
        <v>0</v>
      </c>
      <c r="BJ14" s="48">
        <v>4133.2205003499985</v>
      </c>
      <c r="BK14" s="49">
        <v>40.553003013134003</v>
      </c>
      <c r="BL14" s="50">
        <v>0</v>
      </c>
      <c r="BM14">
        <v>4153.7227157354364</v>
      </c>
      <c r="BN14">
        <v>68.603203654289246</v>
      </c>
      <c r="BO14">
        <v>50.867593765258789</v>
      </c>
      <c r="BP14">
        <v>4142.9870352745056</v>
      </c>
      <c r="BQ14">
        <v>41.461092114448547</v>
      </c>
      <c r="BR14">
        <v>18.441507339477539</v>
      </c>
      <c r="BS14">
        <v>4150.7037771940231</v>
      </c>
      <c r="BT14">
        <v>71.413980841636658</v>
      </c>
      <c r="BU14">
        <v>54.847209453582764</v>
      </c>
      <c r="BV14">
        <v>4151.2450084686279</v>
      </c>
      <c r="BW14">
        <v>63.419147282838821</v>
      </c>
      <c r="BX14">
        <v>37.153066277503967</v>
      </c>
      <c r="BY14">
        <v>4150.0109069347382</v>
      </c>
      <c r="BZ14">
        <v>36.945524215698242</v>
      </c>
      <c r="CA14">
        <v>16.64178329706192</v>
      </c>
      <c r="CB14" s="48">
        <v>4158.4642403125763</v>
      </c>
      <c r="CC14" s="49">
        <v>78.688289940357208</v>
      </c>
      <c r="CD14" s="50">
        <v>114.4948662519455</v>
      </c>
      <c r="CE14" s="48">
        <v>4158.5154635906219</v>
      </c>
      <c r="CF14" s="49">
        <v>83.147202789783478</v>
      </c>
      <c r="CG14" s="50">
        <v>133.70751541852951</v>
      </c>
      <c r="CH14" s="117"/>
      <c r="CI14" s="117"/>
      <c r="CJ14" s="117"/>
      <c r="CK14" s="48">
        <v>4156.0189608335486</v>
      </c>
      <c r="CL14" s="49">
        <v>48.570393085479736</v>
      </c>
      <c r="CM14" s="50">
        <v>25.053971320390701</v>
      </c>
      <c r="CN14" s="48">
        <v>4159.9250569343567</v>
      </c>
      <c r="CO14" s="49">
        <v>47.126570105552673</v>
      </c>
      <c r="CP14" s="50">
        <v>27.264213532209396</v>
      </c>
      <c r="CQ14" s="48">
        <v>4156.0895941257477</v>
      </c>
      <c r="CR14" s="49">
        <v>50.674786269664764</v>
      </c>
      <c r="CS14" s="50">
        <v>26.777389377355576</v>
      </c>
      <c r="CT14" s="48">
        <v>4156.0189608335486</v>
      </c>
      <c r="CU14" s="49">
        <v>44.904621124267578</v>
      </c>
      <c r="CV14" s="50">
        <v>18.318061232566833</v>
      </c>
      <c r="CW14" s="48">
        <v>4161.823471724987</v>
      </c>
      <c r="CX14" s="49">
        <v>73.889433920383453</v>
      </c>
      <c r="CY14" s="50">
        <v>48.088636994361877</v>
      </c>
      <c r="DC14" s="48">
        <v>3008.286466896534</v>
      </c>
      <c r="DD14" s="49">
        <v>59.540118366479874</v>
      </c>
      <c r="DE14" s="50">
        <v>36.460421398282051</v>
      </c>
      <c r="DF14" s="48">
        <v>4156.0838586091995</v>
      </c>
      <c r="DG14" s="49">
        <v>47.783440411090851</v>
      </c>
      <c r="DH14" s="50">
        <v>23.882863223552704</v>
      </c>
      <c r="DI14" s="48">
        <v>4154.9189069271079</v>
      </c>
      <c r="DJ14" s="49">
        <v>59.066400051116943</v>
      </c>
      <c r="DK14" s="50">
        <v>35.97493851184845</v>
      </c>
      <c r="DL14" s="48"/>
      <c r="DM14" s="49"/>
      <c r="DN14" s="50"/>
      <c r="DO14" s="48"/>
      <c r="DP14" s="49"/>
      <c r="DQ14" s="50"/>
    </row>
    <row r="15" spans="1:151" x14ac:dyDescent="0.25">
      <c r="A15" s="40" t="s">
        <v>78</v>
      </c>
      <c r="B15" s="48">
        <v>2327540.5</v>
      </c>
      <c r="C15" s="49">
        <v>2993778</v>
      </c>
      <c r="D15" s="50">
        <v>2523005</v>
      </c>
      <c r="E15" s="48">
        <v>1571000.25</v>
      </c>
      <c r="F15" s="49">
        <v>2848200</v>
      </c>
      <c r="G15" s="50">
        <v>1752526.625</v>
      </c>
      <c r="H15" s="48">
        <v>2101762.25</v>
      </c>
      <c r="I15" s="49">
        <v>3781376</v>
      </c>
      <c r="J15" s="50">
        <v>3128556.25</v>
      </c>
      <c r="K15" s="48">
        <v>2417682.5</v>
      </c>
      <c r="L15" s="49">
        <v>3469768.25</v>
      </c>
      <c r="M15" s="50">
        <v>3158061.25</v>
      </c>
      <c r="N15" s="48">
        <v>1809486.375</v>
      </c>
      <c r="O15" s="49">
        <v>2409907.5</v>
      </c>
      <c r="P15" s="50">
        <v>2008626.125</v>
      </c>
      <c r="Q15" s="48"/>
      <c r="R15" s="49"/>
      <c r="S15" s="50"/>
      <c r="T15" s="48">
        <v>2184213.25</v>
      </c>
      <c r="U15" s="49">
        <v>3416731</v>
      </c>
      <c r="V15" s="50">
        <v>2946470.25</v>
      </c>
      <c r="W15">
        <v>2057660.5</v>
      </c>
      <c r="X15">
        <v>3308200.5</v>
      </c>
      <c r="Y15">
        <v>2819871.25</v>
      </c>
      <c r="Z15" s="117"/>
      <c r="AA15" s="117"/>
      <c r="AB15" s="117"/>
      <c r="AC15" s="48">
        <v>1791421.375</v>
      </c>
      <c r="AD15" s="49">
        <v>3226150.75</v>
      </c>
      <c r="AE15" s="50">
        <v>2571955.25</v>
      </c>
      <c r="AF15" s="48">
        <v>2198422.75</v>
      </c>
      <c r="AG15" s="49">
        <v>3161302.75</v>
      </c>
      <c r="AH15" s="50">
        <v>2542854.5</v>
      </c>
      <c r="AI15" s="48">
        <v>2018932</v>
      </c>
      <c r="AJ15" s="49">
        <v>3147714.25</v>
      </c>
      <c r="AK15" s="50">
        <v>2716481</v>
      </c>
      <c r="AL15" s="48">
        <v>1853072.375</v>
      </c>
      <c r="AM15" s="49">
        <v>3367790.75</v>
      </c>
      <c r="AN15" s="50">
        <v>2691319.5</v>
      </c>
      <c r="AO15" s="48">
        <v>2014818.375</v>
      </c>
      <c r="AP15" s="49">
        <v>4230431</v>
      </c>
      <c r="AQ15" s="50">
        <v>3085759.25</v>
      </c>
      <c r="AR15">
        <v>2204178.5</v>
      </c>
      <c r="AS15">
        <v>3081878.75</v>
      </c>
      <c r="AT15">
        <v>2449466.75</v>
      </c>
      <c r="AU15">
        <v>1590683.5</v>
      </c>
      <c r="AV15">
        <v>4142207.5</v>
      </c>
      <c r="AW15">
        <v>2606435.25</v>
      </c>
      <c r="AX15" s="48">
        <v>2169938.5</v>
      </c>
      <c r="AY15" s="49">
        <v>3318591.5</v>
      </c>
      <c r="AZ15" s="50">
        <v>2585949.25</v>
      </c>
      <c r="BA15" s="48">
        <v>1432563.625</v>
      </c>
      <c r="BB15" s="49">
        <v>2732664.75</v>
      </c>
      <c r="BC15" s="50">
        <v>2825791.75</v>
      </c>
      <c r="BD15" s="48">
        <v>1758327.25</v>
      </c>
      <c r="BE15" s="49">
        <v>427351.28125</v>
      </c>
      <c r="BF15" s="50">
        <v>1949507.875</v>
      </c>
      <c r="BG15" s="48">
        <v>2117898</v>
      </c>
      <c r="BH15" s="49">
        <v>3361916.25</v>
      </c>
      <c r="BI15" s="50">
        <v>3023028.75</v>
      </c>
      <c r="BJ15" s="48">
        <v>1306843.875</v>
      </c>
      <c r="BK15" s="49">
        <v>1418111.875</v>
      </c>
      <c r="BL15" s="50">
        <v>2654604.25</v>
      </c>
      <c r="BM15">
        <v>1965591</v>
      </c>
      <c r="BN15">
        <v>5804376</v>
      </c>
      <c r="BO15">
        <v>4411218</v>
      </c>
      <c r="BP15">
        <v>1479167.625</v>
      </c>
      <c r="BQ15">
        <v>2691465</v>
      </c>
      <c r="BR15">
        <v>2743150.5</v>
      </c>
      <c r="BS15">
        <v>1696266.125</v>
      </c>
      <c r="BT15">
        <v>6659481</v>
      </c>
      <c r="BU15">
        <v>5031035.5</v>
      </c>
      <c r="BV15">
        <v>1757593.5</v>
      </c>
      <c r="BW15">
        <v>3975692.25</v>
      </c>
      <c r="BX15">
        <v>4144717.5</v>
      </c>
      <c r="BY15">
        <v>2002355.625</v>
      </c>
      <c r="BZ15">
        <v>3573861.5</v>
      </c>
      <c r="CA15">
        <v>2340329.25</v>
      </c>
      <c r="CB15" s="48">
        <v>3142709</v>
      </c>
      <c r="CC15" s="49">
        <v>7966142.5</v>
      </c>
      <c r="CD15" s="50">
        <v>10858349</v>
      </c>
      <c r="CE15" s="48">
        <v>3257761.5</v>
      </c>
      <c r="CF15" s="49">
        <v>8313152</v>
      </c>
      <c r="CG15" s="50">
        <v>10981466</v>
      </c>
      <c r="CH15" s="117"/>
      <c r="CI15" s="117"/>
      <c r="CJ15" s="117"/>
      <c r="CK15" s="48">
        <v>2249813</v>
      </c>
      <c r="CL15" s="49">
        <v>2975094.25</v>
      </c>
      <c r="CM15" s="50">
        <v>2536211.5</v>
      </c>
      <c r="CN15" s="48">
        <v>2228447.5</v>
      </c>
      <c r="CO15" s="49">
        <v>3366391.5</v>
      </c>
      <c r="CP15" s="50">
        <v>2516853.75</v>
      </c>
      <c r="CQ15" s="48">
        <v>2192642.75</v>
      </c>
      <c r="CR15" s="49">
        <v>3039096.5</v>
      </c>
      <c r="CS15" s="50">
        <v>2566698.5</v>
      </c>
      <c r="CT15" s="48">
        <v>2249813</v>
      </c>
      <c r="CU15" s="49">
        <v>3011300.5</v>
      </c>
      <c r="CV15" s="50">
        <v>2589642.75</v>
      </c>
      <c r="CW15" s="48">
        <v>1877710.625</v>
      </c>
      <c r="CX15" s="49">
        <v>2379098.75</v>
      </c>
      <c r="CY15" s="50">
        <v>1827830.75</v>
      </c>
      <c r="DC15" s="48">
        <v>3404808</v>
      </c>
      <c r="DD15" s="49">
        <v>3641509.75</v>
      </c>
      <c r="DE15" s="50">
        <v>3725088.75</v>
      </c>
      <c r="DF15" s="48">
        <v>2321610.75</v>
      </c>
      <c r="DG15" s="49">
        <v>3297371</v>
      </c>
      <c r="DH15" s="50">
        <v>2657404.25</v>
      </c>
      <c r="DI15" s="48">
        <v>1889328</v>
      </c>
      <c r="DJ15" s="49">
        <v>2425581.25</v>
      </c>
      <c r="DK15" s="50">
        <v>1896641.75</v>
      </c>
      <c r="DL15" s="48"/>
      <c r="DM15" s="49"/>
      <c r="DN15" s="50"/>
      <c r="DO15" s="48"/>
      <c r="DP15" s="49"/>
      <c r="DQ15" s="50"/>
    </row>
    <row r="16" spans="1:151" x14ac:dyDescent="0.25">
      <c r="A16" s="41" t="s">
        <v>79</v>
      </c>
      <c r="B16" s="54">
        <v>0.10273776481825773</v>
      </c>
      <c r="C16" s="55">
        <v>0.12448572025443874</v>
      </c>
      <c r="D16" s="56">
        <v>8.8358473714929581E-2</v>
      </c>
      <c r="E16" s="54">
        <v>7.3997982224660669E-2</v>
      </c>
      <c r="F16" s="55">
        <v>0.13297502318028895</v>
      </c>
      <c r="G16" s="56">
        <v>7.0474699303804997E-2</v>
      </c>
      <c r="H16" s="54">
        <v>8.7293737946951305E-2</v>
      </c>
      <c r="I16" s="55">
        <v>0.14164768916214865</v>
      </c>
      <c r="J16" s="56">
        <v>9.5311601947642405E-2</v>
      </c>
      <c r="K16" s="54">
        <v>0.10671907770601716</v>
      </c>
      <c r="L16" s="55">
        <v>0.14427863928920684</v>
      </c>
      <c r="M16" s="56">
        <v>0.11024893188381957</v>
      </c>
      <c r="N16" s="54">
        <v>7.9875453168044563E-2</v>
      </c>
      <c r="O16" s="55">
        <v>0.10022071444558642</v>
      </c>
      <c r="P16" s="56">
        <v>7.0272229277186432E-2</v>
      </c>
      <c r="Q16" s="54"/>
      <c r="R16" s="55"/>
      <c r="S16" s="56"/>
      <c r="T16" s="54">
        <v>9.6417463188148866E-2</v>
      </c>
      <c r="U16" s="55">
        <v>0.14209557442863474</v>
      </c>
      <c r="V16" s="56">
        <v>0.10320457016097204</v>
      </c>
      <c r="W16">
        <v>9.0828438176414922E-2</v>
      </c>
      <c r="X16">
        <v>0.13758250499101443</v>
      </c>
      <c r="Y16">
        <v>9.8757298042260813E-2</v>
      </c>
      <c r="Z16" s="117"/>
      <c r="AA16" s="117"/>
      <c r="AB16" s="117"/>
      <c r="AC16" s="54">
        <v>7.9075741022754859E-2</v>
      </c>
      <c r="AD16" s="55">
        <v>0.13416817373542425</v>
      </c>
      <c r="AE16" s="56">
        <v>9.0080937309161335E-2</v>
      </c>
      <c r="AF16" s="54">
        <v>9.7045208367378705E-2</v>
      </c>
      <c r="AG16" s="55">
        <v>0.13147635806521268</v>
      </c>
      <c r="AH16" s="56">
        <v>8.9067618484924616E-2</v>
      </c>
      <c r="AI16" s="54">
        <v>8.9114824721699903E-2</v>
      </c>
      <c r="AJ16" s="55">
        <v>0.13089540208538464</v>
      </c>
      <c r="AK16" s="56">
        <v>9.5139911810130998E-2</v>
      </c>
      <c r="AL16" s="54">
        <v>8.1794997475621578E-2</v>
      </c>
      <c r="AM16" s="55">
        <v>0.14006070519956107</v>
      </c>
      <c r="AN16" s="56">
        <v>9.4266856247465849E-2</v>
      </c>
      <c r="AO16" s="54">
        <v>8.8943450571810051E-2</v>
      </c>
      <c r="AP16" s="55">
        <v>0.17594913849438151</v>
      </c>
      <c r="AQ16" s="56">
        <v>0.10806721485697628</v>
      </c>
      <c r="AR16">
        <v>9.7294010961551589E-2</v>
      </c>
      <c r="AS16">
        <v>0.12815501620214259</v>
      </c>
      <c r="AT16">
        <v>8.5807326360151287E-2</v>
      </c>
      <c r="AU16">
        <v>7.0215367026641676E-2</v>
      </c>
      <c r="AV16">
        <v>0.17226861661755746</v>
      </c>
      <c r="AW16">
        <v>9.1324271269220617E-2</v>
      </c>
      <c r="AX16" s="54">
        <v>9.5787334613182562E-2</v>
      </c>
      <c r="AY16" s="55">
        <v>0.13801416709530212</v>
      </c>
      <c r="AZ16" s="56">
        <v>9.0585141405270048E-2</v>
      </c>
      <c r="BA16" s="54">
        <v>6.323218626487534E-2</v>
      </c>
      <c r="BB16" s="55">
        <v>0.11360420055359845</v>
      </c>
      <c r="BC16" s="56">
        <v>9.9013844388942146E-2</v>
      </c>
      <c r="BD16" s="54">
        <v>7.7611324818863375E-2</v>
      </c>
      <c r="BE16" s="55">
        <v>1.7718477322946152E-2</v>
      </c>
      <c r="BF16" s="56">
        <v>6.8285619817608251E-2</v>
      </c>
      <c r="BG16" s="54">
        <v>9.3482887261358866E-2</v>
      </c>
      <c r="BH16" s="55">
        <v>0.13979250026570383</v>
      </c>
      <c r="BI16" s="56">
        <v>0.10593788090228359</v>
      </c>
      <c r="BJ16" s="54">
        <v>5.7692293684353933E-2</v>
      </c>
      <c r="BK16" s="55">
        <v>5.898367233652746E-2</v>
      </c>
      <c r="BL16" s="56">
        <v>9.305292791308549E-2</v>
      </c>
      <c r="BM16">
        <v>8.6764036230595643E-2</v>
      </c>
      <c r="BN16">
        <v>0.24106413535264767</v>
      </c>
      <c r="BO16">
        <v>0.15409388817898739</v>
      </c>
      <c r="BP16">
        <v>6.5289415838503145E-2</v>
      </c>
      <c r="BQ16">
        <v>0.11191361844490148</v>
      </c>
      <c r="BR16">
        <v>9.6047361951659346E-2</v>
      </c>
      <c r="BS16">
        <v>7.4872479640837972E-2</v>
      </c>
      <c r="BT16">
        <v>0.27644683666621639</v>
      </c>
      <c r="BU16">
        <v>0.17564826005059864</v>
      </c>
      <c r="BV16">
        <v>7.3107421304203613E-2</v>
      </c>
      <c r="BW16">
        <v>0.14329688987797989</v>
      </c>
      <c r="BX16">
        <v>0.10654818300986407</v>
      </c>
      <c r="BY16">
        <v>9.1192414839954314E-2</v>
      </c>
      <c r="BZ16">
        <v>0.1547121368279718</v>
      </c>
      <c r="CA16">
        <v>8.6838779548025435E-2</v>
      </c>
      <c r="CB16" s="54">
        <v>0.13872155128273037</v>
      </c>
      <c r="CC16" s="55">
        <v>0.33132795332244119</v>
      </c>
      <c r="CD16" s="56">
        <v>0.3806409060490793</v>
      </c>
      <c r="CE16" s="54">
        <v>0.14379777057412085</v>
      </c>
      <c r="CF16" s="55">
        <v>0.34567316424418509</v>
      </c>
      <c r="CG16" s="56">
        <v>0.38487063133768917</v>
      </c>
      <c r="CH16" s="117"/>
      <c r="CI16" s="117"/>
      <c r="CJ16" s="117"/>
      <c r="CK16" s="54">
        <v>9.9313400433572133E-2</v>
      </c>
      <c r="CL16" s="55">
        <v>0.12375278819717825</v>
      </c>
      <c r="CM16" s="56">
        <v>8.8844508872360145E-2</v>
      </c>
      <c r="CN16" s="54">
        <v>9.837026406758817E-2</v>
      </c>
      <c r="CO16" s="55">
        <v>0.14002928958915542</v>
      </c>
      <c r="CP16" s="56">
        <v>8.8169432120130384E-2</v>
      </c>
      <c r="CQ16" s="54">
        <v>9.67897364974417E-2</v>
      </c>
      <c r="CR16" s="55">
        <v>0.12641504230505832</v>
      </c>
      <c r="CS16" s="56">
        <v>8.9907321879749633E-2</v>
      </c>
      <c r="CT16" s="54">
        <v>9.9313400433572133E-2</v>
      </c>
      <c r="CU16" s="55">
        <v>0.12525883271582303</v>
      </c>
      <c r="CV16" s="56">
        <v>9.0716227049131404E-2</v>
      </c>
      <c r="CW16" s="54">
        <v>8.2887700977369236E-2</v>
      </c>
      <c r="CX16" s="55">
        <v>9.8961605572301284E-2</v>
      </c>
      <c r="CY16" s="56">
        <v>6.4032122649824524E-2</v>
      </c>
      <c r="DC16" s="54">
        <v>0.14998542350210736</v>
      </c>
      <c r="DD16" s="55">
        <v>0.14946035373105646</v>
      </c>
      <c r="DE16" s="56">
        <v>0.12822535890885814</v>
      </c>
      <c r="DF16" s="54">
        <v>0.10248271119900068</v>
      </c>
      <c r="DG16" s="55">
        <v>0.13713269457842409</v>
      </c>
      <c r="DH16" s="56">
        <v>9.3079479604789378E-2</v>
      </c>
      <c r="DI16" s="54">
        <v>8.3400526272343511E-2</v>
      </c>
      <c r="DJ16" s="55">
        <v>0.10089510363790891</v>
      </c>
      <c r="DK16" s="56">
        <v>6.6442692879949528E-2</v>
      </c>
      <c r="DL16" s="54"/>
      <c r="DM16" s="55"/>
      <c r="DN16" s="56"/>
      <c r="DO16" s="54"/>
      <c r="DP16" s="55"/>
      <c r="DQ16" s="56"/>
    </row>
    <row r="17" spans="1:121" x14ac:dyDescent="0.25">
      <c r="A17" s="41" t="s">
        <v>80</v>
      </c>
      <c r="B17" s="54">
        <v>0.10253063952255029</v>
      </c>
      <c r="C17" s="55">
        <v>0.12287516810577519</v>
      </c>
      <c r="D17" s="56">
        <v>8.684711934799158E-2</v>
      </c>
      <c r="E17" s="54">
        <v>7.3833780476786529E-2</v>
      </c>
      <c r="F17" s="55">
        <v>0.13102311735292146</v>
      </c>
      <c r="G17" s="56">
        <v>6.9050528439858483E-2</v>
      </c>
      <c r="H17" s="54">
        <v>8.7129208867050528E-2</v>
      </c>
      <c r="I17" s="55">
        <v>0.13999558423523648</v>
      </c>
      <c r="J17" s="56">
        <v>9.3938729733163209E-2</v>
      </c>
      <c r="K17" s="54">
        <v>0.10650149033947318</v>
      </c>
      <c r="L17" s="55">
        <v>0.14241148006486182</v>
      </c>
      <c r="M17" s="56">
        <v>0.10870708654059809</v>
      </c>
      <c r="N17" s="54">
        <v>8.0429901373159238E-2</v>
      </c>
      <c r="O17" s="55">
        <v>9.9303723331081908E-2</v>
      </c>
      <c r="P17" s="56">
        <v>6.9198377655545984E-2</v>
      </c>
      <c r="Q17" s="54"/>
      <c r="R17" s="55"/>
      <c r="S17" s="56"/>
      <c r="T17" s="54">
        <v>9.6216920108119469E-2</v>
      </c>
      <c r="U17" s="55">
        <v>0.14023464664699725</v>
      </c>
      <c r="V17" s="56">
        <v>0.10142368070512373</v>
      </c>
      <c r="W17">
        <v>9.0642137366259201E-2</v>
      </c>
      <c r="X17">
        <v>0.13578017263393813</v>
      </c>
      <c r="Y17">
        <v>9.7065879610802347E-2</v>
      </c>
      <c r="Z17" s="117"/>
      <c r="AA17" s="117"/>
      <c r="AB17" s="117"/>
      <c r="AC17" s="54">
        <v>7.891401940517985E-2</v>
      </c>
      <c r="AD17" s="55">
        <v>0.13241256286649764</v>
      </c>
      <c r="AE17" s="56">
        <v>8.8532089829072083E-2</v>
      </c>
      <c r="AF17" s="54">
        <v>9.6842863926066419E-2</v>
      </c>
      <c r="AG17" s="55">
        <v>0.12975097324697618</v>
      </c>
      <c r="AH17" s="56">
        <v>8.7530381490865644E-2</v>
      </c>
      <c r="AI17" s="54">
        <v>8.8936105261572626E-2</v>
      </c>
      <c r="AJ17" s="55">
        <v>0.1291932534450643</v>
      </c>
      <c r="AK17" s="56">
        <v>9.3506968133758708E-2</v>
      </c>
      <c r="AL17" s="54">
        <v>8.1629811869559504E-2</v>
      </c>
      <c r="AM17" s="55">
        <v>0.13822596565614045</v>
      </c>
      <c r="AN17" s="56">
        <v>9.2640856654536599E-2</v>
      </c>
      <c r="AO17" s="54">
        <v>8.8754894538696366E-2</v>
      </c>
      <c r="AP17" s="55">
        <v>0.17363175263488753</v>
      </c>
      <c r="AQ17" s="56">
        <v>0.10621830098684884</v>
      </c>
      <c r="AR17">
        <v>9.7096411822595569E-2</v>
      </c>
      <c r="AS17">
        <v>0.12649113285932645</v>
      </c>
      <c r="AT17">
        <v>8.4315778672980776E-2</v>
      </c>
      <c r="AU17">
        <v>7.007130230279357E-2</v>
      </c>
      <c r="AV17">
        <v>0.17001075217168987</v>
      </c>
      <c r="AW17">
        <v>8.9718964557115519E-2</v>
      </c>
      <c r="AX17" s="54">
        <v>9.5588103065322158E-2</v>
      </c>
      <c r="AY17" s="55">
        <v>0.13620665536137835</v>
      </c>
      <c r="AZ17" s="56">
        <v>8.9013792106066414E-2</v>
      </c>
      <c r="BA17" s="54">
        <v>6.3105952448050895E-2</v>
      </c>
      <c r="BB17" s="55">
        <v>0.11215816245885693</v>
      </c>
      <c r="BC17" s="56">
        <v>9.7269675581800108E-2</v>
      </c>
      <c r="BD17" s="54">
        <v>7.7456188580224905E-2</v>
      </c>
      <c r="BE17" s="55">
        <v>1.7539997967272611E-2</v>
      </c>
      <c r="BF17" s="56">
        <v>6.7106146656016219E-2</v>
      </c>
      <c r="BG17" s="54">
        <v>9.3295663018306052E-2</v>
      </c>
      <c r="BH17" s="55">
        <v>0.13798485697671325</v>
      </c>
      <c r="BI17" s="56">
        <v>0.10405898570862115</v>
      </c>
      <c r="BJ17" s="54">
        <v>5.7567865120757851E-2</v>
      </c>
      <c r="BK17" s="55">
        <v>5.8204293997187274E-2</v>
      </c>
      <c r="BL17" s="56">
        <v>9.1377042727367019E-2</v>
      </c>
      <c r="BM17">
        <v>8.658637783347474E-2</v>
      </c>
      <c r="BN17">
        <v>0.23823198690922792</v>
      </c>
      <c r="BO17">
        <v>0.15184336777883922</v>
      </c>
      <c r="BP17">
        <v>6.5158909475999949E-2</v>
      </c>
      <c r="BQ17">
        <v>0.11046718130163491</v>
      </c>
      <c r="BR17">
        <v>9.4424988733209744E-2</v>
      </c>
      <c r="BS17">
        <v>7.4722329033374821E-2</v>
      </c>
      <c r="BT17">
        <v>0.27332850165091116</v>
      </c>
      <c r="BU17">
        <v>0.17317878256016608</v>
      </c>
      <c r="BV17">
        <v>7.2967727228952506E-2</v>
      </c>
      <c r="BW17">
        <v>0.14169223149133603</v>
      </c>
      <c r="BX17">
        <v>0.10543062255941293</v>
      </c>
      <c r="BY17">
        <v>9.1002408827293033E-2</v>
      </c>
      <c r="BZ17">
        <v>0.15262627362680417</v>
      </c>
      <c r="CA17">
        <v>8.5247739867493302E-2</v>
      </c>
      <c r="CB17" s="54">
        <v>0.13843967950090028</v>
      </c>
      <c r="CC17" s="55">
        <v>0.32695848197979899</v>
      </c>
      <c r="CD17" s="56">
        <v>0.37376712788530164</v>
      </c>
      <c r="CE17" s="54">
        <v>0.14350786498882612</v>
      </c>
      <c r="CF17" s="55">
        <v>0.34120097210270134</v>
      </c>
      <c r="CG17" s="56">
        <v>0.37800507418934698</v>
      </c>
      <c r="CH17" s="117"/>
      <c r="CI17" s="117"/>
      <c r="CJ17" s="117"/>
      <c r="CK17" s="54">
        <v>9.9106659116516282E-2</v>
      </c>
      <c r="CL17" s="55">
        <v>0.12210832142054291</v>
      </c>
      <c r="CM17" s="56">
        <v>8.7301715221197382E-2</v>
      </c>
      <c r="CN17" s="54">
        <v>9.8165486873001792E-2</v>
      </c>
      <c r="CO17" s="55">
        <v>0.13816853562523979</v>
      </c>
      <c r="CP17" s="56">
        <v>8.6635380047302868E-2</v>
      </c>
      <c r="CQ17" s="54">
        <v>9.6682915305212835E-2</v>
      </c>
      <c r="CR17" s="55">
        <v>0.12477480801817623</v>
      </c>
      <c r="CS17" s="56">
        <v>8.8359260623921534E-2</v>
      </c>
      <c r="CT17" s="54">
        <v>9.9106659116516282E-2</v>
      </c>
      <c r="CU17" s="55">
        <v>0.12359435203639854</v>
      </c>
      <c r="CV17" s="56">
        <v>8.9140929664001181E-2</v>
      </c>
      <c r="CW17" s="54">
        <v>8.2715152846428899E-2</v>
      </c>
      <c r="CX17" s="55">
        <v>9.7646572525035225E-2</v>
      </c>
      <c r="CY17" s="56">
        <v>6.2917764990721423E-2</v>
      </c>
      <c r="DC17" s="54">
        <v>0.14998541969049045</v>
      </c>
      <c r="DD17" s="55">
        <v>0.14946035635419203</v>
      </c>
      <c r="DE17" s="56">
        <v>0.12822536135389706</v>
      </c>
      <c r="DF17" s="54">
        <v>0.10226942689285513</v>
      </c>
      <c r="DG17" s="55">
        <v>0.13533569226123118</v>
      </c>
      <c r="DH17" s="56">
        <v>9.1473423333657503E-2</v>
      </c>
      <c r="DI17" s="54">
        <v>8.3226910589803596E-2</v>
      </c>
      <c r="DJ17" s="55">
        <v>9.9554378598096085E-2</v>
      </c>
      <c r="DK17" s="56">
        <v>6.5286383731723838E-2</v>
      </c>
      <c r="DL17" s="54"/>
      <c r="DM17" s="55"/>
      <c r="DN17" s="56"/>
      <c r="DO17" s="54"/>
      <c r="DP17" s="55"/>
      <c r="DQ17" s="56"/>
    </row>
    <row r="18" spans="1:121" x14ac:dyDescent="0.25">
      <c r="A18" s="41" t="s">
        <v>81</v>
      </c>
      <c r="B18" s="54">
        <v>0.11023365323847398</v>
      </c>
      <c r="C18" s="55">
        <v>0.1335683693717154</v>
      </c>
      <c r="D18" s="56">
        <v>9.4805229307864364E-2</v>
      </c>
      <c r="E18" s="54">
        <v>7.9396976635902006E-2</v>
      </c>
      <c r="F18" s="55">
        <v>0.14267706349816414</v>
      </c>
      <c r="G18" s="56">
        <v>7.5616630154297204E-2</v>
      </c>
      <c r="H18" s="54">
        <v>9.3662808955956342E-2</v>
      </c>
      <c r="I18" s="55">
        <v>0.15198249910101788</v>
      </c>
      <c r="J18" s="56">
        <v>0.10226566732579659</v>
      </c>
      <c r="K18" s="54">
        <v>0.11450544818242187</v>
      </c>
      <c r="L18" s="55">
        <v>0.15480540696266831</v>
      </c>
      <c r="M18" s="56">
        <v>0.11829284536890512</v>
      </c>
      <c r="N18" s="54">
        <v>8.5703275931378289E-2</v>
      </c>
      <c r="O18" s="55">
        <v>0.10753295541371934</v>
      </c>
      <c r="P18" s="56">
        <v>7.5399387636466142E-2</v>
      </c>
      <c r="Q18" s="54"/>
      <c r="R18" s="55"/>
      <c r="S18" s="56"/>
      <c r="T18" s="54">
        <v>0.10345221372118979</v>
      </c>
      <c r="U18" s="55">
        <v>0.15246306269166821</v>
      </c>
      <c r="V18" s="56">
        <v>0.11073451734009876</v>
      </c>
      <c r="W18">
        <v>9.7455405768685541E-2</v>
      </c>
      <c r="X18">
        <v>0.14762071350967215</v>
      </c>
      <c r="Y18">
        <v>0.10596276613976482</v>
      </c>
      <c r="Z18" s="117"/>
      <c r="AA18" s="117"/>
      <c r="AB18" s="117"/>
      <c r="AC18" s="54">
        <v>8.4845215689651143E-2</v>
      </c>
      <c r="AD18" s="55">
        <v>0.1439572679564638</v>
      </c>
      <c r="AE18" s="56">
        <v>9.6653366211546493E-2</v>
      </c>
      <c r="AF18" s="54">
        <v>0.10412576005083553</v>
      </c>
      <c r="AG18" s="55">
        <v>0.14106905371803938</v>
      </c>
      <c r="AH18" s="56">
        <v>9.5566114254210965E-2</v>
      </c>
      <c r="AI18" s="54">
        <v>9.5616764722853992E-2</v>
      </c>
      <c r="AJ18" s="55">
        <v>0.14044571039204362</v>
      </c>
      <c r="AK18" s="56">
        <v>0.10208145044005472</v>
      </c>
      <c r="AL18" s="54">
        <v>8.7762872827920155E-2</v>
      </c>
      <c r="AM18" s="55">
        <v>0.1502797266089711</v>
      </c>
      <c r="AN18" s="56">
        <v>0.10114469554449126</v>
      </c>
      <c r="AO18" s="54">
        <v>9.5432886879624534E-2</v>
      </c>
      <c r="AP18" s="55">
        <v>0.18878662928581708</v>
      </c>
      <c r="AQ18" s="56">
        <v>0.11595194727143378</v>
      </c>
      <c r="AR18">
        <v>0.10439271562398239</v>
      </c>
      <c r="AS18">
        <v>0.13750538219114014</v>
      </c>
      <c r="AT18">
        <v>9.2067946738359746E-2</v>
      </c>
      <c r="AU18">
        <v>7.533837663802756E-2</v>
      </c>
      <c r="AV18">
        <v>0.18483757147806595</v>
      </c>
      <c r="AW18">
        <v>9.7987415524914828E-2</v>
      </c>
      <c r="AX18" s="54">
        <v>0.1027761100999813</v>
      </c>
      <c r="AY18" s="55">
        <v>0.14808387027392933</v>
      </c>
      <c r="AZ18" s="56">
        <v>9.7194357730976455E-2</v>
      </c>
      <c r="BA18" s="54">
        <v>6.7845693417248221E-2</v>
      </c>
      <c r="BB18" s="55">
        <v>0.12189291904892538</v>
      </c>
      <c r="BC18" s="56">
        <v>0.10623803046023836</v>
      </c>
      <c r="BD18" s="54">
        <v>8.3273953668308351E-2</v>
      </c>
      <c r="BE18" s="55">
        <v>1.9011241762817762E-2</v>
      </c>
      <c r="BF18" s="56">
        <v>7.3267832422326457E-2</v>
      </c>
      <c r="BG18" s="54">
        <v>0.10030352710446232</v>
      </c>
      <c r="BH18" s="55">
        <v>0.14999195307478955</v>
      </c>
      <c r="BI18" s="56">
        <v>0.11366725418699956</v>
      </c>
      <c r="BJ18" s="54">
        <v>6.1901602665615812E-2</v>
      </c>
      <c r="BK18" s="55">
        <v>6.3287202077819169E-2</v>
      </c>
      <c r="BL18" s="56">
        <v>9.9842197331636809E-2</v>
      </c>
      <c r="BM18">
        <v>9.3094459474888036E-2</v>
      </c>
      <c r="BN18">
        <v>0.25865250574318421</v>
      </c>
      <c r="BO18">
        <v>0.1653367898916174</v>
      </c>
      <c r="BP18">
        <v>7.0053021285947592E-2</v>
      </c>
      <c r="BQ18">
        <v>0.12007898974774837</v>
      </c>
      <c r="BR18">
        <v>0.10305510939019245</v>
      </c>
      <c r="BS18">
        <v>8.0335278584590122E-2</v>
      </c>
      <c r="BT18">
        <v>0.29661677753885884</v>
      </c>
      <c r="BU18">
        <v>0.1884637983375522</v>
      </c>
      <c r="BV18">
        <v>7.8441439167600449E-2</v>
      </c>
      <c r="BW18">
        <v>0.15375202776607286</v>
      </c>
      <c r="BX18">
        <v>0.11432208477453228</v>
      </c>
      <c r="BY18">
        <v>9.7845938669478882E-2</v>
      </c>
      <c r="BZ18">
        <v>0.16600014681112854</v>
      </c>
      <c r="CA18">
        <v>9.3174656167409289E-2</v>
      </c>
      <c r="CB18" s="54">
        <v>0.14884286618318712</v>
      </c>
      <c r="CC18" s="55">
        <v>0.35550209583952924</v>
      </c>
      <c r="CD18" s="56">
        <v>0.40841298932304648</v>
      </c>
      <c r="CE18" s="54">
        <v>0.1542894534057091</v>
      </c>
      <c r="CF18" s="55">
        <v>0.37089395305170075</v>
      </c>
      <c r="CG18" s="56">
        <v>0.41295132117777811</v>
      </c>
      <c r="CH18" s="117"/>
      <c r="CI18" s="117"/>
      <c r="CJ18" s="117"/>
      <c r="CK18" s="54">
        <v>0.10655944252529199</v>
      </c>
      <c r="CL18" s="55">
        <v>0.1327819615849552</v>
      </c>
      <c r="CM18" s="56">
        <v>9.5326726257897162E-2</v>
      </c>
      <c r="CN18" s="54">
        <v>0.10554749363475126</v>
      </c>
      <c r="CO18" s="55">
        <v>0.15024601887248437</v>
      </c>
      <c r="CP18" s="56">
        <v>9.4602394978680684E-2</v>
      </c>
      <c r="CQ18" s="54">
        <v>0.10385164860240527</v>
      </c>
      <c r="CR18" s="55">
        <v>0.13563845740886085</v>
      </c>
      <c r="CS18" s="56">
        <v>9.6467083561963138E-2</v>
      </c>
      <c r="CT18" s="54">
        <v>0.10655944252529199</v>
      </c>
      <c r="CU18" s="55">
        <v>0.13439788918006762</v>
      </c>
      <c r="CV18" s="56">
        <v>9.7335007563445722E-2</v>
      </c>
      <c r="CW18" s="54">
        <v>8.8935301477863993E-2</v>
      </c>
      <c r="CX18" s="55">
        <v>0.10618198022779107</v>
      </c>
      <c r="CY18" s="56">
        <v>6.8703994259468382E-2</v>
      </c>
      <c r="DC18" s="54">
        <v>0.1609285659893856</v>
      </c>
      <c r="DD18" s="55">
        <v>0.16036518640671293</v>
      </c>
      <c r="DE18" s="56">
        <v>0.13758085719834565</v>
      </c>
      <c r="DF18" s="54">
        <v>0.10995999055686768</v>
      </c>
      <c r="DG18" s="55">
        <v>0.14713808431161382</v>
      </c>
      <c r="DH18" s="56">
        <v>9.9870686271233244E-2</v>
      </c>
      <c r="DI18" s="54">
        <v>8.9485543210669011E-2</v>
      </c>
      <c r="DJ18" s="55">
        <v>0.10825654896771342</v>
      </c>
      <c r="DK18" s="56">
        <v>7.1290443004237702E-2</v>
      </c>
      <c r="DL18" s="54"/>
      <c r="DM18" s="55"/>
      <c r="DN18" s="56"/>
      <c r="DO18" s="54"/>
      <c r="DP18" s="55"/>
      <c r="DQ18" s="56"/>
    </row>
    <row r="19" spans="1:121" x14ac:dyDescent="0.25">
      <c r="A19" s="40" t="s">
        <v>82</v>
      </c>
      <c r="B19" s="48">
        <v>-1844786</v>
      </c>
      <c r="C19" s="49">
        <v>-1211722.625</v>
      </c>
      <c r="D19" s="50">
        <v>-2923823</v>
      </c>
      <c r="E19" s="48">
        <v>-2069507.875</v>
      </c>
      <c r="F19" s="49">
        <v>-1195356</v>
      </c>
      <c r="G19" s="50">
        <v>-2670318.25</v>
      </c>
      <c r="H19" s="48">
        <v>-2578739.25</v>
      </c>
      <c r="I19" s="49">
        <v>-1961133.5</v>
      </c>
      <c r="J19" s="50">
        <v>-3102467</v>
      </c>
      <c r="K19" s="48">
        <v>0</v>
      </c>
      <c r="L19" s="49">
        <v>0</v>
      </c>
      <c r="M19" s="50">
        <v>0</v>
      </c>
      <c r="N19" s="48">
        <v>-2525279.5</v>
      </c>
      <c r="O19" s="49">
        <v>-1377257.375</v>
      </c>
      <c r="P19" s="50">
        <v>-2304623.75</v>
      </c>
      <c r="Q19" s="48"/>
      <c r="R19" s="49"/>
      <c r="S19" s="50"/>
      <c r="T19" s="48">
        <v>-2000649.125</v>
      </c>
      <c r="U19" s="49">
        <v>-1656777.625</v>
      </c>
      <c r="V19" s="50">
        <v>-2798715.25</v>
      </c>
      <c r="W19">
        <v>-2154526.5</v>
      </c>
      <c r="X19">
        <v>-1532836.75</v>
      </c>
      <c r="Y19">
        <v>-2973455.5</v>
      </c>
      <c r="Z19" s="117"/>
      <c r="AA19" s="117"/>
      <c r="AB19" s="117"/>
      <c r="AC19" s="48">
        <v>-2431402.25</v>
      </c>
      <c r="AD19" s="49">
        <v>-1374017.875</v>
      </c>
      <c r="AE19" s="50">
        <v>-2980775.75</v>
      </c>
      <c r="AF19" s="48">
        <v>-1984623.125</v>
      </c>
      <c r="AG19" s="49">
        <v>-1217282</v>
      </c>
      <c r="AH19" s="50">
        <v>-2969873.25</v>
      </c>
      <c r="AI19" s="48">
        <v>-2102374.25</v>
      </c>
      <c r="AJ19" s="49">
        <v>-1190688</v>
      </c>
      <c r="AK19" s="50">
        <v>-2942302.5</v>
      </c>
      <c r="AL19" s="48">
        <v>-2465207.25</v>
      </c>
      <c r="AM19" s="49">
        <v>-1393077.5</v>
      </c>
      <c r="AN19" s="50">
        <v>-2816014</v>
      </c>
      <c r="AO19" s="48">
        <v>-1673248.375</v>
      </c>
      <c r="AP19" s="49">
        <v>-774640.75</v>
      </c>
      <c r="AQ19" s="50">
        <v>-2646477</v>
      </c>
      <c r="AR19">
        <v>-1915937</v>
      </c>
      <c r="AS19">
        <v>-1219402.375</v>
      </c>
      <c r="AT19">
        <v>-2779194</v>
      </c>
      <c r="AU19">
        <v>-2443220.75</v>
      </c>
      <c r="AV19">
        <v>-730162.125</v>
      </c>
      <c r="AW19">
        <v>-2461125.75</v>
      </c>
      <c r="AX19" s="48">
        <v>-1969296.25</v>
      </c>
      <c r="AY19" s="49">
        <v>-1156394</v>
      </c>
      <c r="AZ19" s="50">
        <v>-2719424.75</v>
      </c>
      <c r="BA19" s="48">
        <v>-3469983</v>
      </c>
      <c r="BB19" s="49">
        <v>-1684913</v>
      </c>
      <c r="BC19" s="50">
        <v>-2202116.75</v>
      </c>
      <c r="BD19" s="48">
        <v>-2343063</v>
      </c>
      <c r="BE19" s="49">
        <v>-5635097.5</v>
      </c>
      <c r="BF19" s="50">
        <v>-3128304.25</v>
      </c>
      <c r="BG19" s="48">
        <v>-2075551.75</v>
      </c>
      <c r="BH19" s="49">
        <v>-1099467.5</v>
      </c>
      <c r="BI19" s="50">
        <v>-2184818.75</v>
      </c>
      <c r="BJ19" s="48">
        <v>-3678095.75</v>
      </c>
      <c r="BK19" s="49">
        <v>-2251218</v>
      </c>
      <c r="BL19" s="50">
        <v>-1583137.125</v>
      </c>
      <c r="BM19">
        <v>-2306144</v>
      </c>
      <c r="BN19">
        <v>-2429715</v>
      </c>
      <c r="BO19">
        <v>-3793610.75</v>
      </c>
      <c r="BP19">
        <v>-3257295.25</v>
      </c>
      <c r="BQ19">
        <v>-1585586.625</v>
      </c>
      <c r="BR19">
        <v>-2795119</v>
      </c>
      <c r="BS19">
        <v>-2769065</v>
      </c>
      <c r="BT19">
        <v>-2848075.25</v>
      </c>
      <c r="BU19">
        <v>-4114998.25</v>
      </c>
      <c r="BV19">
        <v>-2805204</v>
      </c>
      <c r="BW19">
        <v>-1620798.25</v>
      </c>
      <c r="BX19">
        <v>-3689006</v>
      </c>
      <c r="BY19">
        <v>-1813233.25</v>
      </c>
      <c r="BZ19">
        <v>-1179225.75</v>
      </c>
      <c r="CA19">
        <v>-2619625.5</v>
      </c>
      <c r="CB19" s="48">
        <v>-1297491.125</v>
      </c>
      <c r="CC19" s="49">
        <v>-395511.8125</v>
      </c>
      <c r="CD19" s="50">
        <v>-415322.71875</v>
      </c>
      <c r="CE19" s="48">
        <v>-1256814.75</v>
      </c>
      <c r="CF19" s="49">
        <v>-376241.59375</v>
      </c>
      <c r="CG19" s="50">
        <v>-448411.5</v>
      </c>
      <c r="CH19" s="117"/>
      <c r="CI19" s="117"/>
      <c r="CJ19" s="117"/>
      <c r="CK19" s="48">
        <v>-1879617.5</v>
      </c>
      <c r="CL19" s="49">
        <v>-1232920.25</v>
      </c>
      <c r="CM19" s="50">
        <v>-2958137.25</v>
      </c>
      <c r="CN19" s="48">
        <v>-1957504.75</v>
      </c>
      <c r="CO19" s="49">
        <v>-1050091.125</v>
      </c>
      <c r="CP19" s="50">
        <v>-2919318.5</v>
      </c>
      <c r="CQ19" s="48">
        <v>-1868866.125</v>
      </c>
      <c r="CR19" s="49">
        <v>-1248789.625</v>
      </c>
      <c r="CS19" s="50">
        <v>-2956006</v>
      </c>
      <c r="CT19" s="48">
        <v>-1879617.5</v>
      </c>
      <c r="CU19" s="49">
        <v>-1170876.25</v>
      </c>
      <c r="CV19" s="50">
        <v>-2868512.25</v>
      </c>
      <c r="CW19" s="48">
        <v>-2300799</v>
      </c>
      <c r="CX19" s="49">
        <v>-1429813.875</v>
      </c>
      <c r="CY19" s="50">
        <v>-2986167.75</v>
      </c>
      <c r="DC19" s="48">
        <v>-1048851.125</v>
      </c>
      <c r="DD19" s="49">
        <v>-1577953.5</v>
      </c>
      <c r="DE19" s="50">
        <v>-2840291.75</v>
      </c>
      <c r="DF19" s="48">
        <v>-1840292.875</v>
      </c>
      <c r="DG19" s="49">
        <v>-1113875.625</v>
      </c>
      <c r="DH19" s="50">
        <v>-2940827.75</v>
      </c>
      <c r="DI19" s="48">
        <v>-2173398</v>
      </c>
      <c r="DJ19" s="49">
        <v>-1146964.625</v>
      </c>
      <c r="DK19" s="50">
        <v>-2824097.75</v>
      </c>
      <c r="DL19" s="48"/>
      <c r="DM19" s="49"/>
      <c r="DN19" s="50"/>
      <c r="DO19" s="48"/>
      <c r="DP19" s="49"/>
      <c r="DQ19" s="50"/>
    </row>
    <row r="20" spans="1:121" x14ac:dyDescent="0.25">
      <c r="A20" s="41" t="s">
        <v>83</v>
      </c>
      <c r="B20" s="54">
        <v>-8.1428954816474483E-2</v>
      </c>
      <c r="C20" s="55">
        <v>-5.038522018724307E-2</v>
      </c>
      <c r="D20" s="56">
        <v>-0.10239557103240246</v>
      </c>
      <c r="E20" s="54">
        <v>-9.7478919527890118E-2</v>
      </c>
      <c r="F20" s="55">
        <v>-5.5808051333718661E-2</v>
      </c>
      <c r="G20" s="56">
        <v>-0.1073820351883172</v>
      </c>
      <c r="H20" s="54">
        <v>-0.10710430655180801</v>
      </c>
      <c r="I20" s="55">
        <v>-7.3462683534638348E-2</v>
      </c>
      <c r="J20" s="56">
        <v>-9.4516791814018467E-2</v>
      </c>
      <c r="K20" s="54">
        <v>0</v>
      </c>
      <c r="L20" s="55">
        <v>0</v>
      </c>
      <c r="M20" s="56">
        <v>0</v>
      </c>
      <c r="N20" s="54">
        <v>-0.11147243064401244</v>
      </c>
      <c r="O20" s="55">
        <v>-5.727594029976376E-2</v>
      </c>
      <c r="P20" s="56">
        <v>-8.0627771660417485E-2</v>
      </c>
      <c r="Q20" s="54"/>
      <c r="R20" s="55"/>
      <c r="S20" s="56"/>
      <c r="T20" s="54">
        <v>-8.8314414062862112E-2</v>
      </c>
      <c r="U20" s="55">
        <v>-6.8902342129036273E-2</v>
      </c>
      <c r="V20" s="56">
        <v>-9.8029228151618839E-2</v>
      </c>
      <c r="W20">
        <v>-9.5104258941014638E-2</v>
      </c>
      <c r="X20">
        <v>-6.3748107107560542E-2</v>
      </c>
      <c r="Y20">
        <v>-0.10413611296221402</v>
      </c>
      <c r="Z20" s="117"/>
      <c r="AA20" s="117"/>
      <c r="AB20" s="117"/>
      <c r="AC20" s="54">
        <v>-0.10732535478602485</v>
      </c>
      <c r="AD20" s="55">
        <v>-5.7142236446507788E-2</v>
      </c>
      <c r="AE20" s="56">
        <v>-0.10439958994948234</v>
      </c>
      <c r="AF20" s="54">
        <v>-8.7607428869785522E-2</v>
      </c>
      <c r="AG20" s="55">
        <v>-5.0625902279792162E-2</v>
      </c>
      <c r="AH20" s="56">
        <v>-0.10402464536590006</v>
      </c>
      <c r="AI20" s="54">
        <v>-9.2797931177555901E-2</v>
      </c>
      <c r="AJ20" s="55">
        <v>-4.9513892348469202E-2</v>
      </c>
      <c r="AK20" s="56">
        <v>-0.1030489078954456</v>
      </c>
      <c r="AL20" s="54">
        <v>-0.10881475732464796</v>
      </c>
      <c r="AM20" s="55">
        <v>-5.7935730433264457E-2</v>
      </c>
      <c r="AN20" s="56">
        <v>-9.8634438211015557E-2</v>
      </c>
      <c r="AO20" s="54">
        <v>-7.3864962709690396E-2</v>
      </c>
      <c r="AP20" s="55">
        <v>-3.2218318323863827E-2</v>
      </c>
      <c r="AQ20" s="56">
        <v>-9.2682991575913129E-2</v>
      </c>
      <c r="AR20">
        <v>-8.45708255840633E-2</v>
      </c>
      <c r="AS20">
        <v>-5.0706904392347089E-2</v>
      </c>
      <c r="AT20">
        <v>-9.7358009279437774E-2</v>
      </c>
      <c r="AU20">
        <v>-0.10784775330124237</v>
      </c>
      <c r="AV20">
        <v>-3.0366421571175771E-2</v>
      </c>
      <c r="AW20">
        <v>-8.6232917399603176E-2</v>
      </c>
      <c r="AX20" s="54">
        <v>-8.6930407866967485E-2</v>
      </c>
      <c r="AY20" s="55">
        <v>-4.8092317100192905E-2</v>
      </c>
      <c r="AZ20" s="56">
        <v>-9.5260754061488692E-2</v>
      </c>
      <c r="BA20" s="54">
        <v>-0.15316221043372572</v>
      </c>
      <c r="BB20" s="55">
        <v>-7.0046351045207886E-2</v>
      </c>
      <c r="BC20" s="56">
        <v>-7.7160691410038632E-2</v>
      </c>
      <c r="BD20" s="54">
        <v>-0.10342114846031104</v>
      </c>
      <c r="BE20" s="55">
        <v>-0.23363764576601598</v>
      </c>
      <c r="BF20" s="56">
        <v>-0.10957544590031888</v>
      </c>
      <c r="BG20" s="54">
        <v>-9.1613746389281311E-2</v>
      </c>
      <c r="BH20" s="55">
        <v>-4.5717174181802635E-2</v>
      </c>
      <c r="BI20" s="56">
        <v>-7.6563965371012802E-2</v>
      </c>
      <c r="BJ20" s="54">
        <v>-0.16237423939273085</v>
      </c>
      <c r="BK20" s="55">
        <v>-9.36351406479074E-2</v>
      </c>
      <c r="BL20" s="56">
        <v>-5.5494352790686E-2</v>
      </c>
      <c r="BM20">
        <v>-0.10179653934565774</v>
      </c>
      <c r="BN20">
        <v>-0.1009095802250506</v>
      </c>
      <c r="BO20">
        <v>-0.13251946077140248</v>
      </c>
      <c r="BP20">
        <v>-0.1437747152463745</v>
      </c>
      <c r="BQ20">
        <v>-6.5930166865104722E-2</v>
      </c>
      <c r="BR20">
        <v>-9.7866962199471053E-2</v>
      </c>
      <c r="BS20">
        <v>-0.12222537476933758</v>
      </c>
      <c r="BT20">
        <v>-0.11822864175899644</v>
      </c>
      <c r="BU20">
        <v>-0.143666702952853</v>
      </c>
      <c r="BV20">
        <v>-0.1166829705914577</v>
      </c>
      <c r="BW20">
        <v>-5.8418844754563812E-2</v>
      </c>
      <c r="BX20">
        <v>-9.4833215149762715E-2</v>
      </c>
      <c r="BY20">
        <v>-8.2579296440210809E-2</v>
      </c>
      <c r="BZ20">
        <v>-5.104857465379329E-2</v>
      </c>
      <c r="CA20">
        <v>-9.7202169862589172E-2</v>
      </c>
      <c r="CB20" s="54">
        <v>-5.72722392164133E-2</v>
      </c>
      <c r="CC20" s="55">
        <v>-1.6450134974421323E-2</v>
      </c>
      <c r="CD20" s="56">
        <v>-1.4559194585453732E-2</v>
      </c>
      <c r="CE20" s="54">
        <v>-5.5475871721938845E-2</v>
      </c>
      <c r="CF20" s="55">
        <v>-1.5644682333709008E-2</v>
      </c>
      <c r="CG20" s="56">
        <v>-1.5715608198766925E-2</v>
      </c>
      <c r="CH20" s="117"/>
      <c r="CI20" s="117"/>
      <c r="CJ20" s="117"/>
      <c r="CK20" s="54">
        <v>-8.2971876080123005E-2</v>
      </c>
      <c r="CL20" s="55">
        <v>-5.1284868895249976E-2</v>
      </c>
      <c r="CM20" s="56">
        <v>-0.10362473758725722</v>
      </c>
      <c r="CN20" s="54">
        <v>-8.6410049674070469E-2</v>
      </c>
      <c r="CO20" s="55">
        <v>-4.3679861429553574E-2</v>
      </c>
      <c r="CP20" s="56">
        <v>-0.10226841918120624</v>
      </c>
      <c r="CQ20" s="54">
        <v>-8.2497278586648431E-2</v>
      </c>
      <c r="CR20" s="55">
        <v>-5.1944975513114798E-2</v>
      </c>
      <c r="CS20" s="56">
        <v>-0.10354413770081339</v>
      </c>
      <c r="CT20" s="54">
        <v>-8.2971876080123005E-2</v>
      </c>
      <c r="CU20" s="55">
        <v>-4.8704070659729967E-2</v>
      </c>
      <c r="CV20" s="56">
        <v>-0.10048513779138639</v>
      </c>
      <c r="CW20" s="54">
        <v>-0.10156407328260719</v>
      </c>
      <c r="CX20" s="55">
        <v>-5.9474906932532198E-2</v>
      </c>
      <c r="CY20" s="56">
        <v>-0.10461070294443318</v>
      </c>
      <c r="DC20" s="54">
        <v>-4.6203010617276143E-2</v>
      </c>
      <c r="DD20" s="55">
        <v>-6.4764755409801825E-2</v>
      </c>
      <c r="DE20" s="56">
        <v>-9.7768792501821272E-2</v>
      </c>
      <c r="DF20" s="54">
        <v>-8.1235927784278072E-2</v>
      </c>
      <c r="DG20" s="55">
        <v>-4.6324409925809454E-2</v>
      </c>
      <c r="DH20" s="56">
        <v>-0.10300680319049073</v>
      </c>
      <c r="DI20" s="54">
        <v>-9.5940216309322063E-2</v>
      </c>
      <c r="DJ20" s="55">
        <v>-4.7709436535424372E-2</v>
      </c>
      <c r="DK20" s="56">
        <v>-9.8933106089332104E-2</v>
      </c>
      <c r="DL20" s="54"/>
      <c r="DM20" s="55"/>
      <c r="DN20" s="56"/>
      <c r="DO20" s="54"/>
      <c r="DP20" s="55"/>
      <c r="DQ20" s="56"/>
    </row>
    <row r="21" spans="1:121" x14ac:dyDescent="0.25">
      <c r="A21" s="41" t="s">
        <v>84</v>
      </c>
      <c r="B21" s="54">
        <v>-8.1264789318272856E-2</v>
      </c>
      <c r="C21" s="55">
        <v>-4.9733354057797934E-2</v>
      </c>
      <c r="D21" s="56">
        <v>-0.10064411486834263</v>
      </c>
      <c r="E21" s="54">
        <v>-9.7262613508642654E-2</v>
      </c>
      <c r="F21" s="55">
        <v>-5.4988859443339234E-2</v>
      </c>
      <c r="G21" s="56">
        <v>-0.10521203138074901</v>
      </c>
      <c r="H21" s="54">
        <v>-0.10690243900180016</v>
      </c>
      <c r="I21" s="55">
        <v>-7.2605853026991796E-2</v>
      </c>
      <c r="J21" s="56">
        <v>-9.3155368077226575E-2</v>
      </c>
      <c r="K21" s="54">
        <v>0</v>
      </c>
      <c r="L21" s="55">
        <v>0</v>
      </c>
      <c r="M21" s="56">
        <v>0</v>
      </c>
      <c r="N21" s="54">
        <v>-0.11224620639912851</v>
      </c>
      <c r="O21" s="55">
        <v>-5.6751881689522159E-2</v>
      </c>
      <c r="P21" s="56">
        <v>-7.939567379989175E-2</v>
      </c>
      <c r="Q21" s="54"/>
      <c r="R21" s="55"/>
      <c r="S21" s="56"/>
      <c r="T21" s="54">
        <v>-8.8130724884350975E-2</v>
      </c>
      <c r="U21" s="55">
        <v>-6.7999975653490516E-2</v>
      </c>
      <c r="V21" s="56">
        <v>-9.6337643965881056E-2</v>
      </c>
      <c r="W21">
        <v>-9.4909187872462761E-2</v>
      </c>
      <c r="X21">
        <v>-6.2913006190115944E-2</v>
      </c>
      <c r="Y21">
        <v>-0.10235257144845819</v>
      </c>
      <c r="Z21" s="117"/>
      <c r="AA21" s="117"/>
      <c r="AB21" s="117"/>
      <c r="AC21" s="54">
        <v>-0.10710585851879655</v>
      </c>
      <c r="AD21" s="55">
        <v>-5.6394521630190098E-2</v>
      </c>
      <c r="AE21" s="56">
        <v>-0.10260454821650559</v>
      </c>
      <c r="AF21" s="54">
        <v>-8.7424762702669315E-2</v>
      </c>
      <c r="AG21" s="55">
        <v>-4.9961530643031785E-2</v>
      </c>
      <c r="AH21" s="56">
        <v>-0.10222926185985749</v>
      </c>
      <c r="AI21" s="54">
        <v>-9.2611825260692199E-2</v>
      </c>
      <c r="AJ21" s="55">
        <v>-4.8870019430129884E-2</v>
      </c>
      <c r="AK21" s="56">
        <v>-0.10128021735008585</v>
      </c>
      <c r="AL21" s="54">
        <v>-0.10859500511250897</v>
      </c>
      <c r="AM21" s="55">
        <v>-5.7176795402547505E-2</v>
      </c>
      <c r="AN21" s="56">
        <v>-9.6933102632804552E-2</v>
      </c>
      <c r="AO21" s="54">
        <v>-7.3708372378810602E-2</v>
      </c>
      <c r="AP21" s="55">
        <v>-3.179397822229077E-2</v>
      </c>
      <c r="AQ21" s="56">
        <v>-9.1097285227540931E-2</v>
      </c>
      <c r="AR21">
        <v>-8.4399066581108698E-2</v>
      </c>
      <c r="AS21">
        <v>-5.0048558148208522E-2</v>
      </c>
      <c r="AT21">
        <v>-9.5665681599179139E-2</v>
      </c>
      <c r="AU21">
        <v>-0.10762647614419087</v>
      </c>
      <c r="AV21">
        <v>-2.9968419515084516E-2</v>
      </c>
      <c r="AW21">
        <v>-8.4717106989269861E-2</v>
      </c>
      <c r="AX21" s="54">
        <v>-8.6749598161953628E-2</v>
      </c>
      <c r="AY21" s="55">
        <v>-4.7462472865360428E-2</v>
      </c>
      <c r="AZ21" s="56">
        <v>-9.3608298517301389E-2</v>
      </c>
      <c r="BA21" s="54">
        <v>-0.15285644446929539</v>
      </c>
      <c r="BB21" s="55">
        <v>-6.9154749400942794E-2</v>
      </c>
      <c r="BC21" s="56">
        <v>-7.5801474707309205E-2</v>
      </c>
      <c r="BD21" s="54">
        <v>-0.10321442131056521</v>
      </c>
      <c r="BE21" s="55">
        <v>-0.2312841988124564</v>
      </c>
      <c r="BF21" s="56">
        <v>-0.10768278829606617</v>
      </c>
      <c r="BG21" s="54">
        <v>-9.1430265595914162E-2</v>
      </c>
      <c r="BH21" s="55">
        <v>-4.5126009827890418E-2</v>
      </c>
      <c r="BI21" s="56">
        <v>-7.5206040657793127E-2</v>
      </c>
      <c r="BJ21" s="54">
        <v>-0.16202403675590757</v>
      </c>
      <c r="BK21" s="55">
        <v>-9.2397896550834496E-2</v>
      </c>
      <c r="BL21" s="56">
        <v>-5.449489833160856E-2</v>
      </c>
      <c r="BM21">
        <v>-0.10158810033338612</v>
      </c>
      <c r="BN21">
        <v>-9.97240413221257E-2</v>
      </c>
      <c r="BO21">
        <v>-0.13058403196622975</v>
      </c>
      <c r="BP21">
        <v>-0.14348732540124018</v>
      </c>
      <c r="BQ21">
        <v>-6.5078046778732926E-2</v>
      </c>
      <c r="BR21">
        <v>-9.6213853407963026E-2</v>
      </c>
      <c r="BS21">
        <v>-0.12198026182053363</v>
      </c>
      <c r="BT21">
        <v>-0.11689501639415206</v>
      </c>
      <c r="BU21">
        <v>-0.14164686120227415</v>
      </c>
      <c r="BV21">
        <v>-0.11646001210949317</v>
      </c>
      <c r="BW21">
        <v>-5.7764662453375838E-2</v>
      </c>
      <c r="BX21">
        <v>-9.3838530419843982E-2</v>
      </c>
      <c r="BY21">
        <v>-8.2407236484648538E-2</v>
      </c>
      <c r="BZ21">
        <v>-5.0360326494821743E-2</v>
      </c>
      <c r="CA21">
        <v>-9.5421254583837767E-2</v>
      </c>
      <c r="CB21" s="54">
        <v>-5.7155866324328009E-2</v>
      </c>
      <c r="CC21" s="55">
        <v>-1.6233194650996877E-2</v>
      </c>
      <c r="CD21" s="56">
        <v>-1.429627835066845E-2</v>
      </c>
      <c r="CE21" s="54">
        <v>-5.5364028784478318E-2</v>
      </c>
      <c r="CF21" s="55">
        <v>-1.5442277193171693E-2</v>
      </c>
      <c r="CG21" s="56">
        <v>-1.5435263590931883E-2</v>
      </c>
      <c r="CH21" s="117"/>
      <c r="CI21" s="117"/>
      <c r="CJ21" s="117"/>
      <c r="CK21" s="54">
        <v>-8.2799153014912141E-2</v>
      </c>
      <c r="CL21" s="55">
        <v>-5.060337909392152E-2</v>
      </c>
      <c r="CM21" s="56">
        <v>-0.10182528380804044</v>
      </c>
      <c r="CN21" s="54">
        <v>-8.6230170035400719E-2</v>
      </c>
      <c r="CO21" s="55">
        <v>-4.3099429467520524E-2</v>
      </c>
      <c r="CP21" s="56">
        <v>-0.10048906009203838</v>
      </c>
      <c r="CQ21" s="54">
        <v>-8.2406231147393386E-2</v>
      </c>
      <c r="CR21" s="55">
        <v>-5.1270989820318399E-2</v>
      </c>
      <c r="CS21" s="56">
        <v>-0.10176127214001791</v>
      </c>
      <c r="CT21" s="54">
        <v>-8.2799153014912141E-2</v>
      </c>
      <c r="CU21" s="55">
        <v>-4.8056874906226787E-2</v>
      </c>
      <c r="CV21" s="56">
        <v>-9.8740202183322689E-2</v>
      </c>
      <c r="CW21" s="54">
        <v>-0.10135264636632217</v>
      </c>
      <c r="CX21" s="55">
        <v>-5.8684585598848787E-2</v>
      </c>
      <c r="CY21" s="56">
        <v>-0.10279015205175389</v>
      </c>
      <c r="DC21" s="54">
        <v>-4.6203009443107533E-2</v>
      </c>
      <c r="DD21" s="55">
        <v>-6.4764756546469376E-2</v>
      </c>
      <c r="DE21" s="56">
        <v>-9.7768794366105416E-2</v>
      </c>
      <c r="DF21" s="54">
        <v>-8.1066861721438316E-2</v>
      </c>
      <c r="DG21" s="55">
        <v>-4.571736962637403E-2</v>
      </c>
      <c r="DH21" s="56">
        <v>-0.10122945416645492</v>
      </c>
      <c r="DI21" s="54">
        <v>-9.5740496632695835E-2</v>
      </c>
      <c r="DJ21" s="55">
        <v>-4.7075458930049573E-2</v>
      </c>
      <c r="DK21" s="56">
        <v>-9.7211362874616625E-2</v>
      </c>
      <c r="DL21" s="54"/>
      <c r="DM21" s="55"/>
      <c r="DN21" s="56"/>
      <c r="DO21" s="54"/>
      <c r="DP21" s="55"/>
      <c r="DQ21" s="56"/>
    </row>
    <row r="22" spans="1:121" x14ac:dyDescent="0.25">
      <c r="A22" s="41" t="s">
        <v>85</v>
      </c>
      <c r="B22" s="54">
        <v>-8.7370123193642152E-2</v>
      </c>
      <c r="C22" s="55">
        <v>-5.4061395050689992E-2</v>
      </c>
      <c r="D22" s="56">
        <v>-0.10986649252403698</v>
      </c>
      <c r="E22" s="54">
        <v>-0.10459111537327268</v>
      </c>
      <c r="F22" s="55">
        <v>-5.9879883405277536E-2</v>
      </c>
      <c r="G22" s="56">
        <v>-0.11521677595313004</v>
      </c>
      <c r="H22" s="54">
        <v>-0.11491878385387126</v>
      </c>
      <c r="I22" s="55">
        <v>-7.8822621818281507E-2</v>
      </c>
      <c r="J22" s="56">
        <v>-0.10141286675323871</v>
      </c>
      <c r="K22" s="54">
        <v>0</v>
      </c>
      <c r="L22" s="55">
        <v>0</v>
      </c>
      <c r="M22" s="56">
        <v>0</v>
      </c>
      <c r="N22" s="54">
        <v>-0.11960561227898331</v>
      </c>
      <c r="O22" s="55">
        <v>-6.1454871566270129E-2</v>
      </c>
      <c r="P22" s="56">
        <v>-8.6510484614181857E-2</v>
      </c>
      <c r="Q22" s="54"/>
      <c r="R22" s="55"/>
      <c r="S22" s="56"/>
      <c r="T22" s="54">
        <v>-9.4757955003070937E-2</v>
      </c>
      <c r="U22" s="55">
        <v>-7.3929551640596863E-2</v>
      </c>
      <c r="V22" s="56">
        <v>-0.1051815752699773</v>
      </c>
      <c r="W22">
        <v>-0.10204319628864231</v>
      </c>
      <c r="X22">
        <v>-6.8399256553176552E-2</v>
      </c>
      <c r="Y22">
        <v>-0.11173402678349144</v>
      </c>
      <c r="Z22" s="117"/>
      <c r="AA22" s="117"/>
      <c r="AB22" s="117"/>
      <c r="AC22" s="54">
        <v>-0.11515596007084211</v>
      </c>
      <c r="AD22" s="55">
        <v>-6.1311412496252993E-2</v>
      </c>
      <c r="AE22" s="56">
        <v>-0.11201672741360767</v>
      </c>
      <c r="AF22" s="54">
        <v>-9.3999387199340687E-2</v>
      </c>
      <c r="AG22" s="55">
        <v>-5.4319637639261981E-2</v>
      </c>
      <c r="AH22" s="56">
        <v>-0.11161442635826188</v>
      </c>
      <c r="AI22" s="54">
        <v>-9.9568595684072878E-2</v>
      </c>
      <c r="AJ22" s="55">
        <v>-5.3126493936125757E-2</v>
      </c>
      <c r="AK22" s="56">
        <v>-0.11056749774189442</v>
      </c>
      <c r="AL22" s="54">
        <v>-0.11675403146421455</v>
      </c>
      <c r="AM22" s="55">
        <v>-6.2162800894060573E-2</v>
      </c>
      <c r="AN22" s="56">
        <v>-0.10583094228649739</v>
      </c>
      <c r="AO22" s="54">
        <v>-7.9254251834431758E-2</v>
      </c>
      <c r="AP22" s="55">
        <v>-3.4569011077107109E-2</v>
      </c>
      <c r="AQ22" s="56">
        <v>-9.9445269931237271E-2</v>
      </c>
      <c r="AR22">
        <v>-9.0741229167449894E-2</v>
      </c>
      <c r="AS22">
        <v>-5.4406549777196452E-2</v>
      </c>
      <c r="AT22">
        <v>-0.10446138334703624</v>
      </c>
      <c r="AU22">
        <v>-0.11571647349918709</v>
      </c>
      <c r="AV22">
        <v>-3.2581997393965424E-2</v>
      </c>
      <c r="AW22">
        <v>-9.2524589484552763E-2</v>
      </c>
      <c r="AX22" s="54">
        <v>-9.3272969814342799E-2</v>
      </c>
      <c r="AY22" s="55">
        <v>-5.1601198605357196E-2</v>
      </c>
      <c r="AZ22" s="56">
        <v>-0.10221110950803508</v>
      </c>
      <c r="BA22" s="54">
        <v>-0.164337135658504</v>
      </c>
      <c r="BB22" s="55">
        <v>-7.5157029018463384E-2</v>
      </c>
      <c r="BC22" s="56">
        <v>-8.2790441427080072E-2</v>
      </c>
      <c r="BD22" s="54">
        <v>-0.11096689748960414</v>
      </c>
      <c r="BE22" s="55">
        <v>-0.25068416927684117</v>
      </c>
      <c r="BF22" s="56">
        <v>-0.11757022092308893</v>
      </c>
      <c r="BG22" s="54">
        <v>-9.8298011147297554E-2</v>
      </c>
      <c r="BH22" s="55">
        <v>-4.9052761997642316E-2</v>
      </c>
      <c r="BI22" s="56">
        <v>-8.2150177436709007E-2</v>
      </c>
      <c r="BJ22" s="54">
        <v>-0.17422128690207175</v>
      </c>
      <c r="BK22" s="55">
        <v>-0.10046688910719678</v>
      </c>
      <c r="BL22" s="56">
        <v>-5.9543296985714603E-2</v>
      </c>
      <c r="BM22">
        <v>-0.10922375466272291</v>
      </c>
      <c r="BN22">
        <v>-0.108272081786535</v>
      </c>
      <c r="BO22">
        <v>-0.14218826263026019</v>
      </c>
      <c r="BP22">
        <v>-0.1542647159295864</v>
      </c>
      <c r="BQ22">
        <v>-7.0740522387451418E-2</v>
      </c>
      <c r="BR22">
        <v>-0.1050074701711063</v>
      </c>
      <c r="BS22">
        <v>-0.1311431059756841</v>
      </c>
      <c r="BT22">
        <v>-0.12685476583583311</v>
      </c>
      <c r="BU22">
        <v>-0.15414882291078649</v>
      </c>
      <c r="BV22">
        <v>-0.12519632037710055</v>
      </c>
      <c r="BW22">
        <v>-6.2681163899746581E-2</v>
      </c>
      <c r="BX22">
        <v>-0.10175237677013167</v>
      </c>
      <c r="BY22">
        <v>-8.8604395322114601E-2</v>
      </c>
      <c r="BZ22">
        <v>-5.4773148770164475E-2</v>
      </c>
      <c r="CA22">
        <v>-0.10429417367230599</v>
      </c>
      <c r="CB22" s="54">
        <v>-6.1450900446795388E-2</v>
      </c>
      <c r="CC22" s="55">
        <v>-1.7650359414615156E-2</v>
      </c>
      <c r="CD22" s="56">
        <v>-1.5621453417868809E-2</v>
      </c>
      <c r="CE22" s="54">
        <v>-5.9523467512809923E-2</v>
      </c>
      <c r="CF22" s="55">
        <v>-1.6786139843035418E-2</v>
      </c>
      <c r="CG22" s="56">
        <v>-1.6862240556616871E-2</v>
      </c>
      <c r="CH22" s="117"/>
      <c r="CI22" s="117"/>
      <c r="CJ22" s="117"/>
      <c r="CK22" s="54">
        <v>-8.9025618111719967E-2</v>
      </c>
      <c r="CL22" s="55">
        <v>-5.502668336400212E-2</v>
      </c>
      <c r="CM22" s="56">
        <v>-0.1111853407588597</v>
      </c>
      <c r="CN22" s="54">
        <v>-9.2714645573036991E-2</v>
      </c>
      <c r="CO22" s="55">
        <v>-4.6866804108963066E-2</v>
      </c>
      <c r="CP22" s="56">
        <v>-0.10973006349914834</v>
      </c>
      <c r="CQ22" s="54">
        <v>-8.8516393333313778E-2</v>
      </c>
      <c r="CR22" s="55">
        <v>-5.5734952267290562E-2</v>
      </c>
      <c r="CS22" s="56">
        <v>-0.11109886019400581</v>
      </c>
      <c r="CT22" s="54">
        <v>-8.9025618111719967E-2</v>
      </c>
      <c r="CU22" s="55">
        <v>-5.2257586544774637E-2</v>
      </c>
      <c r="CV22" s="56">
        <v>-0.10781667144998541</v>
      </c>
      <c r="CW22" s="54">
        <v>-0.1089743275564455</v>
      </c>
      <c r="CX22" s="55">
        <v>-6.3814277824605359E-2</v>
      </c>
      <c r="CY22" s="56">
        <v>-0.11224324350261072</v>
      </c>
      <c r="DC22" s="54">
        <v>-4.9574045726691142E-2</v>
      </c>
      <c r="DD22" s="55">
        <v>-6.9490080911804544E-2</v>
      </c>
      <c r="DE22" s="56">
        <v>-0.10490213787749064</v>
      </c>
      <c r="DF22" s="54">
        <v>-8.7163012644075194E-2</v>
      </c>
      <c r="DG22" s="55">
        <v>-4.9704302495503706E-2</v>
      </c>
      <c r="DH22" s="56">
        <v>-0.11052232101983984</v>
      </c>
      <c r="DI22" s="54">
        <v>-0.10294014625463742</v>
      </c>
      <c r="DJ22" s="55">
        <v>-5.1190382548738596E-2</v>
      </c>
      <c r="DK22" s="56">
        <v>-0.10615140138340355</v>
      </c>
      <c r="DL22" s="54"/>
      <c r="DM22" s="55"/>
      <c r="DN22" s="56"/>
      <c r="DO22" s="54"/>
      <c r="DP22" s="55"/>
      <c r="DQ22" s="56"/>
    </row>
    <row r="23" spans="1:121" ht="30" x14ac:dyDescent="0.25">
      <c r="A23" s="40" t="s">
        <v>86</v>
      </c>
      <c r="B23" s="57" t="s">
        <v>105</v>
      </c>
      <c r="C23" s="58" t="s">
        <v>106</v>
      </c>
      <c r="D23" s="59" t="s">
        <v>106</v>
      </c>
      <c r="E23" s="57" t="s">
        <v>105</v>
      </c>
      <c r="F23" s="58" t="s">
        <v>106</v>
      </c>
      <c r="G23" s="59" t="s">
        <v>106</v>
      </c>
      <c r="H23" s="57" t="s">
        <v>105</v>
      </c>
      <c r="I23" s="58" t="s">
        <v>106</v>
      </c>
      <c r="J23" s="59" t="s">
        <v>106</v>
      </c>
      <c r="K23" s="57" t="s">
        <v>105</v>
      </c>
      <c r="L23" s="58" t="s">
        <v>106</v>
      </c>
      <c r="M23" s="59" t="s">
        <v>106</v>
      </c>
      <c r="N23" s="57" t="s">
        <v>189</v>
      </c>
      <c r="O23" s="58" t="s">
        <v>190</v>
      </c>
      <c r="P23" s="59" t="s">
        <v>190</v>
      </c>
      <c r="Q23" s="57"/>
      <c r="R23" s="58"/>
      <c r="S23" s="59"/>
      <c r="T23" s="57" t="s">
        <v>105</v>
      </c>
      <c r="U23" s="58" t="s">
        <v>106</v>
      </c>
      <c r="V23" s="59" t="s">
        <v>106</v>
      </c>
      <c r="W23" t="s">
        <v>105</v>
      </c>
      <c r="X23" t="s">
        <v>106</v>
      </c>
      <c r="Y23" t="s">
        <v>106</v>
      </c>
      <c r="Z23" s="117"/>
      <c r="AA23" s="117"/>
      <c r="AB23" s="117"/>
      <c r="AC23" s="57" t="s">
        <v>105</v>
      </c>
      <c r="AD23" s="58" t="s">
        <v>106</v>
      </c>
      <c r="AE23" s="59" t="s">
        <v>106</v>
      </c>
      <c r="AF23" s="57" t="s">
        <v>105</v>
      </c>
      <c r="AG23" s="58" t="s">
        <v>106</v>
      </c>
      <c r="AH23" s="59" t="s">
        <v>106</v>
      </c>
      <c r="AI23" s="57" t="s">
        <v>105</v>
      </c>
      <c r="AJ23" s="58" t="s">
        <v>106</v>
      </c>
      <c r="AK23" s="59" t="s">
        <v>106</v>
      </c>
      <c r="AL23" s="57" t="s">
        <v>105</v>
      </c>
      <c r="AM23" s="58" t="s">
        <v>106</v>
      </c>
      <c r="AN23" s="59" t="s">
        <v>106</v>
      </c>
      <c r="AO23" s="57" t="s">
        <v>105</v>
      </c>
      <c r="AP23" s="58" t="s">
        <v>106</v>
      </c>
      <c r="AQ23" s="59" t="s">
        <v>106</v>
      </c>
      <c r="AR23" t="s">
        <v>105</v>
      </c>
      <c r="AS23" t="s">
        <v>106</v>
      </c>
      <c r="AT23" t="s">
        <v>106</v>
      </c>
      <c r="AU23" t="s">
        <v>105</v>
      </c>
      <c r="AV23" t="s">
        <v>106</v>
      </c>
      <c r="AW23" t="s">
        <v>106</v>
      </c>
      <c r="AX23" s="57" t="s">
        <v>105</v>
      </c>
      <c r="AY23" s="58" t="s">
        <v>106</v>
      </c>
      <c r="AZ23" s="59" t="s">
        <v>106</v>
      </c>
      <c r="BA23" s="57" t="s">
        <v>105</v>
      </c>
      <c r="BB23" s="58" t="s">
        <v>106</v>
      </c>
      <c r="BC23" s="59" t="s">
        <v>106</v>
      </c>
      <c r="BD23" s="57" t="s">
        <v>105</v>
      </c>
      <c r="BE23" s="58" t="s">
        <v>106</v>
      </c>
      <c r="BF23" s="59" t="s">
        <v>106</v>
      </c>
      <c r="BG23" s="57" t="s">
        <v>105</v>
      </c>
      <c r="BH23" s="58" t="s">
        <v>106</v>
      </c>
      <c r="BI23" s="59" t="s">
        <v>106</v>
      </c>
      <c r="BJ23" s="57" t="s">
        <v>105</v>
      </c>
      <c r="BK23" s="58" t="s">
        <v>106</v>
      </c>
      <c r="BL23" s="59" t="s">
        <v>106</v>
      </c>
      <c r="BM23" t="s">
        <v>105</v>
      </c>
      <c r="BN23" t="s">
        <v>106</v>
      </c>
      <c r="BO23" t="s">
        <v>106</v>
      </c>
      <c r="BP23" t="s">
        <v>105</v>
      </c>
      <c r="BQ23" t="s">
        <v>106</v>
      </c>
      <c r="BR23" t="s">
        <v>106</v>
      </c>
      <c r="BS23" t="s">
        <v>105</v>
      </c>
      <c r="BT23" t="s">
        <v>106</v>
      </c>
      <c r="BU23" t="s">
        <v>106</v>
      </c>
      <c r="BV23" t="s">
        <v>105</v>
      </c>
      <c r="BW23" t="s">
        <v>106</v>
      </c>
      <c r="BX23" t="s">
        <v>106</v>
      </c>
      <c r="BY23" t="s">
        <v>105</v>
      </c>
      <c r="BZ23" t="s">
        <v>106</v>
      </c>
      <c r="CA23" t="s">
        <v>106</v>
      </c>
      <c r="CB23" s="57" t="s">
        <v>105</v>
      </c>
      <c r="CC23" s="58" t="s">
        <v>106</v>
      </c>
      <c r="CD23" s="59" t="s">
        <v>106</v>
      </c>
      <c r="CE23" s="57" t="s">
        <v>105</v>
      </c>
      <c r="CF23" s="58" t="s">
        <v>106</v>
      </c>
      <c r="CG23" s="59" t="s">
        <v>106</v>
      </c>
      <c r="CH23" s="117"/>
      <c r="CI23" s="117"/>
      <c r="CJ23" s="117"/>
      <c r="CK23" s="57" t="s">
        <v>105</v>
      </c>
      <c r="CL23" s="58" t="s">
        <v>106</v>
      </c>
      <c r="CM23" s="59" t="s">
        <v>106</v>
      </c>
      <c r="CN23" s="57" t="s">
        <v>105</v>
      </c>
      <c r="CO23" s="58" t="s">
        <v>106</v>
      </c>
      <c r="CP23" s="59" t="s">
        <v>106</v>
      </c>
      <c r="CQ23" s="57" t="s">
        <v>105</v>
      </c>
      <c r="CR23" s="58" t="s">
        <v>106</v>
      </c>
      <c r="CS23" s="59" t="s">
        <v>106</v>
      </c>
      <c r="CT23" s="57" t="s">
        <v>105</v>
      </c>
      <c r="CU23" s="58" t="s">
        <v>106</v>
      </c>
      <c r="CV23" s="59" t="s">
        <v>106</v>
      </c>
      <c r="CW23" s="57" t="s">
        <v>189</v>
      </c>
      <c r="CX23" s="58" t="s">
        <v>190</v>
      </c>
      <c r="CY23" s="59" t="s">
        <v>190</v>
      </c>
      <c r="DC23" s="57" t="s">
        <v>105</v>
      </c>
      <c r="DD23" s="58" t="s">
        <v>106</v>
      </c>
      <c r="DE23" s="59" t="s">
        <v>106</v>
      </c>
      <c r="DF23" s="57" t="s">
        <v>105</v>
      </c>
      <c r="DG23" s="58" t="s">
        <v>106</v>
      </c>
      <c r="DH23" s="59" t="s">
        <v>106</v>
      </c>
      <c r="DI23" s="57" t="s">
        <v>189</v>
      </c>
      <c r="DJ23" s="58" t="s">
        <v>190</v>
      </c>
      <c r="DK23" s="59" t="s">
        <v>190</v>
      </c>
      <c r="DL23" s="57"/>
      <c r="DM23" s="58"/>
      <c r="DN23" s="59"/>
      <c r="DO23" s="57"/>
      <c r="DP23" s="58"/>
      <c r="DQ23" s="59"/>
    </row>
    <row r="24" spans="1:121" x14ac:dyDescent="0.25">
      <c r="A24" s="40" t="s">
        <v>87</v>
      </c>
      <c r="B24" s="48">
        <v>8258620.5513916016</v>
      </c>
      <c r="C24" s="49">
        <v>12937098.072875977</v>
      </c>
      <c r="D24" s="50">
        <v>21177795.188110352</v>
      </c>
      <c r="E24" s="48">
        <v>8364198.7584228516</v>
      </c>
      <c r="F24" s="49">
        <v>10746070.824829102</v>
      </c>
      <c r="G24" s="50">
        <v>17617146.906860352</v>
      </c>
      <c r="H24" s="48">
        <v>10532540.498657227</v>
      </c>
      <c r="I24" s="49">
        <v>14474161.371704102</v>
      </c>
      <c r="J24" s="50">
        <v>24273795.854125977</v>
      </c>
      <c r="K24" s="48">
        <v>8253028.8599853516</v>
      </c>
      <c r="L24" s="49">
        <v>12388235.651000977</v>
      </c>
      <c r="M24" s="50">
        <v>19067642.660766602</v>
      </c>
      <c r="N24" s="48">
        <v>9190111.1998291016</v>
      </c>
      <c r="O24" s="49">
        <v>12660341.213500977</v>
      </c>
      <c r="P24" s="50">
        <v>20774531.432250977</v>
      </c>
      <c r="Q24" s="48"/>
      <c r="R24" s="49"/>
      <c r="S24" s="50"/>
      <c r="T24" s="48">
        <v>8571876.7076416016</v>
      </c>
      <c r="U24" s="49">
        <v>12836902.129516602</v>
      </c>
      <c r="V24" s="50">
        <v>16652161.104125977</v>
      </c>
      <c r="W24">
        <v>8883954.4283447266</v>
      </c>
      <c r="X24">
        <v>12894934.850219727</v>
      </c>
      <c r="Y24">
        <v>21031994.678344727</v>
      </c>
      <c r="Z24" s="117"/>
      <c r="AA24" s="117"/>
      <c r="AB24" s="117"/>
      <c r="AC24" s="48">
        <v>9194492.7174072266</v>
      </c>
      <c r="AD24" s="49">
        <v>12933532.272094727</v>
      </c>
      <c r="AE24" s="50">
        <v>21697532.744750977</v>
      </c>
      <c r="AF24" s="48">
        <v>8571897.7799072266</v>
      </c>
      <c r="AG24" s="49">
        <v>12831265.381469727</v>
      </c>
      <c r="AH24" s="50">
        <v>21703445.541625977</v>
      </c>
      <c r="AI24" s="48">
        <v>8991318.9263916016</v>
      </c>
      <c r="AJ24" s="49">
        <v>13145402.992797852</v>
      </c>
      <c r="AK24" s="50">
        <v>21983086.934204102</v>
      </c>
      <c r="AL24" s="48">
        <v>9504997.9010009766</v>
      </c>
      <c r="AM24" s="49">
        <v>12722327.076782227</v>
      </c>
      <c r="AN24" s="50">
        <v>21067257.006469727</v>
      </c>
      <c r="AO24" s="48">
        <v>8885354.0181884766</v>
      </c>
      <c r="AP24" s="49">
        <v>12828948.895141602</v>
      </c>
      <c r="AQ24" s="50">
        <v>21187986.188110352</v>
      </c>
      <c r="AR24">
        <v>8468350.5142822266</v>
      </c>
      <c r="AS24">
        <v>12830731.949829102</v>
      </c>
      <c r="AT24">
        <v>21147645.695922852</v>
      </c>
      <c r="AU24">
        <v>9812086.0123291016</v>
      </c>
      <c r="AV24">
        <v>12725195.395141602</v>
      </c>
      <c r="AW24">
        <v>21036253.840454102</v>
      </c>
      <c r="AX24" s="48">
        <v>8572463.6002197266</v>
      </c>
      <c r="AY24" s="49">
        <v>12731438.703735352</v>
      </c>
      <c r="AZ24" s="50">
        <v>20984942.627563477</v>
      </c>
      <c r="BA24" s="48">
        <v>12170953.580688477</v>
      </c>
      <c r="BB24" s="49">
        <v>17481571.151000977</v>
      </c>
      <c r="BC24" s="50">
        <v>22610059.613891602</v>
      </c>
      <c r="BD24" s="48">
        <v>9635500.1646728516</v>
      </c>
      <c r="BE24" s="49">
        <v>24758555.039672852</v>
      </c>
      <c r="BF24" s="50">
        <v>25678394.938110352</v>
      </c>
      <c r="BG24" s="48">
        <v>8885502.1842041016</v>
      </c>
      <c r="BH24" s="49">
        <v>13363504.406860352</v>
      </c>
      <c r="BI24" s="50">
        <v>22350832.252563477</v>
      </c>
      <c r="BJ24" s="48">
        <v>12639913.402954102</v>
      </c>
      <c r="BK24" s="49">
        <v>16378052.914672852</v>
      </c>
      <c r="BL24" s="50">
        <v>21421254.170532227</v>
      </c>
      <c r="BM24">
        <v>9193719.3756103516</v>
      </c>
      <c r="BN24">
        <v>12305127.391235352</v>
      </c>
      <c r="BO24">
        <v>20568897.293579102</v>
      </c>
      <c r="BP24">
        <v>11423416.680297852</v>
      </c>
      <c r="BQ24">
        <v>14828639.041625977</v>
      </c>
      <c r="BR24">
        <v>22366283.994750977</v>
      </c>
      <c r="BS24">
        <v>10120572.086547852</v>
      </c>
      <c r="BT24">
        <v>11885432.945922852</v>
      </c>
      <c r="BU24">
        <v>20040560.633422852</v>
      </c>
      <c r="BV24">
        <v>11389870.815063477</v>
      </c>
      <c r="BW24">
        <v>15642872.445922852</v>
      </c>
      <c r="BX24">
        <v>30093726.483032227</v>
      </c>
      <c r="BY24">
        <v>8573010.9029541016</v>
      </c>
      <c r="BZ24">
        <v>12211355.367797852</v>
      </c>
      <c r="CA24">
        <v>20119598.522094727</v>
      </c>
      <c r="CB24" s="48">
        <v>7002221.1842041016</v>
      </c>
      <c r="CC24" s="49">
        <v>6723713.9459228516</v>
      </c>
      <c r="CD24" s="50">
        <v>7540896.1373291016</v>
      </c>
      <c r="CE24" s="48">
        <v>7002221.3170166016</v>
      </c>
      <c r="CF24" s="49">
        <v>6723923.6392822266</v>
      </c>
      <c r="CG24" s="50">
        <v>7546022.9517822266</v>
      </c>
      <c r="CH24" s="117"/>
      <c r="CI24" s="117"/>
      <c r="CJ24" s="117"/>
      <c r="CK24" s="48">
        <v>7944447.5572509766</v>
      </c>
      <c r="CL24" s="49">
        <v>11888235.234985352</v>
      </c>
      <c r="CM24" s="50">
        <v>19117749.367797852</v>
      </c>
      <c r="CN24" s="48">
        <v>7943991.7779541016</v>
      </c>
      <c r="CO24" s="49">
        <v>11375805.983032227</v>
      </c>
      <c r="CP24" s="50">
        <v>18879955.947875977</v>
      </c>
      <c r="CQ24" s="48">
        <v>7630443.3326416016</v>
      </c>
      <c r="CR24" s="49">
        <v>11789240.053344727</v>
      </c>
      <c r="CS24" s="50">
        <v>19606509.147094727</v>
      </c>
      <c r="CT24" s="48">
        <v>8258694.4947509766</v>
      </c>
      <c r="CU24" s="49">
        <v>12726398.024047852</v>
      </c>
      <c r="CV24" s="50">
        <v>19960321.959594727</v>
      </c>
      <c r="CW24" s="48">
        <v>8880962.4791259766</v>
      </c>
      <c r="CX24" s="49">
        <v>12416973.145141602</v>
      </c>
      <c r="CY24" s="50">
        <v>19836537.260375977</v>
      </c>
      <c r="DC24" s="48">
        <v>8888489.8248291016</v>
      </c>
      <c r="DD24" s="49">
        <v>15020069.500610352</v>
      </c>
      <c r="DE24" s="50">
        <v>24977200.551391602</v>
      </c>
      <c r="DF24" s="48">
        <v>8258712.2545166016</v>
      </c>
      <c r="DG24" s="49">
        <v>12633279.096313477</v>
      </c>
      <c r="DH24" s="50">
        <v>20940399.756469727</v>
      </c>
      <c r="DI24" s="48">
        <v>8569613.7838134766</v>
      </c>
      <c r="DJ24" s="49">
        <v>11580493.397094727</v>
      </c>
      <c r="DK24" s="50">
        <v>19018951.295532227</v>
      </c>
      <c r="DL24" s="48"/>
      <c r="DM24" s="49"/>
      <c r="DN24" s="50"/>
      <c r="DO24" s="48"/>
      <c r="DP24" s="49"/>
      <c r="DQ24" s="50"/>
    </row>
    <row r="25" spans="1:121" x14ac:dyDescent="0.25">
      <c r="A25" s="41" t="s">
        <v>88</v>
      </c>
      <c r="B25" s="54">
        <v>0.36453596228813223</v>
      </c>
      <c r="C25" s="55">
        <v>0.53794368573898177</v>
      </c>
      <c r="D25" s="56">
        <v>0.74167021447393511</v>
      </c>
      <c r="E25" s="54">
        <v>0.39397436827225391</v>
      </c>
      <c r="F25" s="55">
        <v>0.5017059957266613</v>
      </c>
      <c r="G25" s="56">
        <v>0.7084418080392596</v>
      </c>
      <c r="H25" s="54">
        <v>0.43745425069150218</v>
      </c>
      <c r="I25" s="55">
        <v>0.54219191925424015</v>
      </c>
      <c r="J25" s="56">
        <v>0.73950224427219036</v>
      </c>
      <c r="K25" s="54">
        <v>0.3642974742211928</v>
      </c>
      <c r="L25" s="55">
        <v>0.51512310164244035</v>
      </c>
      <c r="M25" s="56">
        <v>0.66565752544915624</v>
      </c>
      <c r="N25" s="54">
        <v>0.40567550377441841</v>
      </c>
      <c r="O25" s="55">
        <v>0.52650503869628629</v>
      </c>
      <c r="P25" s="56">
        <v>0.72680157733846906</v>
      </c>
      <c r="Q25" s="54"/>
      <c r="R25" s="55"/>
      <c r="S25" s="56"/>
      <c r="T25" s="54">
        <v>0.37838732409135639</v>
      </c>
      <c r="U25" s="55">
        <v>0.53386321076427323</v>
      </c>
      <c r="V25" s="56">
        <v>0.58326709017427847</v>
      </c>
      <c r="W25">
        <v>0.39215201222796309</v>
      </c>
      <c r="X25">
        <v>0.53627869241575943</v>
      </c>
      <c r="Y25">
        <v>0.73658078072625954</v>
      </c>
      <c r="Z25" s="117"/>
      <c r="AA25" s="117"/>
      <c r="AB25" s="117"/>
      <c r="AC25" s="54">
        <v>0.40585723443056465</v>
      </c>
      <c r="AD25" s="55">
        <v>0.53787579668901753</v>
      </c>
      <c r="AE25" s="56">
        <v>0.75994093868600088</v>
      </c>
      <c r="AF25" s="54">
        <v>0.3783901918568518</v>
      </c>
      <c r="AG25" s="55">
        <v>0.53364330313630404</v>
      </c>
      <c r="AH25" s="56">
        <v>0.76019851206975486</v>
      </c>
      <c r="AI25" s="54">
        <v>0.39687310426616179</v>
      </c>
      <c r="AJ25" s="55">
        <v>0.54664199913213007</v>
      </c>
      <c r="AK25" s="56">
        <v>0.76991849095746345</v>
      </c>
      <c r="AL25" s="54">
        <v>0.4195525710743831</v>
      </c>
      <c r="AM25" s="55">
        <v>0.5291000048484571</v>
      </c>
      <c r="AN25" s="56">
        <v>0.7379072190266891</v>
      </c>
      <c r="AO25" s="54">
        <v>0.39224083705797086</v>
      </c>
      <c r="AP25" s="55">
        <v>0.53357270355871833</v>
      </c>
      <c r="AQ25" s="56">
        <v>0.74203023316779071</v>
      </c>
      <c r="AR25">
        <v>0.37379903114145974</v>
      </c>
      <c r="AS25">
        <v>0.5335455396860429</v>
      </c>
      <c r="AT25">
        <v>0.74082366538712996</v>
      </c>
      <c r="AU25">
        <v>0.43312149818154577</v>
      </c>
      <c r="AV25">
        <v>0.52922307897640475</v>
      </c>
      <c r="AW25">
        <v>0.73706820540192375</v>
      </c>
      <c r="AX25" s="54">
        <v>0.37841323121995146</v>
      </c>
      <c r="AY25" s="55">
        <v>0.52947731247456264</v>
      </c>
      <c r="AZ25" s="56">
        <v>0.73509717768023353</v>
      </c>
      <c r="BA25" s="54">
        <v>0.53721593261538059</v>
      </c>
      <c r="BB25" s="55">
        <v>0.72675578481784708</v>
      </c>
      <c r="BC25" s="56">
        <v>0.79224129811921506</v>
      </c>
      <c r="BD25" s="54">
        <v>0.42530418218374094</v>
      </c>
      <c r="BE25" s="55">
        <v>1.0265182655734875</v>
      </c>
      <c r="BF25" s="56">
        <v>0.89943987236789169</v>
      </c>
      <c r="BG25" s="54">
        <v>0.39220132364566662</v>
      </c>
      <c r="BH25" s="55">
        <v>0.55567050290046938</v>
      </c>
      <c r="BI25" s="56">
        <v>0.7832541470996558</v>
      </c>
      <c r="BJ25" s="54">
        <v>0.55800513752113623</v>
      </c>
      <c r="BK25" s="55">
        <v>0.68121403089539179</v>
      </c>
      <c r="BL25" s="56">
        <v>0.75088797892884307</v>
      </c>
      <c r="BM25">
        <v>0.4058241012496423</v>
      </c>
      <c r="BN25">
        <v>0.51104974849533025</v>
      </c>
      <c r="BO25">
        <v>0.71851841362677038</v>
      </c>
      <c r="BP25">
        <v>0.50422155632054189</v>
      </c>
      <c r="BQ25">
        <v>0.61658860574508645</v>
      </c>
      <c r="BR25">
        <v>0.78312238951433855</v>
      </c>
      <c r="BS25">
        <v>0.44671783297192658</v>
      </c>
      <c r="BT25">
        <v>0.49338534644198279</v>
      </c>
      <c r="BU25">
        <v>0.69967496864199163</v>
      </c>
      <c r="BV25">
        <v>0.47376374814614336</v>
      </c>
      <c r="BW25">
        <v>0.56382004171944966</v>
      </c>
      <c r="BX25">
        <v>0.77361892017077427</v>
      </c>
      <c r="BY25">
        <v>0.39043692185779522</v>
      </c>
      <c r="BZ25">
        <v>0.52862845482896559</v>
      </c>
      <c r="CA25">
        <v>0.74654511994624795</v>
      </c>
      <c r="CB25" s="54">
        <v>0.30908333705016605</v>
      </c>
      <c r="CC25" s="55">
        <v>0.27965284081074043</v>
      </c>
      <c r="CD25" s="56">
        <v>0.26434714321071751</v>
      </c>
      <c r="CE25" s="54">
        <v>0.30907843144857955</v>
      </c>
      <c r="CF25" s="55">
        <v>0.27959069682918869</v>
      </c>
      <c r="CG25" s="56">
        <v>0.26446766010486383</v>
      </c>
      <c r="CH25" s="117"/>
      <c r="CI25" s="117"/>
      <c r="CJ25" s="117"/>
      <c r="CK25" s="54">
        <v>0.35069141367606116</v>
      </c>
      <c r="CL25" s="55">
        <v>0.49450610079777263</v>
      </c>
      <c r="CM25" s="56">
        <v>0.66970244923456645</v>
      </c>
      <c r="CN25" s="54">
        <v>0.35067129422976945</v>
      </c>
      <c r="CO25" s="55">
        <v>0.47319096139235933</v>
      </c>
      <c r="CP25" s="56">
        <v>0.66139520199666069</v>
      </c>
      <c r="CQ25" s="54">
        <v>0.33683033842382276</v>
      </c>
      <c r="CR25" s="55">
        <v>0.490388271674842</v>
      </c>
      <c r="CS25" s="56">
        <v>0.68678449331937541</v>
      </c>
      <c r="CT25" s="54">
        <v>0.3645632029932005</v>
      </c>
      <c r="CU25" s="55">
        <v>0.52937053647392229</v>
      </c>
      <c r="CV25" s="56">
        <v>0.69921810599564693</v>
      </c>
      <c r="CW25" s="54">
        <v>0.39203195240002953</v>
      </c>
      <c r="CX25" s="55">
        <v>0.5164996193585325</v>
      </c>
      <c r="CY25" s="56">
        <v>0.6949087527957436</v>
      </c>
      <c r="DC25" s="54">
        <v>0.39154745603016816</v>
      </c>
      <c r="DD25" s="55">
        <v>0.61647642179902873</v>
      </c>
      <c r="DE25" s="56">
        <v>0.85976757070303833</v>
      </c>
      <c r="DF25" s="54">
        <v>0.36456379384669574</v>
      </c>
      <c r="DG25" s="55">
        <v>0.5253990539247011</v>
      </c>
      <c r="DH25" s="56">
        <v>0.73346820004839697</v>
      </c>
      <c r="DI25" s="54">
        <v>0.37828810006561747</v>
      </c>
      <c r="DJ25" s="55">
        <v>0.48170519189080646</v>
      </c>
      <c r="DK25" s="56">
        <v>0.66626727995825574</v>
      </c>
      <c r="DL25" s="54"/>
      <c r="DM25" s="55"/>
      <c r="DN25" s="56"/>
      <c r="DO25" s="54"/>
      <c r="DP25" s="55"/>
      <c r="DQ25" s="56"/>
    </row>
    <row r="26" spans="1:121" x14ac:dyDescent="0.25">
      <c r="A26" s="41" t="s">
        <v>89</v>
      </c>
      <c r="B26" s="54">
        <v>0.3638010366342746</v>
      </c>
      <c r="C26" s="55">
        <v>0.5309839609034257</v>
      </c>
      <c r="D26" s="56">
        <v>0.72898409088731164</v>
      </c>
      <c r="E26" s="54">
        <v>0.3931001379494391</v>
      </c>
      <c r="F26" s="55">
        <v>0.49434158372459414</v>
      </c>
      <c r="G26" s="56">
        <v>0.69412543362719281</v>
      </c>
      <c r="H26" s="54">
        <v>0.43662974773106428</v>
      </c>
      <c r="I26" s="55">
        <v>0.53586807488776766</v>
      </c>
      <c r="J26" s="56">
        <v>0.72885042368623476</v>
      </c>
      <c r="K26" s="54">
        <v>0.36355471547778639</v>
      </c>
      <c r="L26" s="55">
        <v>0.5084567173762502</v>
      </c>
      <c r="M26" s="56">
        <v>0.65634822024086925</v>
      </c>
      <c r="N26" s="54">
        <v>0.40849146344670356</v>
      </c>
      <c r="O26" s="55">
        <v>0.5216876669094539</v>
      </c>
      <c r="P26" s="56">
        <v>0.71569509814371934</v>
      </c>
      <c r="Q26" s="54"/>
      <c r="R26" s="55"/>
      <c r="S26" s="56"/>
      <c r="T26" s="54">
        <v>0.37760029903481362</v>
      </c>
      <c r="U26" s="55">
        <v>0.5268715723230325</v>
      </c>
      <c r="V26" s="56">
        <v>0.57320228190837952</v>
      </c>
      <c r="W26">
        <v>0.39134765800753307</v>
      </c>
      <c r="X26">
        <v>0.52925343553579041</v>
      </c>
      <c r="Y26">
        <v>0.723965345376405</v>
      </c>
      <c r="Z26" s="117"/>
      <c r="AA26" s="117"/>
      <c r="AB26" s="117"/>
      <c r="AC26" s="54">
        <v>0.40502719619623762</v>
      </c>
      <c r="AD26" s="55">
        <v>0.53083761044477518</v>
      </c>
      <c r="AE26" s="56">
        <v>0.74687454924712493</v>
      </c>
      <c r="AF26" s="54">
        <v>0.37760122810215024</v>
      </c>
      <c r="AG26" s="55">
        <v>0.52664021857315946</v>
      </c>
      <c r="AH26" s="56">
        <v>0.74707808406841558</v>
      </c>
      <c r="AI26" s="54">
        <v>0.39607717668447162</v>
      </c>
      <c r="AJ26" s="55">
        <v>0.539533529921288</v>
      </c>
      <c r="AK26" s="56">
        <v>0.75670391563138861</v>
      </c>
      <c r="AL26" s="54">
        <v>0.41870528153508718</v>
      </c>
      <c r="AM26" s="55">
        <v>0.52216900517987519</v>
      </c>
      <c r="AN26" s="56">
        <v>0.72517913106959009</v>
      </c>
      <c r="AO26" s="54">
        <v>0.39140930448547268</v>
      </c>
      <c r="AP26" s="55">
        <v>0.52654513952049808</v>
      </c>
      <c r="AQ26" s="56">
        <v>0.72933489358701631</v>
      </c>
      <c r="AR26">
        <v>0.37303986450863036</v>
      </c>
      <c r="AS26">
        <v>0.52661832323813429</v>
      </c>
      <c r="AT26">
        <v>0.72794628216612678</v>
      </c>
      <c r="AU26">
        <v>0.43223283902229753</v>
      </c>
      <c r="AV26">
        <v>0.52228673736401376</v>
      </c>
      <c r="AW26">
        <v>0.72411195049874599</v>
      </c>
      <c r="AX26" s="54">
        <v>0.37762615582954345</v>
      </c>
      <c r="AY26" s="55">
        <v>0.52254297757774482</v>
      </c>
      <c r="AZ26" s="56">
        <v>0.72234569971072182</v>
      </c>
      <c r="BA26" s="54">
        <v>0.53614345953420517</v>
      </c>
      <c r="BB26" s="55">
        <v>0.71750510090563946</v>
      </c>
      <c r="BC26" s="56">
        <v>0.77828564809434264</v>
      </c>
      <c r="BD26" s="54">
        <v>0.42445404734510517</v>
      </c>
      <c r="BE26" s="55">
        <v>1.0161780814093881</v>
      </c>
      <c r="BF26" s="56">
        <v>0.88390416817779605</v>
      </c>
      <c r="BG26" s="54">
        <v>0.39141583661060553</v>
      </c>
      <c r="BH26" s="55">
        <v>0.54848518141649216</v>
      </c>
      <c r="BI26" s="56">
        <v>0.76936249248218092</v>
      </c>
      <c r="BJ26" s="54">
        <v>0.55680165308141427</v>
      </c>
      <c r="BK26" s="55">
        <v>0.67221283719037228</v>
      </c>
      <c r="BL26" s="56">
        <v>0.73736447066055599</v>
      </c>
      <c r="BM26">
        <v>0.40499313415229077</v>
      </c>
      <c r="BN26">
        <v>0.50504566685293339</v>
      </c>
      <c r="BO26">
        <v>0.70802454935441916</v>
      </c>
      <c r="BP26">
        <v>0.50321367287778185</v>
      </c>
      <c r="BQ26">
        <v>0.60861945351984825</v>
      </c>
      <c r="BR26">
        <v>0.76989436569671643</v>
      </c>
      <c r="BS26">
        <v>0.44582197705387611</v>
      </c>
      <c r="BT26">
        <v>0.48781993350254588</v>
      </c>
      <c r="BU26">
        <v>0.68983808448963646</v>
      </c>
      <c r="BV26">
        <v>0.47285847768927158</v>
      </c>
      <c r="BW26">
        <v>0.55750630693236947</v>
      </c>
      <c r="BX26">
        <v>0.76550460151717936</v>
      </c>
      <c r="BY26">
        <v>0.38962341820348206</v>
      </c>
      <c r="BZ26">
        <v>0.52150136923875168</v>
      </c>
      <c r="CA26">
        <v>0.73286709596520838</v>
      </c>
      <c r="CB26" s="54">
        <v>0.30845530290447837</v>
      </c>
      <c r="CC26" s="55">
        <v>0.27596484810877281</v>
      </c>
      <c r="CD26" s="56">
        <v>0.25957344813017741</v>
      </c>
      <c r="CE26" s="54">
        <v>0.30845530938477195</v>
      </c>
      <c r="CF26" s="55">
        <v>0.27597345532325512</v>
      </c>
      <c r="CG26" s="56">
        <v>0.25974992462053387</v>
      </c>
      <c r="CH26" s="117"/>
      <c r="CI26" s="117"/>
      <c r="CJ26" s="117"/>
      <c r="CK26" s="54">
        <v>0.34996137720135539</v>
      </c>
      <c r="CL26" s="55">
        <v>0.48793494498421852</v>
      </c>
      <c r="CM26" s="56">
        <v>0.65807300021221193</v>
      </c>
      <c r="CN26" s="54">
        <v>0.34994130245293531</v>
      </c>
      <c r="CO26" s="55">
        <v>0.4669030486300848</v>
      </c>
      <c r="CP26" s="56">
        <v>0.64988764596296922</v>
      </c>
      <c r="CQ26" s="54">
        <v>0.33645859840642706</v>
      </c>
      <c r="CR26" s="55">
        <v>0.48402548729080563</v>
      </c>
      <c r="CS26" s="56">
        <v>0.67495915537155782</v>
      </c>
      <c r="CT26" s="54">
        <v>0.36380428952927851</v>
      </c>
      <c r="CU26" s="55">
        <v>0.52233608619913452</v>
      </c>
      <c r="CV26" s="56">
        <v>0.68707610571807709</v>
      </c>
      <c r="CW26" s="54">
        <v>0.39121585568293055</v>
      </c>
      <c r="CX26" s="55">
        <v>0.50963620940849308</v>
      </c>
      <c r="CY26" s="56">
        <v>0.68281518383363693</v>
      </c>
      <c r="DC26" s="54">
        <v>0.39154744607967523</v>
      </c>
      <c r="DD26" s="55">
        <v>0.61647643261862872</v>
      </c>
      <c r="DE26" s="56">
        <v>0.85976758709733969</v>
      </c>
      <c r="DF26" s="54">
        <v>0.36380507332782314</v>
      </c>
      <c r="DG26" s="55">
        <v>0.51851416538476425</v>
      </c>
      <c r="DH26" s="56">
        <v>0.72081244383483389</v>
      </c>
      <c r="DI26" s="54">
        <v>0.37750061406732588</v>
      </c>
      <c r="DJ26" s="55">
        <v>0.4753041457618129</v>
      </c>
      <c r="DK26" s="56">
        <v>0.65467216065189071</v>
      </c>
      <c r="DL26" s="54"/>
      <c r="DM26" s="55"/>
      <c r="DN26" s="56"/>
      <c r="DO26" s="54"/>
      <c r="DP26" s="55"/>
      <c r="DQ26" s="56"/>
    </row>
    <row r="27" spans="1:121" x14ac:dyDescent="0.25">
      <c r="A27" s="41" t="s">
        <v>90</v>
      </c>
      <c r="B27" s="54">
        <v>0.39113300674692303</v>
      </c>
      <c r="C27" s="55">
        <v>0.57719279585727667</v>
      </c>
      <c r="D27" s="56">
        <v>0.79578349192482312</v>
      </c>
      <c r="E27" s="54">
        <v>0.42271927926207503</v>
      </c>
      <c r="F27" s="55">
        <v>0.5383111542131559</v>
      </c>
      <c r="G27" s="56">
        <v>0.76013069532109412</v>
      </c>
      <c r="H27" s="54">
        <v>0.46937151361749169</v>
      </c>
      <c r="I27" s="55">
        <v>0.58175098632429201</v>
      </c>
      <c r="J27" s="56">
        <v>0.79345734363968923</v>
      </c>
      <c r="K27" s="54">
        <v>0.39087711826308247</v>
      </c>
      <c r="L27" s="55">
        <v>0.55270719060347684</v>
      </c>
      <c r="M27" s="56">
        <v>0.71422481271368699</v>
      </c>
      <c r="N27" s="54">
        <v>0.43527414568070649</v>
      </c>
      <c r="O27" s="55">
        <v>0.56491956941661614</v>
      </c>
      <c r="P27" s="56">
        <v>0.77983001860350765</v>
      </c>
      <c r="Q27" s="54"/>
      <c r="R27" s="55"/>
      <c r="S27" s="56"/>
      <c r="T27" s="54">
        <v>0.40599498293063996</v>
      </c>
      <c r="U27" s="55">
        <v>0.57281460382432758</v>
      </c>
      <c r="V27" s="56">
        <v>0.6258230581269083</v>
      </c>
      <c r="W27">
        <v>0.42076396161798613</v>
      </c>
      <c r="X27">
        <v>0.57540632233450584</v>
      </c>
      <c r="Y27">
        <v>0.79032272610113696</v>
      </c>
      <c r="Z27" s="117"/>
      <c r="AA27" s="117"/>
      <c r="AB27" s="117"/>
      <c r="AC27" s="54">
        <v>0.43546913565511225</v>
      </c>
      <c r="AD27" s="55">
        <v>0.57711995352898882</v>
      </c>
      <c r="AE27" s="56">
        <v>0.81538727326824123</v>
      </c>
      <c r="AF27" s="54">
        <v>0.40599805993224442</v>
      </c>
      <c r="AG27" s="55">
        <v>0.57257865143380271</v>
      </c>
      <c r="AH27" s="56">
        <v>0.8156636395598228</v>
      </c>
      <c r="AI27" s="54">
        <v>0.42582951101519512</v>
      </c>
      <c r="AJ27" s="55">
        <v>0.58652575014177055</v>
      </c>
      <c r="AK27" s="56">
        <v>0.82609280145650588</v>
      </c>
      <c r="AL27" s="54">
        <v>0.45016370286950974</v>
      </c>
      <c r="AM27" s="55">
        <v>0.56770386786315141</v>
      </c>
      <c r="AN27" s="56">
        <v>0.79174594316168367</v>
      </c>
      <c r="AO27" s="54">
        <v>0.4208592672295825</v>
      </c>
      <c r="AP27" s="55">
        <v>0.57250290081407551</v>
      </c>
      <c r="AQ27" s="56">
        <v>0.79616977807702871</v>
      </c>
      <c r="AR27">
        <v>0.40107192182560059</v>
      </c>
      <c r="AS27">
        <v>0.57247375502794307</v>
      </c>
      <c r="AT27">
        <v>0.79487517745400216</v>
      </c>
      <c r="AU27">
        <v>0.4647226375338474</v>
      </c>
      <c r="AV27">
        <v>0.56783592164850305</v>
      </c>
      <c r="AW27">
        <v>0.79084571395056202</v>
      </c>
      <c r="AX27" s="54">
        <v>0.40602278027891792</v>
      </c>
      <c r="AY27" s="55">
        <v>0.56810870437184835</v>
      </c>
      <c r="AZ27" s="56">
        <v>0.78873087733930647</v>
      </c>
      <c r="BA27" s="54">
        <v>0.57641194486628811</v>
      </c>
      <c r="BB27" s="55">
        <v>0.77978088499768994</v>
      </c>
      <c r="BC27" s="56">
        <v>0.85004431128671143</v>
      </c>
      <c r="BD27" s="54">
        <v>0.45633495942461477</v>
      </c>
      <c r="BE27" s="55">
        <v>1.1014144480402226</v>
      </c>
      <c r="BF27" s="56">
        <v>0.96506424073808128</v>
      </c>
      <c r="BG27" s="54">
        <v>0.42081687086444919</v>
      </c>
      <c r="BH27" s="55">
        <v>0.59621298594470973</v>
      </c>
      <c r="BI27" s="56">
        <v>0.84040144538589678</v>
      </c>
      <c r="BJ27" s="54">
        <v>0.59871795871366551</v>
      </c>
      <c r="BK27" s="55">
        <v>0.73091634216243762</v>
      </c>
      <c r="BL27" s="56">
        <v>0.80567379713395193</v>
      </c>
      <c r="BM27">
        <v>0.43543358503180507</v>
      </c>
      <c r="BN27">
        <v>0.54833664001644888</v>
      </c>
      <c r="BO27">
        <v>0.77094250389138452</v>
      </c>
      <c r="BP27">
        <v>0.54101025356281318</v>
      </c>
      <c r="BQ27">
        <v>0.66157575723721729</v>
      </c>
      <c r="BR27">
        <v>0.84026007458620022</v>
      </c>
      <c r="BS27">
        <v>0.4793109795836123</v>
      </c>
      <c r="BT27">
        <v>0.52938341892916607</v>
      </c>
      <c r="BU27">
        <v>0.750724215281107</v>
      </c>
      <c r="BV27">
        <v>0.50833020187354439</v>
      </c>
      <c r="BW27">
        <v>0.60495712630842247</v>
      </c>
      <c r="BX27">
        <v>0.83006321906735436</v>
      </c>
      <c r="BY27">
        <v>0.41892373589892196</v>
      </c>
      <c r="BZ27">
        <v>0.56719791290661548</v>
      </c>
      <c r="CA27">
        <v>0.80101407719554507</v>
      </c>
      <c r="CB27" s="54">
        <v>0.33163448181348293</v>
      </c>
      <c r="CC27" s="55">
        <v>0.3000566961488631</v>
      </c>
      <c r="CD27" s="56">
        <v>0.28363427383124201</v>
      </c>
      <c r="CE27" s="54">
        <v>0.33162921829246739</v>
      </c>
      <c r="CF27" s="55">
        <v>0.29999001805706949</v>
      </c>
      <c r="CG27" s="56">
        <v>0.28376358380350197</v>
      </c>
      <c r="CH27" s="117"/>
      <c r="CI27" s="117"/>
      <c r="CJ27" s="117"/>
      <c r="CK27" s="54">
        <v>0.37627834085414291</v>
      </c>
      <c r="CL27" s="55">
        <v>0.53058594506198775</v>
      </c>
      <c r="CM27" s="56">
        <v>0.71856485969374095</v>
      </c>
      <c r="CN27" s="54">
        <v>0.37625675346541793</v>
      </c>
      <c r="CO27" s="55">
        <v>0.50771562381154434</v>
      </c>
      <c r="CP27" s="56">
        <v>0.70965150428826262</v>
      </c>
      <c r="CQ27" s="54">
        <v>0.36140594251483138</v>
      </c>
      <c r="CR27" s="55">
        <v>0.52616767347086046</v>
      </c>
      <c r="CS27" s="56">
        <v>0.73689323317529565</v>
      </c>
      <c r="CT27" s="54">
        <v>0.39116223497124525</v>
      </c>
      <c r="CU27" s="55">
        <v>0.56799413784755615</v>
      </c>
      <c r="CV27" s="56">
        <v>0.75023401930863409</v>
      </c>
      <c r="CW27" s="54">
        <v>0.42063514206011754</v>
      </c>
      <c r="CX27" s="55">
        <v>0.55418414094263146</v>
      </c>
      <c r="CY27" s="56">
        <v>0.74561024978084078</v>
      </c>
      <c r="DC27" s="54">
        <v>0.42011529616970839</v>
      </c>
      <c r="DD27" s="55">
        <v>0.66145538819638283</v>
      </c>
      <c r="DE27" s="56">
        <v>0.92249739345819559</v>
      </c>
      <c r="DF27" s="54">
        <v>0.39116286893422292</v>
      </c>
      <c r="DG27" s="55">
        <v>0.56373289047714703</v>
      </c>
      <c r="DH27" s="56">
        <v>0.78698304726222856</v>
      </c>
      <c r="DI27" s="54">
        <v>0.40588851938370979</v>
      </c>
      <c r="DJ27" s="55">
        <v>0.51685106426052196</v>
      </c>
      <c r="DK27" s="56">
        <v>0.71487905574920141</v>
      </c>
      <c r="DL27" s="54"/>
      <c r="DM27" s="55"/>
      <c r="DN27" s="56"/>
      <c r="DO27" s="54"/>
      <c r="DP27" s="55"/>
      <c r="DQ27" s="56"/>
    </row>
    <row r="28" spans="1:121" ht="30" x14ac:dyDescent="0.25">
      <c r="A28" s="40" t="s">
        <v>91</v>
      </c>
      <c r="B28" s="48">
        <v>1215035.6416015625</v>
      </c>
      <c r="C28" s="49">
        <v>3270126.8828125</v>
      </c>
      <c r="D28" s="50">
        <v>5969982.67578125</v>
      </c>
      <c r="E28" s="48">
        <v>1224029.283203125</v>
      </c>
      <c r="F28" s="49">
        <v>3314802.83984375</v>
      </c>
      <c r="G28" s="50">
        <v>6123346.60546875</v>
      </c>
      <c r="H28" s="48">
        <v>1322858.2094726563</v>
      </c>
      <c r="I28" s="49">
        <v>3676883.361328125</v>
      </c>
      <c r="J28" s="50">
        <v>6848148.67578125</v>
      </c>
      <c r="K28" s="48">
        <v>1224029.236328125</v>
      </c>
      <c r="L28" s="49">
        <v>3299397.287109375</v>
      </c>
      <c r="M28" s="50">
        <v>5894513.16015625</v>
      </c>
      <c r="N28" s="48">
        <v>1215035.6416015625</v>
      </c>
      <c r="O28" s="49">
        <v>3269359.783203125</v>
      </c>
      <c r="P28" s="50">
        <v>5912917.22265625</v>
      </c>
      <c r="Q28" s="48"/>
      <c r="R28" s="49"/>
      <c r="S28" s="50"/>
      <c r="T28" s="48">
        <v>1224029.314453125</v>
      </c>
      <c r="U28" s="49">
        <v>3314802.85546875</v>
      </c>
      <c r="V28" s="50">
        <v>6112842.05078125</v>
      </c>
      <c r="W28">
        <v>1224029.314453125</v>
      </c>
      <c r="X28">
        <v>3314802.85546875</v>
      </c>
      <c r="Y28">
        <v>6099281.02734375</v>
      </c>
      <c r="Z28" s="117"/>
      <c r="AA28" s="117"/>
      <c r="AB28" s="117"/>
      <c r="AC28" s="48">
        <v>1546761.01953125</v>
      </c>
      <c r="AD28" s="49">
        <v>3246695.4296875</v>
      </c>
      <c r="AE28" s="50">
        <v>5460255.6015625</v>
      </c>
      <c r="AF28" s="48">
        <v>1195341.8798828125</v>
      </c>
      <c r="AG28" s="49">
        <v>3158255.041015625</v>
      </c>
      <c r="AH28" s="50">
        <v>5455749.779296875</v>
      </c>
      <c r="AI28" s="48">
        <v>1096506.298828125</v>
      </c>
      <c r="AJ28" s="49">
        <v>2839232.41015625</v>
      </c>
      <c r="AK28" s="50">
        <v>5082504.69140625</v>
      </c>
      <c r="AL28" s="48">
        <v>1215035.6416015625</v>
      </c>
      <c r="AM28" s="49">
        <v>3270126.8828125</v>
      </c>
      <c r="AN28" s="50">
        <v>5987446.01953125</v>
      </c>
      <c r="AO28" s="48">
        <v>1215035.6884765625</v>
      </c>
      <c r="AP28" s="49">
        <v>3270127.111328125</v>
      </c>
      <c r="AQ28" s="50">
        <v>5984278.78515625</v>
      </c>
      <c r="AR28">
        <v>1215035.6416015625</v>
      </c>
      <c r="AS28">
        <v>3270126.8828125</v>
      </c>
      <c r="AT28">
        <v>5985551.44140625</v>
      </c>
      <c r="AU28">
        <v>1224029.345703125</v>
      </c>
      <c r="AV28">
        <v>3314803.107421875</v>
      </c>
      <c r="AW28">
        <v>6120299.00390625</v>
      </c>
      <c r="AX28" s="48">
        <v>1224029.314453125</v>
      </c>
      <c r="AY28" s="49">
        <v>3314802.85546875</v>
      </c>
      <c r="AZ28" s="50">
        <v>6110419.98828125</v>
      </c>
      <c r="BA28" s="48">
        <v>1106712.5029296875</v>
      </c>
      <c r="BB28" s="49">
        <v>2877410.1328125</v>
      </c>
      <c r="BC28" s="50">
        <v>5046629.14453125</v>
      </c>
      <c r="BD28" s="48">
        <v>1005321.3046875</v>
      </c>
      <c r="BE28" s="49">
        <v>2376605.0390625</v>
      </c>
      <c r="BF28" s="50">
        <v>4219612.4375</v>
      </c>
      <c r="BG28" s="48">
        <v>1106741.4599609375</v>
      </c>
      <c r="BH28" s="49">
        <v>2879009.734375</v>
      </c>
      <c r="BI28" s="50">
        <v>5046580.25390625</v>
      </c>
      <c r="BJ28" s="48">
        <v>1223852.64453125</v>
      </c>
      <c r="BK28" s="49">
        <v>3314518.5625</v>
      </c>
      <c r="BL28" s="50">
        <v>6145637.04296875</v>
      </c>
      <c r="BM28">
        <v>1195342.0224609375</v>
      </c>
      <c r="BN28">
        <v>3158254.392578125</v>
      </c>
      <c r="BO28">
        <v>5427471.6875</v>
      </c>
      <c r="BP28">
        <v>1106741.4443359375</v>
      </c>
      <c r="BQ28">
        <v>2878641.697265625</v>
      </c>
      <c r="BR28">
        <v>5029927.95703125</v>
      </c>
      <c r="BS28">
        <v>1195342.0068359375</v>
      </c>
      <c r="BT28">
        <v>3158254.31640625</v>
      </c>
      <c r="BU28">
        <v>5428823.765625</v>
      </c>
      <c r="BV28">
        <v>1224029.298828125</v>
      </c>
      <c r="BW28">
        <v>3314358.015625</v>
      </c>
      <c r="BX28">
        <v>5956363.03515625</v>
      </c>
      <c r="BY28">
        <v>1195342.0224609375</v>
      </c>
      <c r="BZ28">
        <v>3158254.453125</v>
      </c>
      <c r="CA28">
        <v>5459504.03515625</v>
      </c>
      <c r="CB28" s="48">
        <v>1017051.1943359375</v>
      </c>
      <c r="CC28" s="49">
        <v>2541682.75</v>
      </c>
      <c r="CD28" s="50">
        <v>4266758.83203125</v>
      </c>
      <c r="CE28" s="48">
        <v>844231.140625</v>
      </c>
      <c r="CF28" s="49">
        <v>1956282</v>
      </c>
      <c r="CG28" s="50">
        <v>3331365</v>
      </c>
      <c r="CH28" s="117"/>
      <c r="CI28" s="117"/>
      <c r="CJ28" s="117"/>
      <c r="CK28" s="48">
        <v>1215035.6416015625</v>
      </c>
      <c r="CL28" s="49">
        <v>3270126.8828125</v>
      </c>
      <c r="CM28" s="50">
        <v>5971508.81640625</v>
      </c>
      <c r="CN28" s="48">
        <v>1215035.6416015625</v>
      </c>
      <c r="CO28" s="49">
        <v>3270126.8828125</v>
      </c>
      <c r="CP28" s="50">
        <v>5969903.33203125</v>
      </c>
      <c r="CQ28" s="48">
        <v>1546761.01953125</v>
      </c>
      <c r="CR28" s="49">
        <v>3246695.4296875</v>
      </c>
      <c r="CS28" s="50">
        <v>5462124.82421875</v>
      </c>
      <c r="CT28" s="48">
        <v>1215035.6416015625</v>
      </c>
      <c r="CU28" s="49">
        <v>3270126.8828125</v>
      </c>
      <c r="CV28" s="50">
        <v>5971508.87890625</v>
      </c>
      <c r="CW28" s="48">
        <v>1224029.314453125</v>
      </c>
      <c r="CX28" s="49">
        <v>3314802.83984375</v>
      </c>
      <c r="CY28" s="50">
        <v>6116856.1484375</v>
      </c>
      <c r="DC28" s="48">
        <v>500585.984375</v>
      </c>
      <c r="DD28" s="49">
        <v>965356.40625</v>
      </c>
      <c r="DE28" s="50">
        <v>1729463.59375</v>
      </c>
      <c r="DF28" s="48">
        <v>1215035.6416015625</v>
      </c>
      <c r="DG28" s="49">
        <v>3270126.8828125</v>
      </c>
      <c r="DH28" s="50">
        <v>5969606.70703125</v>
      </c>
      <c r="DI28" s="48">
        <v>1224029.314453125</v>
      </c>
      <c r="DJ28" s="49">
        <v>3314802.85546875</v>
      </c>
      <c r="DK28" s="50">
        <v>6116856.1796875</v>
      </c>
      <c r="DL28" s="48"/>
      <c r="DM28" s="49"/>
      <c r="DN28" s="50"/>
      <c r="DO28" s="48"/>
      <c r="DP28" s="49"/>
      <c r="DQ28" s="50"/>
    </row>
    <row r="29" spans="1:121" ht="30" x14ac:dyDescent="0.25">
      <c r="A29" s="41" t="s">
        <v>92</v>
      </c>
      <c r="B29" s="54">
        <v>5.3631739594933892E-2</v>
      </c>
      <c r="C29" s="55">
        <v>0.13597671581871357</v>
      </c>
      <c r="D29" s="56">
        <v>0.20907551009078562</v>
      </c>
      <c r="E29" s="54">
        <v>5.7654794861381455E-2</v>
      </c>
      <c r="F29" s="55">
        <v>0.1547594917724564</v>
      </c>
      <c r="G29" s="56">
        <v>0.24623934643696793</v>
      </c>
      <c r="H29" s="54">
        <v>5.494305451469559E-2</v>
      </c>
      <c r="I29" s="55">
        <v>0.13773346830647956</v>
      </c>
      <c r="J29" s="56">
        <v>0.2086291466437073</v>
      </c>
      <c r="K29" s="54">
        <v>5.4029952727927683E-2</v>
      </c>
      <c r="L29" s="55">
        <v>0.13719433597867556</v>
      </c>
      <c r="M29" s="56">
        <v>0.20577934638929007</v>
      </c>
      <c r="N29" s="54">
        <v>5.363484568279802E-2</v>
      </c>
      <c r="O29" s="55">
        <v>0.13596271776086208</v>
      </c>
      <c r="P29" s="56">
        <v>0.20686471693059577</v>
      </c>
      <c r="Q29" s="54"/>
      <c r="R29" s="55"/>
      <c r="S29" s="56"/>
      <c r="T29" s="54">
        <v>5.4032179031740277E-2</v>
      </c>
      <c r="U29" s="55">
        <v>0.1378565698808337</v>
      </c>
      <c r="V29" s="56">
        <v>0.21411152422556912</v>
      </c>
      <c r="W29">
        <v>5.4030619197834244E-2</v>
      </c>
      <c r="X29">
        <v>0.1378570858709314</v>
      </c>
      <c r="Y29">
        <v>0.21360851643878898</v>
      </c>
      <c r="Z29" s="117"/>
      <c r="AA29" s="117"/>
      <c r="AB29" s="117"/>
      <c r="AC29" s="54">
        <v>6.8276104947416622E-2</v>
      </c>
      <c r="AD29" s="55">
        <v>0.13502257961018108</v>
      </c>
      <c r="AE29" s="56">
        <v>0.19124164097969767</v>
      </c>
      <c r="AF29" s="54">
        <v>5.2766103245375215E-2</v>
      </c>
      <c r="AG29" s="55">
        <v>0.13134960599197065</v>
      </c>
      <c r="AH29" s="56">
        <v>0.19109651767005376</v>
      </c>
      <c r="AI29" s="54">
        <v>4.8399335206093248E-2</v>
      </c>
      <c r="AJ29" s="55">
        <v>0.1180674096898275</v>
      </c>
      <c r="AK29" s="56">
        <v>0.17800568018512469</v>
      </c>
      <c r="AL29" s="54">
        <v>5.3631924245587041E-2</v>
      </c>
      <c r="AM29" s="55">
        <v>0.13599903061042648</v>
      </c>
      <c r="AN29" s="56">
        <v>0.20971784034285559</v>
      </c>
      <c r="AO29" s="54">
        <v>5.3637324357338333E-2</v>
      </c>
      <c r="AP29" s="55">
        <v>0.13600884827226919</v>
      </c>
      <c r="AQ29" s="56">
        <v>0.20957705668046703</v>
      </c>
      <c r="AR29">
        <v>5.363253975694722E-2</v>
      </c>
      <c r="AS29">
        <v>0.13598301479248592</v>
      </c>
      <c r="AT29">
        <v>0.2096799909524063</v>
      </c>
      <c r="AU29">
        <v>5.4030653967256842E-2</v>
      </c>
      <c r="AV29">
        <v>0.13785802514121928</v>
      </c>
      <c r="AW29">
        <v>0.21444302001420334</v>
      </c>
      <c r="AX29" s="54">
        <v>5.4032179031740277E-2</v>
      </c>
      <c r="AY29" s="55">
        <v>0.13785660428005336</v>
      </c>
      <c r="AZ29" s="56">
        <v>0.21404645071207237</v>
      </c>
      <c r="BA29" s="54">
        <v>4.8849384352416737E-2</v>
      </c>
      <c r="BB29" s="55">
        <v>0.11962165421242675</v>
      </c>
      <c r="BC29" s="56">
        <v>0.17683049460573924</v>
      </c>
      <c r="BD29" s="54">
        <v>4.4374173422737473E-2</v>
      </c>
      <c r="BE29" s="55">
        <v>9.8536787738315604E-2</v>
      </c>
      <c r="BF29" s="56">
        <v>0.14780081392837474</v>
      </c>
      <c r="BG29" s="54">
        <v>4.8850977303439562E-2</v>
      </c>
      <c r="BH29" s="55">
        <v>0.11971266954005209</v>
      </c>
      <c r="BI29" s="56">
        <v>0.17685045764190513</v>
      </c>
      <c r="BJ29" s="54">
        <v>5.4028539709588562E-2</v>
      </c>
      <c r="BK29" s="55">
        <v>0.13786110975471383</v>
      </c>
      <c r="BL29" s="56">
        <v>0.21542552745455712</v>
      </c>
      <c r="BM29">
        <v>5.2764129742532521E-2</v>
      </c>
      <c r="BN29">
        <v>0.13116687553848116</v>
      </c>
      <c r="BO29">
        <v>0.18959394328465404</v>
      </c>
      <c r="BP29">
        <v>4.8850786863966558E-2</v>
      </c>
      <c r="BQ29">
        <v>0.1196965996389954</v>
      </c>
      <c r="BR29">
        <v>0.17611549606182778</v>
      </c>
      <c r="BS29">
        <v>5.276189788360134E-2</v>
      </c>
      <c r="BT29">
        <v>0.13110472349991412</v>
      </c>
      <c r="BU29">
        <v>0.18953621944296956</v>
      </c>
      <c r="BV29">
        <v>5.0913721311621078E-2</v>
      </c>
      <c r="BW29">
        <v>0.1194602513766541</v>
      </c>
      <c r="BX29">
        <v>0.15312012428905411</v>
      </c>
      <c r="BY29">
        <v>5.443894392530188E-2</v>
      </c>
      <c r="BZ29">
        <v>0.13672054585479215</v>
      </c>
      <c r="CA29">
        <v>0.20257690978758178</v>
      </c>
      <c r="CB29" s="54">
        <v>4.4893408652291675E-2</v>
      </c>
      <c r="CC29" s="55">
        <v>0.10571371822088972</v>
      </c>
      <c r="CD29" s="56">
        <v>0.14957181314740264</v>
      </c>
      <c r="CE29" s="54">
        <v>3.7264408665619662E-2</v>
      </c>
      <c r="CF29" s="55">
        <v>8.134510100307836E-2</v>
      </c>
      <c r="CG29" s="56">
        <v>0.11675531762027774</v>
      </c>
      <c r="CH29" s="117"/>
      <c r="CI29" s="117"/>
      <c r="CJ29" s="117"/>
      <c r="CK29" s="54">
        <v>5.3635267115728379E-2</v>
      </c>
      <c r="CL29" s="55">
        <v>0.13602504172988605</v>
      </c>
      <c r="CM29" s="56">
        <v>0.20918435549266373</v>
      </c>
      <c r="CN29" s="54">
        <v>5.3635267115728379E-2</v>
      </c>
      <c r="CO29" s="55">
        <v>0.13602504172988605</v>
      </c>
      <c r="CP29" s="56">
        <v>0.20913530895359714</v>
      </c>
      <c r="CQ29" s="54">
        <v>6.8278606492071708E-2</v>
      </c>
      <c r="CR29" s="55">
        <v>0.13505038095880956</v>
      </c>
      <c r="CS29" s="56">
        <v>0.19132945093411088</v>
      </c>
      <c r="CT29" s="54">
        <v>5.3635267115728379E-2</v>
      </c>
      <c r="CU29" s="55">
        <v>0.13602504172988605</v>
      </c>
      <c r="CV29" s="56">
        <v>0.20918435768206387</v>
      </c>
      <c r="CW29" s="54">
        <v>5.4032274437348343E-2</v>
      </c>
      <c r="CX29" s="55">
        <v>0.1378833943679561</v>
      </c>
      <c r="CY29" s="56">
        <v>0.21428421812472692</v>
      </c>
      <c r="DC29" s="54">
        <v>2.2051346468201342E-2</v>
      </c>
      <c r="DD29" s="55">
        <v>3.962161846598556E-2</v>
      </c>
      <c r="DE29" s="56">
        <v>5.9531760156962002E-2</v>
      </c>
      <c r="DF29" s="54">
        <v>5.3635238704311403E-2</v>
      </c>
      <c r="DG29" s="55">
        <v>0.13599965276986442</v>
      </c>
      <c r="DH29" s="56">
        <v>0.2090942263435189</v>
      </c>
      <c r="DI29" s="54">
        <v>5.4032274437348343E-2</v>
      </c>
      <c r="DJ29" s="55">
        <v>0.13788339501789762</v>
      </c>
      <c r="DK29" s="56">
        <v>0.21428421921946933</v>
      </c>
      <c r="DL29" s="54"/>
      <c r="DM29" s="55"/>
      <c r="DN29" s="56"/>
      <c r="DO29" s="54"/>
      <c r="DP29" s="55"/>
      <c r="DQ29" s="56"/>
    </row>
    <row r="30" spans="1:121" ht="30" x14ac:dyDescent="0.25">
      <c r="A30" s="41" t="s">
        <v>93</v>
      </c>
      <c r="B30" s="54">
        <v>5.3523614895680832E-2</v>
      </c>
      <c r="C30" s="55">
        <v>0.1342174972402097</v>
      </c>
      <c r="D30" s="56">
        <v>0.20549931448769082</v>
      </c>
      <c r="E30" s="54">
        <v>5.752685869603006E-2</v>
      </c>
      <c r="F30" s="55">
        <v>0.15248781738875256</v>
      </c>
      <c r="G30" s="56">
        <v>0.24126327834136663</v>
      </c>
      <c r="H30" s="54">
        <v>5.4839499203411593E-2</v>
      </c>
      <c r="I30" s="55">
        <v>0.13612701681450112</v>
      </c>
      <c r="J30" s="56">
        <v>0.20562404387862115</v>
      </c>
      <c r="K30" s="54">
        <v>5.3919792151381554E-2</v>
      </c>
      <c r="L30" s="55">
        <v>0.1354188571467953</v>
      </c>
      <c r="M30" s="56">
        <v>0.20290149604153493</v>
      </c>
      <c r="N30" s="54">
        <v>5.4007147093819326E-2</v>
      </c>
      <c r="O30" s="55">
        <v>0.13471869745248274</v>
      </c>
      <c r="P30" s="56">
        <v>0.20370355335259283</v>
      </c>
      <c r="Q30" s="54"/>
      <c r="R30" s="55"/>
      <c r="S30" s="56"/>
      <c r="T30" s="54">
        <v>5.391979503774761E-2</v>
      </c>
      <c r="U30" s="55">
        <v>0.13605115741950935</v>
      </c>
      <c r="V30" s="56">
        <v>0.21041683361957964</v>
      </c>
      <c r="W30">
        <v>5.39197954477856E-2</v>
      </c>
      <c r="X30">
        <v>0.13605115650125135</v>
      </c>
      <c r="Y30">
        <v>0.20995003864541664</v>
      </c>
      <c r="Z30" s="117"/>
      <c r="AA30" s="117"/>
      <c r="AB30" s="117"/>
      <c r="AC30" s="54">
        <v>6.8136470187236009E-2</v>
      </c>
      <c r="AD30" s="55">
        <v>0.13325578871101007</v>
      </c>
      <c r="AE30" s="56">
        <v>0.18795344102788153</v>
      </c>
      <c r="AF30" s="54">
        <v>5.265608310258782E-2</v>
      </c>
      <c r="AG30" s="55">
        <v>0.12962588456102345</v>
      </c>
      <c r="AH30" s="56">
        <v>0.18779834217827307</v>
      </c>
      <c r="AI30" s="54">
        <v>4.830227051359607E-2</v>
      </c>
      <c r="AJ30" s="55">
        <v>0.1165320747760878</v>
      </c>
      <c r="AK30" s="56">
        <v>0.17495046135754433</v>
      </c>
      <c r="AL30" s="54">
        <v>5.3523614175482521E-2</v>
      </c>
      <c r="AM30" s="55">
        <v>0.13421749738901156</v>
      </c>
      <c r="AN30" s="56">
        <v>0.20610043825051996</v>
      </c>
      <c r="AO30" s="54">
        <v>5.3523615691409225E-2</v>
      </c>
      <c r="AP30" s="55">
        <v>0.13421750684002751</v>
      </c>
      <c r="AQ30" s="56">
        <v>0.20599141854340733</v>
      </c>
      <c r="AR30">
        <v>5.3523614823426026E-2</v>
      </c>
      <c r="AS30">
        <v>0.13421749768730873</v>
      </c>
      <c r="AT30">
        <v>0.206035224021453</v>
      </c>
      <c r="AU30">
        <v>5.3919796307847725E-2</v>
      </c>
      <c r="AV30">
        <v>0.13605116827050501</v>
      </c>
      <c r="AW30">
        <v>0.21067352024586616</v>
      </c>
      <c r="AX30" s="54">
        <v>5.3919795544860344E-2</v>
      </c>
      <c r="AY30" s="55">
        <v>0.13605115607803639</v>
      </c>
      <c r="AZ30" s="56">
        <v>0.21033346053392965</v>
      </c>
      <c r="BA30" s="54">
        <v>4.8751863697184303E-2</v>
      </c>
      <c r="BB30" s="55">
        <v>0.11809902152715421</v>
      </c>
      <c r="BC30" s="56">
        <v>0.17371555411689912</v>
      </c>
      <c r="BD30" s="54">
        <v>4.4285474481267774E-2</v>
      </c>
      <c r="BE30" s="55">
        <v>9.7544220371203333E-2</v>
      </c>
      <c r="BF30" s="56">
        <v>0.14524790317270458</v>
      </c>
      <c r="BG30" s="54">
        <v>4.8753140281969996E-2</v>
      </c>
      <c r="BH30" s="55">
        <v>0.11816467659844282</v>
      </c>
      <c r="BI30" s="56">
        <v>0.17371386974690206</v>
      </c>
      <c r="BJ30" s="54">
        <v>5.3912012992414875E-2</v>
      </c>
      <c r="BK30" s="55">
        <v>0.13603948762567447</v>
      </c>
      <c r="BL30" s="56">
        <v>0.21154570918141377</v>
      </c>
      <c r="BM30">
        <v>5.2656089693650709E-2</v>
      </c>
      <c r="BN30">
        <v>0.12962585799208795</v>
      </c>
      <c r="BO30">
        <v>0.18682494938003508</v>
      </c>
      <c r="BP30">
        <v>4.875313951305741E-2</v>
      </c>
      <c r="BQ30">
        <v>0.11814957068893255</v>
      </c>
      <c r="BR30">
        <v>0.1731406609559091</v>
      </c>
      <c r="BS30">
        <v>5.2656088231561836E-2</v>
      </c>
      <c r="BT30">
        <v>0.12962585524845599</v>
      </c>
      <c r="BU30">
        <v>0.18687148807926995</v>
      </c>
      <c r="BV30">
        <v>5.0816435084185631E-2</v>
      </c>
      <c r="BW30">
        <v>0.1181225189638616</v>
      </c>
      <c r="BX30">
        <v>0.15151408099258823</v>
      </c>
      <c r="BY30">
        <v>5.4325516435889613E-2</v>
      </c>
      <c r="BZ30">
        <v>0.13487724925706523</v>
      </c>
      <c r="CA30">
        <v>0.19886534332488903</v>
      </c>
      <c r="CB30" s="54">
        <v>4.4802188614941771E-2</v>
      </c>
      <c r="CC30" s="55">
        <v>0.10431959177409153</v>
      </c>
      <c r="CD30" s="56">
        <v>0.14687078063410602</v>
      </c>
      <c r="CE30" s="54">
        <v>3.7189281212935688E-2</v>
      </c>
      <c r="CF30" s="55">
        <v>8.0292688033012843E-2</v>
      </c>
      <c r="CG30" s="56">
        <v>0.11467256502700041</v>
      </c>
      <c r="CH30" s="117"/>
      <c r="CI30" s="117"/>
      <c r="CJ30" s="117"/>
      <c r="CK30" s="54">
        <v>5.3523614249994869E-2</v>
      </c>
      <c r="CL30" s="55">
        <v>0.13421749730867411</v>
      </c>
      <c r="CM30" s="56">
        <v>0.20555184854684552</v>
      </c>
      <c r="CN30" s="54">
        <v>5.3523614680564602E-2</v>
      </c>
      <c r="CO30" s="55">
        <v>0.13421749749158207</v>
      </c>
      <c r="CP30" s="56">
        <v>0.20549658239625049</v>
      </c>
      <c r="CQ30" s="54">
        <v>6.8203251372684626E-2</v>
      </c>
      <c r="CR30" s="55">
        <v>0.13329810321348728</v>
      </c>
      <c r="CS30" s="56">
        <v>0.18803506173535228</v>
      </c>
      <c r="CT30" s="54">
        <v>5.3523614249994869E-2</v>
      </c>
      <c r="CU30" s="55">
        <v>0.13421749611439268</v>
      </c>
      <c r="CV30" s="56">
        <v>0.20555184801553827</v>
      </c>
      <c r="CW30" s="54">
        <v>5.3919794927666145E-2</v>
      </c>
      <c r="CX30" s="55">
        <v>0.1360511563074023</v>
      </c>
      <c r="CY30" s="56">
        <v>0.21055500769392352</v>
      </c>
      <c r="DC30" s="54">
        <v>2.2051345907804984E-2</v>
      </c>
      <c r="DD30" s="55">
        <v>3.9621619161373155E-2</v>
      </c>
      <c r="DE30" s="56">
        <v>5.9531761292131148E-2</v>
      </c>
      <c r="DF30" s="54">
        <v>5.3523614465079618E-2</v>
      </c>
      <c r="DG30" s="55">
        <v>0.1342174979604939</v>
      </c>
      <c r="DH30" s="56">
        <v>0.20548637319583976</v>
      </c>
      <c r="DI30" s="54">
        <v>5.3919794928825919E-2</v>
      </c>
      <c r="DJ30" s="55">
        <v>0.13605115823326303</v>
      </c>
      <c r="DK30" s="56">
        <v>0.21055500849269213</v>
      </c>
      <c r="DL30" s="54"/>
      <c r="DM30" s="55"/>
      <c r="DN30" s="56"/>
      <c r="DO30" s="54"/>
      <c r="DP30" s="55"/>
      <c r="DQ30" s="56"/>
    </row>
    <row r="31" spans="1:121" ht="30" x14ac:dyDescent="0.25">
      <c r="A31" s="41" t="s">
        <v>94</v>
      </c>
      <c r="B31" s="54">
        <v>5.7544784973105043E-2</v>
      </c>
      <c r="C31" s="55">
        <v>0.14589776375398453</v>
      </c>
      <c r="D31" s="56">
        <v>0.22432994644934079</v>
      </c>
      <c r="E31" s="54">
        <v>6.1861367877018729E-2</v>
      </c>
      <c r="F31" s="55">
        <v>0.16605095683739959</v>
      </c>
      <c r="G31" s="56">
        <v>0.26420530733580255</v>
      </c>
      <c r="H31" s="54">
        <v>5.8951775230360083E-2</v>
      </c>
      <c r="I31" s="55">
        <v>0.14778269131596522</v>
      </c>
      <c r="J31" s="56">
        <v>0.22385101571213231</v>
      </c>
      <c r="K31" s="54">
        <v>5.7972052283184215E-2</v>
      </c>
      <c r="L31" s="55">
        <v>0.14720422315308537</v>
      </c>
      <c r="M31" s="56">
        <v>0.22079329011726406</v>
      </c>
      <c r="N31" s="54">
        <v>5.7548117685405603E-2</v>
      </c>
      <c r="O31" s="55">
        <v>0.14588274437860738</v>
      </c>
      <c r="P31" s="56">
        <v>0.22195785078390104</v>
      </c>
      <c r="Q31" s="54"/>
      <c r="R31" s="55"/>
      <c r="S31" s="56"/>
      <c r="T31" s="54">
        <v>5.7974441021180559E-2</v>
      </c>
      <c r="U31" s="55">
        <v>0.14791477455025076</v>
      </c>
      <c r="V31" s="56">
        <v>0.22973339509181237</v>
      </c>
      <c r="W31">
        <v>5.7972767379650479E-2</v>
      </c>
      <c r="X31">
        <v>0.14791532818769462</v>
      </c>
      <c r="Y31">
        <v>0.2291936871660826</v>
      </c>
      <c r="Z31" s="117"/>
      <c r="AA31" s="117"/>
      <c r="AB31" s="117"/>
      <c r="AC31" s="54">
        <v>7.3257623334138017E-2</v>
      </c>
      <c r="AD31" s="55">
        <v>0.14487401245727582</v>
      </c>
      <c r="AE31" s="56">
        <v>0.20519489375504044</v>
      </c>
      <c r="AF31" s="54">
        <v>5.6615990606625768E-2</v>
      </c>
      <c r="AG31" s="55">
        <v>0.14093305363945349</v>
      </c>
      <c r="AH31" s="56">
        <v>0.2050391820494139</v>
      </c>
      <c r="AI31" s="54">
        <v>5.1930617173919801E-2</v>
      </c>
      <c r="AJ31" s="55">
        <v>0.12668177005346298</v>
      </c>
      <c r="AK31" s="56">
        <v>0.19099321908275183</v>
      </c>
      <c r="AL31" s="54">
        <v>5.7544983096123437E-2</v>
      </c>
      <c r="AM31" s="55">
        <v>0.14592170666354773</v>
      </c>
      <c r="AN31" s="56">
        <v>0.22501914199877213</v>
      </c>
      <c r="AO31" s="54">
        <v>5.7550777207444566E-2</v>
      </c>
      <c r="AP31" s="55">
        <v>0.14593224063548196</v>
      </c>
      <c r="AQ31" s="56">
        <v>0.22486808656702473</v>
      </c>
      <c r="AR31">
        <v>5.7545643516037789E-2</v>
      </c>
      <c r="AS31">
        <v>0.14590452230953424</v>
      </c>
      <c r="AT31">
        <v>0.22497853106481361</v>
      </c>
      <c r="AU31">
        <v>5.7972804685897897E-2</v>
      </c>
      <c r="AV31">
        <v>0.14791633598843273</v>
      </c>
      <c r="AW31">
        <v>0.23008907726845854</v>
      </c>
      <c r="AX31" s="54">
        <v>5.7974441021180559E-2</v>
      </c>
      <c r="AY31" s="55">
        <v>0.14791481145928473</v>
      </c>
      <c r="AZ31" s="56">
        <v>0.22966357372539958</v>
      </c>
      <c r="BA31" s="54">
        <v>5.2413502524052295E-2</v>
      </c>
      <c r="BB31" s="55">
        <v>0.12834941439101583</v>
      </c>
      <c r="BC31" s="56">
        <v>0.18973229034950562</v>
      </c>
      <c r="BD31" s="54">
        <v>4.7611774058731203E-2</v>
      </c>
      <c r="BE31" s="55">
        <v>0.10572616710119701</v>
      </c>
      <c r="BF31" s="56">
        <v>0.15858456430083129</v>
      </c>
      <c r="BG31" s="54">
        <v>5.241521169896949E-2</v>
      </c>
      <c r="BH31" s="55">
        <v>0.1284470703219443</v>
      </c>
      <c r="BI31" s="56">
        <v>0.18975370991620721</v>
      </c>
      <c r="BJ31" s="54">
        <v>5.7970536169086442E-2</v>
      </c>
      <c r="BK31" s="55">
        <v>0.1479196456595642</v>
      </c>
      <c r="BL31" s="56">
        <v>0.23114326980102698</v>
      </c>
      <c r="BM31">
        <v>5.661387311430529E-2</v>
      </c>
      <c r="BN31">
        <v>0.14073699092111716</v>
      </c>
      <c r="BO31">
        <v>0.20342697777323396</v>
      </c>
      <c r="BP31">
        <v>5.2415007364770991E-2</v>
      </c>
      <c r="BQ31">
        <v>0.12842982793883628</v>
      </c>
      <c r="BR31">
        <v>0.18896512452985817</v>
      </c>
      <c r="BS31">
        <v>5.6611478415881274E-2</v>
      </c>
      <c r="BT31">
        <v>0.14067030418445722</v>
      </c>
      <c r="BU31">
        <v>0.20336504232078281</v>
      </c>
      <c r="BV31">
        <v>5.462845634294107E-2</v>
      </c>
      <c r="BW31">
        <v>0.12817623538267608</v>
      </c>
      <c r="BX31">
        <v>0.16429197885091643</v>
      </c>
      <c r="BY31">
        <v>5.8410884040023474E-2</v>
      </c>
      <c r="BZ31">
        <v>0.14669586465106454</v>
      </c>
      <c r="CA31">
        <v>0.21735719934289893</v>
      </c>
      <c r="CB31" s="54">
        <v>4.8168893403746443E-2</v>
      </c>
      <c r="CC31" s="55">
        <v>0.1134267362885083</v>
      </c>
      <c r="CD31" s="56">
        <v>0.16048477805515304</v>
      </c>
      <c r="CE31" s="54">
        <v>3.9983271100450288E-2</v>
      </c>
      <c r="CF31" s="55">
        <v>8.7280151290856617E-2</v>
      </c>
      <c r="CG31" s="56">
        <v>0.12527394594450403</v>
      </c>
      <c r="CH31" s="117"/>
      <c r="CI31" s="117"/>
      <c r="CJ31" s="117"/>
      <c r="CK31" s="54">
        <v>5.7548569866661355E-2</v>
      </c>
      <c r="CL31" s="55">
        <v>0.14594961559000649</v>
      </c>
      <c r="CM31" s="56">
        <v>0.2244467333612272</v>
      </c>
      <c r="CN31" s="54">
        <v>5.7548569866661355E-2</v>
      </c>
      <c r="CO31" s="55">
        <v>0.14594961559000649</v>
      </c>
      <c r="CP31" s="56">
        <v>0.22439410831931025</v>
      </c>
      <c r="CQ31" s="54">
        <v>7.3260307394926727E-2</v>
      </c>
      <c r="CR31" s="55">
        <v>0.14490384223048236</v>
      </c>
      <c r="CS31" s="56">
        <v>0.20528911044432502</v>
      </c>
      <c r="CT31" s="54">
        <v>5.7548569866661355E-2</v>
      </c>
      <c r="CU31" s="55">
        <v>0.14594961559000649</v>
      </c>
      <c r="CV31" s="56">
        <v>0.22444673571036897</v>
      </c>
      <c r="CW31" s="54">
        <v>5.7974543387712817E-2</v>
      </c>
      <c r="CX31" s="55">
        <v>0.1479435561887941</v>
      </c>
      <c r="CY31" s="56">
        <v>0.22991868897502893</v>
      </c>
      <c r="DC31" s="54">
        <v>2.3660242991632344E-2</v>
      </c>
      <c r="DD31" s="55">
        <v>4.2512466165220558E-2</v>
      </c>
      <c r="DE31" s="56">
        <v>6.3875279138371252E-2</v>
      </c>
      <c r="DF31" s="54">
        <v>5.7548539382308375E-2</v>
      </c>
      <c r="DG31" s="55">
        <v>0.14592237421659271</v>
      </c>
      <c r="DH31" s="56">
        <v>0.22435002826557823</v>
      </c>
      <c r="DI31" s="54">
        <v>5.7974543387712817E-2</v>
      </c>
      <c r="DJ31" s="55">
        <v>0.14794355688615624</v>
      </c>
      <c r="DK31" s="56">
        <v>0.22991869014964522</v>
      </c>
      <c r="DL31" s="54"/>
      <c r="DM31" s="55"/>
      <c r="DN31" s="56"/>
      <c r="DO31" s="54"/>
      <c r="DP31" s="55"/>
      <c r="DQ31" s="56"/>
    </row>
    <row r="32" spans="1:121" x14ac:dyDescent="0.25">
      <c r="A32" s="40" t="s">
        <v>95</v>
      </c>
      <c r="B32" s="60">
        <v>10.049999788403511</v>
      </c>
      <c r="C32" s="61">
        <v>88.459998190402999</v>
      </c>
      <c r="D32" s="62">
        <v>123.04000151157379</v>
      </c>
      <c r="E32" s="60">
        <v>28.169999673962593</v>
      </c>
      <c r="F32" s="61">
        <v>136.85999923944473</v>
      </c>
      <c r="G32" s="62">
        <v>181.3300017118454</v>
      </c>
      <c r="H32" s="60">
        <v>11.709999827668071</v>
      </c>
      <c r="I32" s="61">
        <v>92.919998139143004</v>
      </c>
      <c r="J32" s="62">
        <v>128.14000165462494</v>
      </c>
      <c r="K32" s="60">
        <v>16.519999623298645</v>
      </c>
      <c r="L32" s="61">
        <v>147.63999730348587</v>
      </c>
      <c r="M32" s="62">
        <v>191.75999999046326</v>
      </c>
      <c r="N32" s="60">
        <v>26.45999963581562</v>
      </c>
      <c r="O32" s="61">
        <v>132.33999925851822</v>
      </c>
      <c r="P32" s="62">
        <v>173.29000151157379</v>
      </c>
      <c r="Q32" s="60"/>
      <c r="R32" s="61"/>
      <c r="S32" s="62"/>
      <c r="T32" s="60">
        <v>28.169999673962593</v>
      </c>
      <c r="U32" s="61">
        <v>136.85999923944473</v>
      </c>
      <c r="V32" s="62">
        <v>178.4000016450882</v>
      </c>
      <c r="W32">
        <v>20.009999483823776</v>
      </c>
      <c r="X32">
        <v>137.91999799013138</v>
      </c>
      <c r="Y32">
        <v>179.82000303268433</v>
      </c>
      <c r="Z32" s="117"/>
      <c r="AA32" s="117"/>
      <c r="AB32" s="117"/>
      <c r="AC32" s="60">
        <v>18.299999445676804</v>
      </c>
      <c r="AD32" s="61">
        <v>133.39999800920486</v>
      </c>
      <c r="AE32" s="62">
        <v>174.71000289916992</v>
      </c>
      <c r="AF32" s="60">
        <v>29.629999712109566</v>
      </c>
      <c r="AG32" s="61">
        <v>144.97999912500381</v>
      </c>
      <c r="AH32" s="62">
        <v>188.20000183582306</v>
      </c>
      <c r="AI32" s="60">
        <v>7.049999937415123</v>
      </c>
      <c r="AJ32" s="61">
        <v>108.64999724924564</v>
      </c>
      <c r="AK32" s="62">
        <v>195.34999871253967</v>
      </c>
      <c r="AL32" s="60">
        <v>11.040000170469284</v>
      </c>
      <c r="AM32" s="61">
        <v>137.78999787569046</v>
      </c>
      <c r="AN32" s="62">
        <v>187.85999941825867</v>
      </c>
      <c r="AO32" s="60">
        <v>47.130000138655305</v>
      </c>
      <c r="AP32" s="61">
        <v>172.47999861836433</v>
      </c>
      <c r="AQ32" s="62">
        <v>204.59000205993652</v>
      </c>
      <c r="AR32">
        <v>14.269999861717224</v>
      </c>
      <c r="AS32">
        <v>102.39999824762346</v>
      </c>
      <c r="AT32">
        <v>139.84000182151794</v>
      </c>
      <c r="AU32">
        <v>20.169999480247498</v>
      </c>
      <c r="AV32">
        <v>139.94999796152115</v>
      </c>
      <c r="AW32">
        <v>183.02000308036804</v>
      </c>
      <c r="AX32" s="60">
        <v>28.169999673962593</v>
      </c>
      <c r="AY32" s="61">
        <v>136.85999923944473</v>
      </c>
      <c r="AZ32" s="62">
        <v>185.39000141620636</v>
      </c>
      <c r="BA32" s="60">
        <v>5.179999902844429</v>
      </c>
      <c r="BB32" s="61">
        <v>35.499999105930335</v>
      </c>
      <c r="BC32" s="62">
        <v>58.570000290870667</v>
      </c>
      <c r="BD32" s="60">
        <v>5.179999902844429</v>
      </c>
      <c r="BE32" s="61">
        <v>35.499999105930335</v>
      </c>
      <c r="BF32" s="62">
        <v>58.570000290870667</v>
      </c>
      <c r="BG32" s="60">
        <v>11.709999827668071</v>
      </c>
      <c r="BH32" s="61">
        <v>92.919998139143004</v>
      </c>
      <c r="BI32" s="62">
        <v>128.14000165462494</v>
      </c>
      <c r="BJ32" s="60">
        <v>52.120000198483467</v>
      </c>
      <c r="BK32" s="61">
        <v>175.22999864816666</v>
      </c>
      <c r="BL32" s="62">
        <v>204.39000236988068</v>
      </c>
      <c r="BM32">
        <v>18.999999418854713</v>
      </c>
      <c r="BN32">
        <v>136.34999805688858</v>
      </c>
      <c r="BO32">
        <v>177.92000305652618</v>
      </c>
      <c r="BP32">
        <v>5.179999902844429</v>
      </c>
      <c r="BQ32">
        <v>87.599997580051422</v>
      </c>
      <c r="BR32">
        <v>122.23999845981598</v>
      </c>
      <c r="BS32">
        <v>7.0299999415874481</v>
      </c>
      <c r="BT32">
        <v>93.649997532367706</v>
      </c>
      <c r="BU32">
        <v>129.2099986076355</v>
      </c>
      <c r="BV32">
        <v>13.289999559521675</v>
      </c>
      <c r="BW32">
        <v>78.909998953342438</v>
      </c>
      <c r="BX32">
        <v>108.38000166416168</v>
      </c>
      <c r="BY32">
        <v>11.029999762773514</v>
      </c>
      <c r="BZ32">
        <v>94.469998180866256</v>
      </c>
      <c r="CA32">
        <v>129.97000169754028</v>
      </c>
      <c r="CB32" s="60">
        <v>14.549999848008156</v>
      </c>
      <c r="CC32" s="61">
        <v>164.64999949932098</v>
      </c>
      <c r="CD32" s="62">
        <v>202.87000072002411</v>
      </c>
      <c r="CE32" s="60">
        <v>10.049999788403511</v>
      </c>
      <c r="CF32" s="61">
        <v>88.459998190402999</v>
      </c>
      <c r="CG32" s="62">
        <v>123.04000151157379</v>
      </c>
      <c r="CH32" s="117"/>
      <c r="CI32" s="117"/>
      <c r="CJ32" s="117"/>
      <c r="CK32" s="60">
        <v>28.669999688863754</v>
      </c>
      <c r="CL32" s="61">
        <v>195.28000086545944</v>
      </c>
      <c r="CM32" s="62">
        <v>216.68000096082687</v>
      </c>
      <c r="CN32" s="60">
        <v>28.669999688863754</v>
      </c>
      <c r="CO32" s="61">
        <v>195.28000086545944</v>
      </c>
      <c r="CP32" s="62">
        <v>216.68000096082687</v>
      </c>
      <c r="CQ32" s="60">
        <v>28.669999688863754</v>
      </c>
      <c r="CR32" s="61">
        <v>195.28000086545944</v>
      </c>
      <c r="CS32" s="62">
        <v>216.68000096082687</v>
      </c>
      <c r="CT32" s="60">
        <v>28.669999688863754</v>
      </c>
      <c r="CU32" s="61">
        <v>195.28000086545944</v>
      </c>
      <c r="CV32" s="62">
        <v>216.68000096082687</v>
      </c>
      <c r="CW32" s="60">
        <v>28.669999688863754</v>
      </c>
      <c r="CX32" s="61">
        <v>195.28000086545944</v>
      </c>
      <c r="CY32" s="62">
        <v>216.68000096082687</v>
      </c>
      <c r="DC32" s="60">
        <v>0</v>
      </c>
      <c r="DD32" s="61">
        <v>0</v>
      </c>
      <c r="DE32" s="62">
        <v>0</v>
      </c>
      <c r="DF32" s="60">
        <v>28.529999688267708</v>
      </c>
      <c r="DG32" s="61">
        <v>139.16999918222427</v>
      </c>
      <c r="DH32" s="62">
        <v>181.63000166416168</v>
      </c>
      <c r="DI32" s="60">
        <v>28.669999688863754</v>
      </c>
      <c r="DJ32" s="61">
        <v>195.28000086545944</v>
      </c>
      <c r="DK32" s="62">
        <v>216.68000096082687</v>
      </c>
      <c r="DL32" s="60"/>
      <c r="DM32" s="61"/>
      <c r="DN32" s="62"/>
      <c r="DO32" s="60"/>
      <c r="DP32" s="61"/>
      <c r="DQ32" s="62"/>
    </row>
    <row r="33" spans="1:121" ht="30" x14ac:dyDescent="0.25">
      <c r="A33" s="40" t="s">
        <v>96</v>
      </c>
      <c r="B33" s="60">
        <v>16.090000152587891</v>
      </c>
      <c r="C33" s="61">
        <v>138.06000137329102</v>
      </c>
      <c r="D33" s="62">
        <v>639.41000366210938</v>
      </c>
      <c r="E33" s="60">
        <v>41.090000152587891</v>
      </c>
      <c r="F33" s="61">
        <v>163.06000137329102</v>
      </c>
      <c r="G33" s="62">
        <v>364.41000366210938</v>
      </c>
      <c r="H33" s="60">
        <v>16.090000152587891</v>
      </c>
      <c r="I33" s="61">
        <v>38.060001373291023</v>
      </c>
      <c r="J33" s="62">
        <v>989.41000366210938</v>
      </c>
      <c r="K33" s="60">
        <v>16.090000152587891</v>
      </c>
      <c r="L33" s="61">
        <v>288.06000137329102</v>
      </c>
      <c r="M33" s="62">
        <v>1614.4100036621094</v>
      </c>
      <c r="N33" s="60">
        <v>41.090000152587891</v>
      </c>
      <c r="O33" s="61">
        <v>63.060001373291023</v>
      </c>
      <c r="P33" s="62">
        <v>739.41000366210938</v>
      </c>
      <c r="Q33" s="60"/>
      <c r="R33" s="61"/>
      <c r="S33" s="62"/>
      <c r="T33" s="60">
        <v>16.090000152587891</v>
      </c>
      <c r="U33" s="61">
        <v>38.060001373291023</v>
      </c>
      <c r="V33" s="62">
        <v>1139.4100036621094</v>
      </c>
      <c r="W33">
        <v>16.090000152587891</v>
      </c>
      <c r="X33">
        <v>88.060001373291016</v>
      </c>
      <c r="Y33">
        <v>739.41000366210938</v>
      </c>
      <c r="Z33" s="117"/>
      <c r="AA33" s="117"/>
      <c r="AB33" s="117"/>
      <c r="AC33" s="60">
        <v>16.090000152587891</v>
      </c>
      <c r="AD33" s="61">
        <v>163.06000137329102</v>
      </c>
      <c r="AE33" s="62">
        <v>714.41000366210938</v>
      </c>
      <c r="AF33" s="60">
        <v>16.090000152587891</v>
      </c>
      <c r="AG33" s="61">
        <v>38.060001373291023</v>
      </c>
      <c r="AH33" s="62">
        <v>539.41000366210938</v>
      </c>
      <c r="AI33" s="60">
        <v>16.090000152587891</v>
      </c>
      <c r="AJ33" s="61">
        <v>63.060001373291023</v>
      </c>
      <c r="AK33" s="62">
        <v>764.41000366210938</v>
      </c>
      <c r="AL33" s="60">
        <v>16.090000152587891</v>
      </c>
      <c r="AM33" s="61">
        <v>38.060001373291023</v>
      </c>
      <c r="AN33" s="62">
        <v>964.41000366210938</v>
      </c>
      <c r="AO33" s="60">
        <v>16.090000152587891</v>
      </c>
      <c r="AP33" s="61">
        <v>38.060001373291023</v>
      </c>
      <c r="AQ33" s="62">
        <v>939.41000366210938</v>
      </c>
      <c r="AR33">
        <v>16.090000152587891</v>
      </c>
      <c r="AS33">
        <v>88.060001373291016</v>
      </c>
      <c r="AT33">
        <v>714.41000366210938</v>
      </c>
      <c r="AU33">
        <v>16.090000152587891</v>
      </c>
      <c r="AV33">
        <v>38.060001373291023</v>
      </c>
      <c r="AW33">
        <v>614.41000366210938</v>
      </c>
      <c r="AX33" s="60">
        <v>91.090000152587891</v>
      </c>
      <c r="AY33" s="61">
        <v>113.06000137329102</v>
      </c>
      <c r="AZ33" s="62">
        <v>789.41000366210938</v>
      </c>
      <c r="BA33" s="60">
        <v>16.090000152587891</v>
      </c>
      <c r="BB33" s="61">
        <v>17238.060001373291</v>
      </c>
      <c r="BC33" s="62">
        <v>26289.410003662109</v>
      </c>
      <c r="BD33" s="60">
        <v>16.090000152587891</v>
      </c>
      <c r="BE33" s="61">
        <v>38.060001373291023</v>
      </c>
      <c r="BF33" s="62">
        <v>89.410003662109375</v>
      </c>
      <c r="BG33" s="60">
        <v>116.09000015258789</v>
      </c>
      <c r="BH33" s="61">
        <v>6138.060001373291</v>
      </c>
      <c r="BI33" s="62">
        <v>24589.410003662109</v>
      </c>
      <c r="BJ33" s="60">
        <v>16.090000152587891</v>
      </c>
      <c r="BK33" s="61">
        <v>38.060001373291023</v>
      </c>
      <c r="BL33" s="62">
        <v>89.410003662109375</v>
      </c>
      <c r="BM33">
        <v>16.090000152587891</v>
      </c>
      <c r="BN33">
        <v>3738.060001373291</v>
      </c>
      <c r="BO33">
        <v>4389.4100036621094</v>
      </c>
      <c r="BP33">
        <v>16.090000152587891</v>
      </c>
      <c r="BQ33">
        <v>663.06000137329102</v>
      </c>
      <c r="BR33">
        <v>1114.4100036621094</v>
      </c>
      <c r="BS33">
        <v>16.090000152587891</v>
      </c>
      <c r="BT33">
        <v>3963.060001373291</v>
      </c>
      <c r="BU33">
        <v>4514.4100036621094</v>
      </c>
      <c r="BV33">
        <v>41.090000152587891</v>
      </c>
      <c r="BW33">
        <v>63.060001373291023</v>
      </c>
      <c r="BX33">
        <v>2089.4100036621094</v>
      </c>
      <c r="BY33">
        <v>16.090000152587891</v>
      </c>
      <c r="BZ33">
        <v>338.06000137329102</v>
      </c>
      <c r="CA33">
        <v>589.41000366210938</v>
      </c>
      <c r="CB33" s="60">
        <v>66.090000152587891</v>
      </c>
      <c r="CC33" s="61">
        <v>88.060001373291016</v>
      </c>
      <c r="CD33" s="62">
        <v>139.41000366210938</v>
      </c>
      <c r="CE33" s="60">
        <v>16.090000152587891</v>
      </c>
      <c r="CF33" s="61">
        <v>38.060001373291023</v>
      </c>
      <c r="CG33" s="62">
        <v>89.410003662109375</v>
      </c>
      <c r="CH33" s="117"/>
      <c r="CI33" s="117"/>
      <c r="CJ33" s="117"/>
      <c r="CK33" s="60">
        <v>41.090000152587891</v>
      </c>
      <c r="CL33" s="61">
        <v>238.06000137329102</v>
      </c>
      <c r="CM33" s="62">
        <v>539.41000366210938</v>
      </c>
      <c r="CN33" s="60">
        <v>41.090000152587891</v>
      </c>
      <c r="CO33" s="61">
        <v>313.06000137329102</v>
      </c>
      <c r="CP33" s="62">
        <v>464.41000366210938</v>
      </c>
      <c r="CQ33" s="60">
        <v>41.090000152587891</v>
      </c>
      <c r="CR33" s="61">
        <v>213.06000137329102</v>
      </c>
      <c r="CS33" s="62">
        <v>764.41000366210938</v>
      </c>
      <c r="CT33" s="60">
        <v>41.090000152587891</v>
      </c>
      <c r="CU33" s="61">
        <v>238.06000137329102</v>
      </c>
      <c r="CV33" s="62">
        <v>539.41000366210938</v>
      </c>
      <c r="CW33" s="60">
        <v>41.090000152587891</v>
      </c>
      <c r="CX33" s="61">
        <v>213.06000137329102</v>
      </c>
      <c r="CY33" s="62">
        <v>864.41000366210938</v>
      </c>
      <c r="DC33" s="60">
        <v>16.090000152587891</v>
      </c>
      <c r="DD33" s="61">
        <v>38.060001373291023</v>
      </c>
      <c r="DE33" s="62">
        <v>1339.4100036621094</v>
      </c>
      <c r="DF33" s="60">
        <v>41.090000152587891</v>
      </c>
      <c r="DG33" s="61">
        <v>88.060001373291016</v>
      </c>
      <c r="DH33" s="62">
        <v>389.41000366210938</v>
      </c>
      <c r="DI33" s="60">
        <v>41.090000152587891</v>
      </c>
      <c r="DJ33" s="61">
        <v>213.06000137329102</v>
      </c>
      <c r="DK33" s="62">
        <v>864.41000366210938</v>
      </c>
      <c r="DL33" s="60"/>
      <c r="DM33" s="61"/>
      <c r="DN33" s="62"/>
      <c r="DO33" s="60"/>
      <c r="DP33" s="61"/>
      <c r="DQ33" s="62"/>
    </row>
    <row r="34" spans="1:121" ht="45" x14ac:dyDescent="0.25">
      <c r="A34" s="40" t="s">
        <v>97</v>
      </c>
      <c r="B34" s="48">
        <v>9771.7213134765625</v>
      </c>
      <c r="C34" s="49">
        <v>42881.595703125</v>
      </c>
      <c r="D34" s="50">
        <v>355423.2265625</v>
      </c>
      <c r="E34" s="48">
        <v>9771.7213134765625</v>
      </c>
      <c r="F34" s="49">
        <v>42881.59765625</v>
      </c>
      <c r="G34" s="50">
        <v>355423.2578125</v>
      </c>
      <c r="H34" s="48">
        <v>9771.7213134765625</v>
      </c>
      <c r="I34" s="49">
        <v>42881.59375</v>
      </c>
      <c r="J34" s="50">
        <v>355423.19921875</v>
      </c>
      <c r="K34" s="48">
        <v>9771.72021484375</v>
      </c>
      <c r="L34" s="49">
        <v>42881.587890625</v>
      </c>
      <c r="M34" s="50">
        <v>355423.10546875</v>
      </c>
      <c r="N34" s="48">
        <v>9771.7213134765625</v>
      </c>
      <c r="O34" s="49">
        <v>42881.595703125</v>
      </c>
      <c r="P34" s="50">
        <v>421504.65234375</v>
      </c>
      <c r="Q34" s="48"/>
      <c r="R34" s="49"/>
      <c r="S34" s="50"/>
      <c r="T34" s="48">
        <v>10651.371337890625</v>
      </c>
      <c r="U34" s="49">
        <v>73752.826171875</v>
      </c>
      <c r="V34" s="50">
        <v>4351476.16015625</v>
      </c>
      <c r="W34">
        <v>9771.7213134765625</v>
      </c>
      <c r="X34">
        <v>42881.595703125</v>
      </c>
      <c r="Y34">
        <v>355423.23046875</v>
      </c>
      <c r="Z34" s="117"/>
      <c r="AA34" s="117"/>
      <c r="AB34" s="117"/>
      <c r="AC34" s="48">
        <v>9771.7213134765625</v>
      </c>
      <c r="AD34" s="49">
        <v>42881.595703125</v>
      </c>
      <c r="AE34" s="50">
        <v>355423.2265625</v>
      </c>
      <c r="AF34" s="48">
        <v>9771.7213134765625</v>
      </c>
      <c r="AG34" s="49">
        <v>42881.595703125</v>
      </c>
      <c r="AH34" s="50">
        <v>355423.2265625</v>
      </c>
      <c r="AI34" s="48">
        <v>9771.7213134765625</v>
      </c>
      <c r="AJ34" s="49">
        <v>42881.595703125</v>
      </c>
      <c r="AK34" s="50">
        <v>355423.23046875</v>
      </c>
      <c r="AL34" s="48">
        <v>9771.7213134765625</v>
      </c>
      <c r="AM34" s="49">
        <v>42881.595703125</v>
      </c>
      <c r="AN34" s="50">
        <v>355423.23046875</v>
      </c>
      <c r="AO34" s="48">
        <v>9771.7227783203125</v>
      </c>
      <c r="AP34" s="49">
        <v>42881.59765625</v>
      </c>
      <c r="AQ34" s="50">
        <v>355423.26171875</v>
      </c>
      <c r="AR34">
        <v>9771.7213134765625</v>
      </c>
      <c r="AS34">
        <v>42881.595703125</v>
      </c>
      <c r="AT34">
        <v>355423.2265625</v>
      </c>
      <c r="AU34">
        <v>9771.7222900390625</v>
      </c>
      <c r="AV34">
        <v>42881.59765625</v>
      </c>
      <c r="AW34">
        <v>355423.26171875</v>
      </c>
      <c r="AX34" s="48">
        <v>9771.7213134765625</v>
      </c>
      <c r="AY34" s="49">
        <v>42881.595703125</v>
      </c>
      <c r="AZ34" s="50">
        <v>355423.23046875</v>
      </c>
      <c r="BA34" s="48">
        <v>9771.7213134765625</v>
      </c>
      <c r="BB34" s="49">
        <v>42881.59375</v>
      </c>
      <c r="BC34" s="50">
        <v>355423.2578125</v>
      </c>
      <c r="BD34" s="48">
        <v>9771.7213134765625</v>
      </c>
      <c r="BE34" s="49">
        <v>42385.7587890625</v>
      </c>
      <c r="BF34" s="50">
        <v>355386.29296875</v>
      </c>
      <c r="BG34" s="48">
        <v>9771.7213134765625</v>
      </c>
      <c r="BH34" s="49">
        <v>42881.595703125</v>
      </c>
      <c r="BI34" s="50">
        <v>355412.61328125</v>
      </c>
      <c r="BJ34" s="48">
        <v>9771.7213134765625</v>
      </c>
      <c r="BK34" s="49">
        <v>42881.59375</v>
      </c>
      <c r="BL34" s="50">
        <v>355423.2578125</v>
      </c>
      <c r="BM34">
        <v>9771.7213134765625</v>
      </c>
      <c r="BN34">
        <v>42881.591796875</v>
      </c>
      <c r="BO34">
        <v>355423.171875</v>
      </c>
      <c r="BP34">
        <v>9771.7213134765625</v>
      </c>
      <c r="BQ34">
        <v>42881.595703125</v>
      </c>
      <c r="BR34">
        <v>355423.26171875</v>
      </c>
      <c r="BS34">
        <v>9771.7213134765625</v>
      </c>
      <c r="BT34">
        <v>42881.587890625</v>
      </c>
      <c r="BU34">
        <v>355423.171875</v>
      </c>
      <c r="BV34">
        <v>9771.7213134765625</v>
      </c>
      <c r="BW34">
        <v>42881.59375</v>
      </c>
      <c r="BX34">
        <v>355423.13671875</v>
      </c>
      <c r="BY34">
        <v>9771.7213134765625</v>
      </c>
      <c r="BZ34">
        <v>42881.595703125</v>
      </c>
      <c r="CA34">
        <v>355423.2578125</v>
      </c>
      <c r="CB34" s="48">
        <v>9771.7213134765625</v>
      </c>
      <c r="CC34" s="49">
        <v>42881.59765625</v>
      </c>
      <c r="CD34" s="50">
        <v>355423.3125</v>
      </c>
      <c r="CE34" s="48">
        <v>9771.7213134765625</v>
      </c>
      <c r="CF34" s="49">
        <v>42881.59765625</v>
      </c>
      <c r="CG34" s="50">
        <v>355423.31640625</v>
      </c>
      <c r="CH34" s="117"/>
      <c r="CI34" s="117"/>
      <c r="CJ34" s="117"/>
      <c r="CK34" s="48">
        <v>121377.73852539063</v>
      </c>
      <c r="CL34" s="49">
        <v>428907.943359375</v>
      </c>
      <c r="CM34" s="50">
        <v>1552255.765625</v>
      </c>
      <c r="CN34" s="48">
        <v>121377.73852539063</v>
      </c>
      <c r="CO34" s="49">
        <v>428907.943359375</v>
      </c>
      <c r="CP34" s="50">
        <v>1550653.2890625</v>
      </c>
      <c r="CQ34" s="48">
        <v>121377.73852539063</v>
      </c>
      <c r="CR34" s="49">
        <v>428907.943359375</v>
      </c>
      <c r="CS34" s="50">
        <v>1552389.34375</v>
      </c>
      <c r="CT34" s="48">
        <v>121377.73852539063</v>
      </c>
      <c r="CU34" s="49">
        <v>428907.943359375</v>
      </c>
      <c r="CV34" s="50">
        <v>1552255.765625</v>
      </c>
      <c r="CW34" s="48">
        <v>121377.73852539063</v>
      </c>
      <c r="CX34" s="49">
        <v>428907.9453125</v>
      </c>
      <c r="CY34" s="50">
        <v>1552374.046875</v>
      </c>
      <c r="DC34" s="48">
        <v>9771.7213134765625</v>
      </c>
      <c r="DD34" s="49">
        <v>42881.59375</v>
      </c>
      <c r="DE34" s="50">
        <v>355423.19921875</v>
      </c>
      <c r="DF34" s="48">
        <v>9771.7213134765625</v>
      </c>
      <c r="DG34" s="49">
        <v>42881.595703125</v>
      </c>
      <c r="DH34" s="50">
        <v>355423.2265625</v>
      </c>
      <c r="DI34" s="48">
        <v>121377.73852539063</v>
      </c>
      <c r="DJ34" s="49">
        <v>428907.9453125</v>
      </c>
      <c r="DK34" s="50">
        <v>1552374.046875</v>
      </c>
      <c r="DL34" s="48"/>
      <c r="DM34" s="49"/>
      <c r="DN34" s="50"/>
      <c r="DO34" s="48"/>
      <c r="DP34" s="49"/>
      <c r="DQ34" s="50"/>
    </row>
    <row r="35" spans="1:121" ht="45" x14ac:dyDescent="0.25">
      <c r="A35" s="41" t="s">
        <v>98</v>
      </c>
      <c r="B35" s="54">
        <v>4.3132431258382473E-4</v>
      </c>
      <c r="C35" s="55">
        <v>1.7830802172917168E-3</v>
      </c>
      <c r="D35" s="56">
        <v>1.2447321278355817E-2</v>
      </c>
      <c r="E35" s="54">
        <v>4.602721483074089E-4</v>
      </c>
      <c r="F35" s="55">
        <v>2.0020298582780942E-3</v>
      </c>
      <c r="G35" s="56">
        <v>1.4292705664266126E-2</v>
      </c>
      <c r="H35" s="54">
        <v>4.0585469628130478E-4</v>
      </c>
      <c r="I35" s="55">
        <v>1.6063143845725829E-3</v>
      </c>
      <c r="J35" s="56">
        <v>1.0827983190935151E-2</v>
      </c>
      <c r="K35" s="54">
        <v>4.3133412635007652E-4</v>
      </c>
      <c r="L35" s="55">
        <v>1.7830865653404675E-3</v>
      </c>
      <c r="M35" s="56">
        <v>1.2407934692450894E-2</v>
      </c>
      <c r="N35" s="54">
        <v>4.3134929277695175E-4</v>
      </c>
      <c r="O35" s="55">
        <v>1.7833149852988035E-3</v>
      </c>
      <c r="P35" s="56">
        <v>1.4746433496129479E-2</v>
      </c>
      <c r="Q35" s="54"/>
      <c r="R35" s="55"/>
      <c r="S35" s="56"/>
      <c r="T35" s="54">
        <v>4.7018220582370945E-4</v>
      </c>
      <c r="U35" s="55">
        <v>3.0672447437705293E-3</v>
      </c>
      <c r="V35" s="56">
        <v>0.15241702395421874</v>
      </c>
      <c r="W35">
        <v>4.3133946790457515E-4</v>
      </c>
      <c r="X35">
        <v>1.7833735757091683E-3</v>
      </c>
      <c r="Y35">
        <v>1.2447603025331563E-2</v>
      </c>
      <c r="Z35" s="117"/>
      <c r="AA35" s="117"/>
      <c r="AB35" s="117"/>
      <c r="AC35" s="54">
        <v>4.3133687847785485E-4</v>
      </c>
      <c r="AD35" s="55">
        <v>1.7833467274736298E-3</v>
      </c>
      <c r="AE35" s="56">
        <v>1.2448450411490017E-2</v>
      </c>
      <c r="AF35" s="54">
        <v>4.3135412921572455E-4</v>
      </c>
      <c r="AG35" s="55">
        <v>1.7834154071677407E-3</v>
      </c>
      <c r="AH35" s="56">
        <v>1.2449277119139011E-2</v>
      </c>
      <c r="AI35" s="54">
        <v>4.3131974334933667E-4</v>
      </c>
      <c r="AJ35" s="55">
        <v>1.7831998923102533E-3</v>
      </c>
      <c r="AK35" s="56">
        <v>1.2448066009690015E-2</v>
      </c>
      <c r="AL35" s="54">
        <v>4.313257976058777E-4</v>
      </c>
      <c r="AM35" s="55">
        <v>1.7833728340343458E-3</v>
      </c>
      <c r="AN35" s="56">
        <v>1.2449146440475603E-2</v>
      </c>
      <c r="AO35" s="54">
        <v>4.3136927512633152E-4</v>
      </c>
      <c r="AP35" s="55">
        <v>1.783501530903087E-3</v>
      </c>
      <c r="AQ35" s="56">
        <v>1.2447374820095725E-2</v>
      </c>
      <c r="AR35">
        <v>4.3133074775324046E-4</v>
      </c>
      <c r="AS35">
        <v>1.783162816547443E-3</v>
      </c>
      <c r="AT35">
        <v>1.2450839268435234E-2</v>
      </c>
      <c r="AU35">
        <v>4.3133977757203637E-4</v>
      </c>
      <c r="AV35">
        <v>1.7833856721549757E-3</v>
      </c>
      <c r="AW35">
        <v>1.2453319286790002E-2</v>
      </c>
      <c r="AX35" s="54">
        <v>4.313519204349558E-4</v>
      </c>
      <c r="AY35" s="55">
        <v>1.7833673456598331E-3</v>
      </c>
      <c r="AZ35" s="56">
        <v>1.245038493726418E-2</v>
      </c>
      <c r="BA35" s="54">
        <v>4.3131578342442021E-4</v>
      </c>
      <c r="BB35" s="55">
        <v>1.7827028274993975E-3</v>
      </c>
      <c r="BC35" s="56">
        <v>1.2453792159757612E-2</v>
      </c>
      <c r="BD35" s="54">
        <v>4.3131688762694184E-4</v>
      </c>
      <c r="BE35" s="55">
        <v>1.7573624764225964E-3</v>
      </c>
      <c r="BF35" s="56">
        <v>1.2448153506460294E-2</v>
      </c>
      <c r="BG35" s="54">
        <v>4.313185629794953E-4</v>
      </c>
      <c r="BH35" s="55">
        <v>1.7830680579038537E-3</v>
      </c>
      <c r="BI35" s="56">
        <v>1.2454945754967906E-2</v>
      </c>
      <c r="BJ35" s="54">
        <v>4.3138513069799605E-4</v>
      </c>
      <c r="BK35" s="55">
        <v>1.7835785170461844E-3</v>
      </c>
      <c r="BL35" s="56">
        <v>1.2458796744509304E-2</v>
      </c>
      <c r="BM35">
        <v>4.3133794470862151E-4</v>
      </c>
      <c r="BN35">
        <v>1.7809345654138983E-3</v>
      </c>
      <c r="BO35">
        <v>1.2415740619286389E-2</v>
      </c>
      <c r="BP35">
        <v>4.3131688762694184E-4</v>
      </c>
      <c r="BQ35">
        <v>1.7830566400930566E-3</v>
      </c>
      <c r="BR35">
        <v>1.2444620396999775E-2</v>
      </c>
      <c r="BS35">
        <v>4.3131970527278933E-4</v>
      </c>
      <c r="BT35">
        <v>1.7800905691581089E-3</v>
      </c>
      <c r="BU35">
        <v>1.2408869251967833E-2</v>
      </c>
      <c r="BV35">
        <v>4.0645652531805389E-4</v>
      </c>
      <c r="BW35">
        <v>1.5455922216781293E-3</v>
      </c>
      <c r="BX35">
        <v>9.1368565932537782E-3</v>
      </c>
      <c r="BY35">
        <v>4.4502927082144957E-4</v>
      </c>
      <c r="BZ35">
        <v>1.8563403483385246E-3</v>
      </c>
      <c r="CA35">
        <v>1.3188111002509882E-2</v>
      </c>
      <c r="CB35" s="54">
        <v>4.3133116661707731E-4</v>
      </c>
      <c r="CC35" s="55">
        <v>1.7835322411872126E-3</v>
      </c>
      <c r="CD35" s="56">
        <v>1.2459412724804208E-2</v>
      </c>
      <c r="CE35" s="54">
        <v>4.3132431258382473E-4</v>
      </c>
      <c r="CF35" s="55">
        <v>1.783080298505545E-3</v>
      </c>
      <c r="CG35" s="56">
        <v>1.2456624295645837E-2</v>
      </c>
      <c r="CH35" s="117"/>
      <c r="CI35" s="117"/>
      <c r="CJ35" s="117"/>
      <c r="CK35" s="54">
        <v>5.3579723958806953E-3</v>
      </c>
      <c r="CL35" s="55">
        <v>1.7840965499039251E-2</v>
      </c>
      <c r="CM35" s="56">
        <v>5.4376143764525355E-2</v>
      </c>
      <c r="CN35" s="54">
        <v>5.3579723958806953E-3</v>
      </c>
      <c r="CO35" s="55">
        <v>1.7840965499039251E-2</v>
      </c>
      <c r="CP35" s="56">
        <v>5.4321877030738486E-2</v>
      </c>
      <c r="CQ35" s="54">
        <v>5.3579723958806953E-3</v>
      </c>
      <c r="CR35" s="55">
        <v>1.7840965499039251E-2</v>
      </c>
      <c r="CS35" s="56">
        <v>5.4377702878318022E-2</v>
      </c>
      <c r="CT35" s="54">
        <v>5.3579723958806953E-3</v>
      </c>
      <c r="CU35" s="55">
        <v>1.7840965499039251E-2</v>
      </c>
      <c r="CV35" s="56">
        <v>5.4376143764525355E-2</v>
      </c>
      <c r="CW35" s="54">
        <v>5.3579723958806953E-3</v>
      </c>
      <c r="CX35" s="55">
        <v>1.7840965580281944E-2</v>
      </c>
      <c r="CY35" s="56">
        <v>5.4382390365138804E-2</v>
      </c>
      <c r="DC35" s="54">
        <v>4.3045474503888354E-4</v>
      </c>
      <c r="DD35" s="55">
        <v>1.7600112619296049E-3</v>
      </c>
      <c r="DE35" s="56">
        <v>1.2234411135669938E-2</v>
      </c>
      <c r="DF35" s="54">
        <v>4.3135245358686341E-4</v>
      </c>
      <c r="DG35" s="55">
        <v>1.7833809924913222E-3</v>
      </c>
      <c r="DH35" s="56">
        <v>1.2449219559987026E-2</v>
      </c>
      <c r="DI35" s="54">
        <v>5.3579723958806953E-3</v>
      </c>
      <c r="DJ35" s="55">
        <v>1.7840965580281944E-2</v>
      </c>
      <c r="DK35" s="56">
        <v>5.4382390365138804E-2</v>
      </c>
      <c r="DL35" s="54"/>
      <c r="DM35" s="55"/>
      <c r="DN35" s="56"/>
      <c r="DO35" s="54"/>
      <c r="DP35" s="55"/>
      <c r="DQ35" s="56"/>
    </row>
    <row r="36" spans="1:121" ht="45" x14ac:dyDescent="0.25">
      <c r="A36" s="41" t="s">
        <v>99</v>
      </c>
      <c r="B36" s="54">
        <v>4.3045473774006813E-4</v>
      </c>
      <c r="C36" s="55">
        <v>1.7600113571097694E-3</v>
      </c>
      <c r="D36" s="56">
        <v>1.2234412288648532E-2</v>
      </c>
      <c r="E36" s="54">
        <v>4.5925080300882488E-4</v>
      </c>
      <c r="F36" s="55">
        <v>1.9726425819800598E-3</v>
      </c>
      <c r="G36" s="56">
        <v>1.4003874989214037E-2</v>
      </c>
      <c r="H36" s="54">
        <v>4.0508975138006632E-4</v>
      </c>
      <c r="I36" s="55">
        <v>1.5875791695851762E-3</v>
      </c>
      <c r="J36" s="56">
        <v>1.0672016477986095E-2</v>
      </c>
      <c r="K36" s="54">
        <v>4.3045468793409243E-4</v>
      </c>
      <c r="L36" s="55">
        <v>1.7600110321590967E-3</v>
      </c>
      <c r="M36" s="56">
        <v>1.2234408146681617E-2</v>
      </c>
      <c r="N36" s="54">
        <v>4.3434346472430218E-4</v>
      </c>
      <c r="O36" s="55">
        <v>1.7669981589328368E-3</v>
      </c>
      <c r="P36" s="56">
        <v>1.4521088695116136E-2</v>
      </c>
      <c r="Q36" s="54"/>
      <c r="R36" s="55"/>
      <c r="S36" s="56"/>
      <c r="T36" s="54">
        <v>4.6920425240517876E-4</v>
      </c>
      <c r="U36" s="55">
        <v>3.0270751538328013E-3</v>
      </c>
      <c r="V36" s="56">
        <v>0.14978692849983649</v>
      </c>
      <c r="W36">
        <v>4.3045473517178633E-4</v>
      </c>
      <c r="X36">
        <v>1.7600113618836139E-3</v>
      </c>
      <c r="Y36">
        <v>1.2234412652550057E-2</v>
      </c>
      <c r="Z36" s="117"/>
      <c r="AA36" s="117"/>
      <c r="AB36" s="117"/>
      <c r="AC36" s="54">
        <v>4.3045473059273901E-4</v>
      </c>
      <c r="AD36" s="55">
        <v>1.7600113655122207E-3</v>
      </c>
      <c r="AE36" s="56">
        <v>1.2234412329440759E-2</v>
      </c>
      <c r="AF36" s="54">
        <v>4.3045473282354532E-4</v>
      </c>
      <c r="AG36" s="55">
        <v>1.7600113677387653E-3</v>
      </c>
      <c r="AH36" s="56">
        <v>1.2234412394311195E-2</v>
      </c>
      <c r="AI36" s="54">
        <v>4.3045473315698812E-4</v>
      </c>
      <c r="AJ36" s="55">
        <v>1.7600113675511073E-3</v>
      </c>
      <c r="AK36" s="56">
        <v>1.2234412346502325E-2</v>
      </c>
      <c r="AL36" s="54">
        <v>4.3045473194799346E-4</v>
      </c>
      <c r="AM36" s="55">
        <v>1.7600113590610273E-3</v>
      </c>
      <c r="AN36" s="56">
        <v>1.2234412356298756E-2</v>
      </c>
      <c r="AO36" s="54">
        <v>4.3045479206094513E-4</v>
      </c>
      <c r="AP36" s="55">
        <v>1.7600114401673903E-3</v>
      </c>
      <c r="AQ36" s="56">
        <v>1.2234413618291751E-2</v>
      </c>
      <c r="AR36">
        <v>4.3045473715897095E-4</v>
      </c>
      <c r="AS36">
        <v>1.7600113629726367E-3</v>
      </c>
      <c r="AT36">
        <v>1.2234412288340085E-2</v>
      </c>
      <c r="AU36">
        <v>4.3045477406679171E-4</v>
      </c>
      <c r="AV36">
        <v>1.7600114605226408E-3</v>
      </c>
      <c r="AW36">
        <v>1.2234413657856616E-2</v>
      </c>
      <c r="AX36" s="54">
        <v>4.304547359467574E-4</v>
      </c>
      <c r="AY36" s="55">
        <v>1.7600113564087386E-3</v>
      </c>
      <c r="AZ36" s="56">
        <v>1.2234412390967009E-2</v>
      </c>
      <c r="BA36" s="54">
        <v>4.3045472451100201E-4</v>
      </c>
      <c r="BB36" s="55">
        <v>1.7600112704301558E-3</v>
      </c>
      <c r="BC36" s="56">
        <v>1.2234413587501053E-2</v>
      </c>
      <c r="BD36" s="54">
        <v>4.3045473407185363E-4</v>
      </c>
      <c r="BE36" s="55">
        <v>1.7396604517643842E-3</v>
      </c>
      <c r="BF36" s="56">
        <v>1.2233140989747929E-2</v>
      </c>
      <c r="BG36" s="54">
        <v>4.3045473331147598E-4</v>
      </c>
      <c r="BH36" s="55">
        <v>1.7600113774484849E-3</v>
      </c>
      <c r="BI36" s="56">
        <v>1.2234047078148791E-2</v>
      </c>
      <c r="BJ36" s="54">
        <v>4.3045473551448789E-4</v>
      </c>
      <c r="BK36" s="55">
        <v>1.7600112753395766E-3</v>
      </c>
      <c r="BL36" s="56">
        <v>1.2234413553520378E-2</v>
      </c>
      <c r="BM36">
        <v>4.3045473536056062E-4</v>
      </c>
      <c r="BN36">
        <v>1.7600112080264924E-3</v>
      </c>
      <c r="BO36">
        <v>1.2234410406408663E-2</v>
      </c>
      <c r="BP36">
        <v>4.3045473259970695E-4</v>
      </c>
      <c r="BQ36">
        <v>1.7600113718887363E-3</v>
      </c>
      <c r="BR36">
        <v>1.2234413490369423E-2</v>
      </c>
      <c r="BS36">
        <v>4.304547290349486E-4</v>
      </c>
      <c r="BT36">
        <v>1.7600110528968227E-3</v>
      </c>
      <c r="BU36">
        <v>1.2234410232045701E-2</v>
      </c>
      <c r="BV36">
        <v>4.0567986588428971E-4</v>
      </c>
      <c r="BW36">
        <v>1.5282844662693467E-3</v>
      </c>
      <c r="BX36">
        <v>9.0410221146018169E-3</v>
      </c>
      <c r="BY36">
        <v>4.4410202004719663E-4</v>
      </c>
      <c r="BZ36">
        <v>1.8313127577381347E-3</v>
      </c>
      <c r="CA36">
        <v>1.2946481536671392E-2</v>
      </c>
      <c r="CB36" s="54">
        <v>4.3045473405581351E-4</v>
      </c>
      <c r="CC36" s="55">
        <v>1.7600114578111058E-3</v>
      </c>
      <c r="CD36" s="56">
        <v>1.2234415259318432E-2</v>
      </c>
      <c r="CE36" s="54">
        <v>4.3045473493465657E-4</v>
      </c>
      <c r="CF36" s="55">
        <v>1.7600114620338254E-3</v>
      </c>
      <c r="CG36" s="56">
        <v>1.2234415431124432E-2</v>
      </c>
      <c r="CH36" s="117"/>
      <c r="CI36" s="117"/>
      <c r="CJ36" s="117"/>
      <c r="CK36" s="54">
        <v>5.3468186717605124E-3</v>
      </c>
      <c r="CL36" s="55">
        <v>1.7603889022188315E-2</v>
      </c>
      <c r="CM36" s="56">
        <v>5.3431896669917101E-2</v>
      </c>
      <c r="CN36" s="54">
        <v>5.3468187147728977E-3</v>
      </c>
      <c r="CO36" s="55">
        <v>1.7603889046178416E-2</v>
      </c>
      <c r="CP36" s="56">
        <v>5.3376735545134425E-2</v>
      </c>
      <c r="CQ36" s="54">
        <v>5.3520591139567131E-3</v>
      </c>
      <c r="CR36" s="55">
        <v>1.7609479096875279E-2</v>
      </c>
      <c r="CS36" s="56">
        <v>5.3441405219274783E-2</v>
      </c>
      <c r="CT36" s="54">
        <v>5.3468186717605124E-3</v>
      </c>
      <c r="CU36" s="55">
        <v>1.7603888865547056E-2</v>
      </c>
      <c r="CV36" s="56">
        <v>5.3431895972569358E-2</v>
      </c>
      <c r="CW36" s="54">
        <v>5.3468186527844607E-3</v>
      </c>
      <c r="CX36" s="55">
        <v>1.7603889199017432E-2</v>
      </c>
      <c r="CY36" s="56">
        <v>5.3435967995929819E-2</v>
      </c>
      <c r="DC36" s="54">
        <v>4.3045473409962997E-4</v>
      </c>
      <c r="DD36" s="55">
        <v>1.7600112928190549E-3</v>
      </c>
      <c r="DE36" s="56">
        <v>1.2234411368959294E-2</v>
      </c>
      <c r="DF36" s="54">
        <v>4.3045473427702973E-4</v>
      </c>
      <c r="DG36" s="55">
        <v>1.7600113665549491E-3</v>
      </c>
      <c r="DH36" s="56">
        <v>1.2234412308916125E-2</v>
      </c>
      <c r="DI36" s="54">
        <v>5.3468186528994668E-3</v>
      </c>
      <c r="DJ36" s="55">
        <v>1.7603889365228279E-2</v>
      </c>
      <c r="DK36" s="56">
        <v>5.3435967925650855E-2</v>
      </c>
      <c r="DL36" s="54"/>
      <c r="DM36" s="55"/>
      <c r="DN36" s="56"/>
      <c r="DO36" s="54"/>
      <c r="DP36" s="55"/>
      <c r="DQ36" s="56"/>
    </row>
    <row r="37" spans="1:121" ht="45" x14ac:dyDescent="0.25">
      <c r="A37" s="41" t="s">
        <v>100</v>
      </c>
      <c r="B37" s="54">
        <v>4.6279432680667893E-4</v>
      </c>
      <c r="C37" s="55">
        <v>1.9131761988108551E-3</v>
      </c>
      <c r="D37" s="56">
        <v>1.3355494933858174E-2</v>
      </c>
      <c r="E37" s="54">
        <v>4.9385423638134002E-4</v>
      </c>
      <c r="F37" s="55">
        <v>2.1481007063069682E-3</v>
      </c>
      <c r="G37" s="56">
        <v>1.533552109899799E-2</v>
      </c>
      <c r="H37" s="54">
        <v>4.3546641231899662E-4</v>
      </c>
      <c r="I37" s="55">
        <v>1.7235132881680078E-3</v>
      </c>
      <c r="J37" s="56">
        <v>1.1618007715595657E-2</v>
      </c>
      <c r="K37" s="54">
        <v>4.6280485659879459E-4</v>
      </c>
      <c r="L37" s="55">
        <v>1.9131830100219611E-3</v>
      </c>
      <c r="M37" s="56">
        <v>1.3313234648552462E-2</v>
      </c>
      <c r="N37" s="54">
        <v>4.62821129589004E-4</v>
      </c>
      <c r="O37" s="55">
        <v>1.9134280958141669E-3</v>
      </c>
      <c r="P37" s="56">
        <v>1.5822353536619614E-2</v>
      </c>
      <c r="Q37" s="54"/>
      <c r="R37" s="55"/>
      <c r="S37" s="56"/>
      <c r="T37" s="54">
        <v>5.0448734530440928E-4</v>
      </c>
      <c r="U37" s="55">
        <v>3.2910351328009975E-3</v>
      </c>
      <c r="V37" s="56">
        <v>0.16353757935002011</v>
      </c>
      <c r="W37">
        <v>4.6281058788044541E-4</v>
      </c>
      <c r="X37">
        <v>1.9134909610613393E-3</v>
      </c>
      <c r="Y37">
        <v>1.3355797237480219E-2</v>
      </c>
      <c r="Z37" s="117"/>
      <c r="AA37" s="117"/>
      <c r="AB37" s="117"/>
      <c r="AC37" s="54">
        <v>4.628078095255953E-4</v>
      </c>
      <c r="AD37" s="55">
        <v>1.9134621539416631E-3</v>
      </c>
      <c r="AE37" s="56">
        <v>1.3356706450096584E-2</v>
      </c>
      <c r="AF37" s="54">
        <v>4.6282631890099204E-4</v>
      </c>
      <c r="AG37" s="55">
        <v>1.9135358446005803E-3</v>
      </c>
      <c r="AH37" s="56">
        <v>1.3357593475471044E-2</v>
      </c>
      <c r="AI37" s="54">
        <v>4.6278942419456735E-4</v>
      </c>
      <c r="AJ37" s="55">
        <v>1.9133046054831046E-3</v>
      </c>
      <c r="AK37" s="56">
        <v>1.335629400181332E-2</v>
      </c>
      <c r="AL37" s="54">
        <v>4.6279592017798037E-4</v>
      </c>
      <c r="AM37" s="55">
        <v>1.9134901652729033E-3</v>
      </c>
      <c r="AN37" s="56">
        <v>1.3357453262312882E-2</v>
      </c>
      <c r="AO37" s="54">
        <v>4.6284256987803814E-4</v>
      </c>
      <c r="AP37" s="55">
        <v>1.9136282520419389E-3</v>
      </c>
      <c r="AQ37" s="56">
        <v>1.3355552382076958E-2</v>
      </c>
      <c r="AR37">
        <v>4.6280123149489323E-4</v>
      </c>
      <c r="AS37">
        <v>1.9132648246217201E-3</v>
      </c>
      <c r="AT37">
        <v>1.3359269601325358E-2</v>
      </c>
      <c r="AU37">
        <v>4.6281092014166997E-4</v>
      </c>
      <c r="AV37">
        <v>1.9135039400804462E-3</v>
      </c>
      <c r="AW37">
        <v>1.3361930565225326E-2</v>
      </c>
      <c r="AX37" s="54">
        <v>4.6282394896454487E-4</v>
      </c>
      <c r="AY37" s="55">
        <v>1.9134842764590486E-3</v>
      </c>
      <c r="AZ37" s="56">
        <v>1.3358782121528091E-2</v>
      </c>
      <c r="BA37" s="54">
        <v>4.6278517534809039E-4</v>
      </c>
      <c r="BB37" s="55">
        <v>1.9127712741409844E-3</v>
      </c>
      <c r="BC37" s="56">
        <v>1.336243793965409E-2</v>
      </c>
      <c r="BD37" s="54">
        <v>4.6278636011474453E-4</v>
      </c>
      <c r="BE37" s="55">
        <v>1.8855820562474212E-3</v>
      </c>
      <c r="BF37" s="56">
        <v>1.3356387882468127E-2</v>
      </c>
      <c r="BG37" s="54">
        <v>4.6278815770332116E-4</v>
      </c>
      <c r="BH37" s="55">
        <v>1.9131631522573537E-3</v>
      </c>
      <c r="BI37" s="56">
        <v>1.3363675702755266E-2</v>
      </c>
      <c r="BJ37" s="54">
        <v>4.6285958229398721E-4</v>
      </c>
      <c r="BK37" s="55">
        <v>1.9137108551997687E-3</v>
      </c>
      <c r="BL37" s="56">
        <v>1.3367807665782517E-2</v>
      </c>
      <c r="BM37">
        <v>4.6280895355002311E-4</v>
      </c>
      <c r="BN37">
        <v>1.910873997225213E-3</v>
      </c>
      <c r="BO37">
        <v>1.3321610106530461E-2</v>
      </c>
      <c r="BP37">
        <v>4.6278636011474453E-4</v>
      </c>
      <c r="BQ37">
        <v>1.9131509013873996E-3</v>
      </c>
      <c r="BR37">
        <v>1.3352596992489031E-2</v>
      </c>
      <c r="BS37">
        <v>4.6278938333990281E-4</v>
      </c>
      <c r="BT37">
        <v>1.9099684218434646E-3</v>
      </c>
      <c r="BU37">
        <v>1.3314237394815272E-2</v>
      </c>
      <c r="BV37">
        <v>4.3611215162881324E-4</v>
      </c>
      <c r="BW37">
        <v>1.6583607528735294E-3</v>
      </c>
      <c r="BX37">
        <v>9.803494198770149E-3</v>
      </c>
      <c r="BY37">
        <v>4.7749921761958109E-4</v>
      </c>
      <c r="BZ37">
        <v>1.9917814896336103E-3</v>
      </c>
      <c r="CA37">
        <v>1.4150333693680132E-2</v>
      </c>
      <c r="CB37" s="54">
        <v>4.6280168091961089E-4</v>
      </c>
      <c r="CC37" s="55">
        <v>1.9136612029905715E-3</v>
      </c>
      <c r="CD37" s="56">
        <v>1.3368468588845717E-2</v>
      </c>
      <c r="CE37" s="54">
        <v>4.6279432680667893E-4</v>
      </c>
      <c r="CF37" s="55">
        <v>1.9131762859501559E-3</v>
      </c>
      <c r="CG37" s="56">
        <v>1.3365476712066348E-2</v>
      </c>
      <c r="CH37" s="117"/>
      <c r="CI37" s="117"/>
      <c r="CJ37" s="117"/>
      <c r="CK37" s="54">
        <v>5.7488974204728495E-3</v>
      </c>
      <c r="CL37" s="55">
        <v>1.9142666844462718E-2</v>
      </c>
      <c r="CM37" s="56">
        <v>5.8343501893267556E-2</v>
      </c>
      <c r="CN37" s="54">
        <v>5.7488974204728495E-3</v>
      </c>
      <c r="CO37" s="55">
        <v>1.9142666844462718E-2</v>
      </c>
      <c r="CP37" s="56">
        <v>5.8285275784054173E-2</v>
      </c>
      <c r="CQ37" s="54">
        <v>5.7488974204728495E-3</v>
      </c>
      <c r="CR37" s="55">
        <v>1.9142666844462718E-2</v>
      </c>
      <c r="CS37" s="56">
        <v>5.8345174762143806E-2</v>
      </c>
      <c r="CT37" s="54">
        <v>5.7488974204728495E-3</v>
      </c>
      <c r="CU37" s="55">
        <v>1.9142666844462718E-2</v>
      </c>
      <c r="CV37" s="56">
        <v>5.8343501893267556E-2</v>
      </c>
      <c r="CW37" s="54">
        <v>5.7488974204728495E-3</v>
      </c>
      <c r="CX37" s="55">
        <v>1.9142666931632985E-2</v>
      </c>
      <c r="CY37" s="56">
        <v>5.8350204254440784E-2</v>
      </c>
      <c r="DC37" s="54">
        <v>4.6186131441940299E-4</v>
      </c>
      <c r="DD37" s="55">
        <v>1.8884241007828379E-3</v>
      </c>
      <c r="DE37" s="56">
        <v>1.3127050574753153E-2</v>
      </c>
      <c r="DF37" s="54">
        <v>4.6282452101594786E-4</v>
      </c>
      <c r="DG37" s="55">
        <v>1.9134989189821053E-3</v>
      </c>
      <c r="DH37" s="56">
        <v>1.3357531716724278E-2</v>
      </c>
      <c r="DI37" s="54">
        <v>5.7488974204728495E-3</v>
      </c>
      <c r="DJ37" s="55">
        <v>1.9142666931632985E-2</v>
      </c>
      <c r="DK37" s="56">
        <v>5.8350204254440784E-2</v>
      </c>
      <c r="DL37" s="54"/>
      <c r="DM37" s="55"/>
      <c r="DN37" s="56"/>
      <c r="DO37" s="54"/>
      <c r="DP37" s="55"/>
      <c r="DQ37" s="56"/>
    </row>
    <row r="38" spans="1:121" ht="45" x14ac:dyDescent="0.25">
      <c r="A38" s="40" t="s">
        <v>101</v>
      </c>
      <c r="B38" s="48">
        <v>1237102.419921875</v>
      </c>
      <c r="C38" s="49">
        <v>1251124.21875</v>
      </c>
      <c r="D38" s="50">
        <v>656726.1875</v>
      </c>
      <c r="E38" s="48">
        <v>1237128.3515625</v>
      </c>
      <c r="F38" s="49">
        <v>1251144.05078125</v>
      </c>
      <c r="G38" s="50">
        <v>656726.21875</v>
      </c>
      <c r="H38" s="48">
        <v>1236339.263671875</v>
      </c>
      <c r="I38" s="49">
        <v>1250400.43359375</v>
      </c>
      <c r="J38" s="50">
        <v>656726.125</v>
      </c>
      <c r="K38" s="48">
        <v>1231484.9755859375</v>
      </c>
      <c r="L38" s="49">
        <v>1244114.61328125</v>
      </c>
      <c r="M38" s="50">
        <v>656725.9375</v>
      </c>
      <c r="N38" s="48">
        <v>1236804.4140625</v>
      </c>
      <c r="O38" s="49">
        <v>1249633.81640625</v>
      </c>
      <c r="P38" s="50">
        <v>656726.125</v>
      </c>
      <c r="Q38" s="48"/>
      <c r="R38" s="49"/>
      <c r="S38" s="50"/>
      <c r="T38" s="48">
        <v>1237072.08203125</v>
      </c>
      <c r="U38" s="49">
        <v>1250796.3984375</v>
      </c>
      <c r="V38" s="50">
        <v>656726.1875</v>
      </c>
      <c r="W38">
        <v>1237004.4619140625</v>
      </c>
      <c r="X38">
        <v>1251001.0078125</v>
      </c>
      <c r="Y38">
        <v>656726.15625</v>
      </c>
      <c r="Z38" s="117"/>
      <c r="AA38" s="117"/>
      <c r="AB38" s="117"/>
      <c r="AC38" s="48">
        <v>1236898.25390625</v>
      </c>
      <c r="AD38" s="49">
        <v>1251091.52734375</v>
      </c>
      <c r="AE38" s="50">
        <v>656726.1875</v>
      </c>
      <c r="AF38" s="48">
        <v>1237071.974609375</v>
      </c>
      <c r="AG38" s="49">
        <v>1251119.55859375</v>
      </c>
      <c r="AH38" s="50">
        <v>656726.1875</v>
      </c>
      <c r="AI38" s="48">
        <v>1237078.4580078125</v>
      </c>
      <c r="AJ38" s="49">
        <v>1251121.81640625</v>
      </c>
      <c r="AK38" s="50">
        <v>656726.15625</v>
      </c>
      <c r="AL38" s="48">
        <v>1236860.96875</v>
      </c>
      <c r="AM38" s="49">
        <v>1251025.29296875</v>
      </c>
      <c r="AN38" s="50">
        <v>656726.15625</v>
      </c>
      <c r="AO38" s="48">
        <v>1237073.7138671875</v>
      </c>
      <c r="AP38" s="49">
        <v>1251064.96484375</v>
      </c>
      <c r="AQ38" s="50">
        <v>656726.15625</v>
      </c>
      <c r="AR38">
        <v>1237099.6708984375</v>
      </c>
      <c r="AS38">
        <v>1251107.19140625</v>
      </c>
      <c r="AT38">
        <v>656726.1875</v>
      </c>
      <c r="AU38">
        <v>1236698.9833984375</v>
      </c>
      <c r="AV38">
        <v>1251099.03515625</v>
      </c>
      <c r="AW38">
        <v>656726.1875</v>
      </c>
      <c r="AX38" s="48">
        <v>1237082.759765625</v>
      </c>
      <c r="AY38" s="49">
        <v>1251102.9140625</v>
      </c>
      <c r="AZ38" s="50">
        <v>656726.1875</v>
      </c>
      <c r="BA38" s="48">
        <v>1233633.5654296875</v>
      </c>
      <c r="BB38" s="49">
        <v>1248278.44140625</v>
      </c>
      <c r="BC38" s="50">
        <v>656726.21875</v>
      </c>
      <c r="BD38" s="48">
        <v>1237083.095703125</v>
      </c>
      <c r="BE38" s="49">
        <v>1135934.916015625</v>
      </c>
      <c r="BF38" s="50">
        <v>656726.1875</v>
      </c>
      <c r="BG38" s="48">
        <v>1237045.6533203125</v>
      </c>
      <c r="BH38" s="49">
        <v>1251094.2421875</v>
      </c>
      <c r="BI38" s="50">
        <v>656726.21875</v>
      </c>
      <c r="BJ38" s="48">
        <v>1232590.3017578125</v>
      </c>
      <c r="BK38" s="49">
        <v>1250372.22265625</v>
      </c>
      <c r="BL38" s="50">
        <v>656726.21875</v>
      </c>
      <c r="BM38">
        <v>1236912.70703125</v>
      </c>
      <c r="BN38">
        <v>1243304.80078125</v>
      </c>
      <c r="BO38">
        <v>656726.0625</v>
      </c>
      <c r="BP38">
        <v>1234981.70703125</v>
      </c>
      <c r="BQ38">
        <v>1250529.5390625</v>
      </c>
      <c r="BR38">
        <v>656726.1875</v>
      </c>
      <c r="BS38">
        <v>1236397.9345703125</v>
      </c>
      <c r="BT38">
        <v>1240394.046875</v>
      </c>
      <c r="BU38">
        <v>656726.03125</v>
      </c>
      <c r="BV38">
        <v>1236718.7587890625</v>
      </c>
      <c r="BW38">
        <v>1250772.58203125</v>
      </c>
      <c r="BX38">
        <v>656726.0625</v>
      </c>
      <c r="BY38">
        <v>1237123.6005859375</v>
      </c>
      <c r="BZ38">
        <v>1251115.55078125</v>
      </c>
      <c r="CA38">
        <v>656726.1875</v>
      </c>
      <c r="CB38" s="48">
        <v>1237115.6259765625</v>
      </c>
      <c r="CC38" s="49">
        <v>1251138.03515625</v>
      </c>
      <c r="CD38" s="50">
        <v>656726.28125</v>
      </c>
      <c r="CE38" s="48">
        <v>1237115.2236328125</v>
      </c>
      <c r="CF38" s="49">
        <v>1251138.05859375</v>
      </c>
      <c r="CG38" s="50">
        <v>656726.28125</v>
      </c>
      <c r="CH38" s="117"/>
      <c r="CI38" s="117"/>
      <c r="CJ38" s="117"/>
      <c r="CK38" s="48">
        <v>1551359.716796875</v>
      </c>
      <c r="CL38" s="49">
        <v>2089040.71484375</v>
      </c>
      <c r="CM38" s="50">
        <v>1493182.296875</v>
      </c>
      <c r="CN38" s="48">
        <v>1551311.802734375</v>
      </c>
      <c r="CO38" s="49">
        <v>2089065.5390625</v>
      </c>
      <c r="CP38" s="50">
        <v>1493182.328125</v>
      </c>
      <c r="CQ38" s="48">
        <v>1551363.1962890625</v>
      </c>
      <c r="CR38" s="49">
        <v>2089039.19921875</v>
      </c>
      <c r="CS38" s="50">
        <v>1493182.296875</v>
      </c>
      <c r="CT38" s="48">
        <v>1237112.779296875</v>
      </c>
      <c r="CU38" s="49">
        <v>1251117.8984375</v>
      </c>
      <c r="CV38" s="50">
        <v>656726.1875</v>
      </c>
      <c r="CW38" s="48">
        <v>1236960.6650390625</v>
      </c>
      <c r="CX38" s="49">
        <v>1251095.78515625</v>
      </c>
      <c r="CY38" s="50">
        <v>656726.15625</v>
      </c>
      <c r="DC38" s="48">
        <v>1237148.5546875</v>
      </c>
      <c r="DD38" s="49">
        <v>1250880.16796875</v>
      </c>
      <c r="DE38" s="50">
        <v>656726.125</v>
      </c>
      <c r="DF38" s="48">
        <v>1237114.841796875</v>
      </c>
      <c r="DG38" s="49">
        <v>1251133.69140625</v>
      </c>
      <c r="DH38" s="50">
        <v>656726.1875</v>
      </c>
      <c r="DI38" s="48">
        <v>1551240.3994140625</v>
      </c>
      <c r="DJ38" s="49">
        <v>2089048.73828125</v>
      </c>
      <c r="DK38" s="50">
        <v>1493182.328125</v>
      </c>
      <c r="DL38" s="48"/>
      <c r="DM38" s="49"/>
      <c r="DN38" s="50"/>
      <c r="DO38" s="48"/>
      <c r="DP38" s="49"/>
      <c r="DQ38" s="50"/>
    </row>
    <row r="39" spans="1:121" ht="45" x14ac:dyDescent="0.25">
      <c r="A39" s="41" t="s">
        <v>102</v>
      </c>
      <c r="B39" s="54">
        <v>5.4605768395450525E-2</v>
      </c>
      <c r="C39" s="55">
        <v>5.2023596772661738E-2</v>
      </c>
      <c r="D39" s="56">
        <v>2.2999289964199306E-2</v>
      </c>
      <c r="E39" s="54">
        <v>5.8271793253085492E-2</v>
      </c>
      <c r="F39" s="55">
        <v>5.8412649797948649E-2</v>
      </c>
      <c r="G39" s="56">
        <v>2.6409061141271457E-2</v>
      </c>
      <c r="H39" s="54">
        <v>5.1349611830024726E-2</v>
      </c>
      <c r="I39" s="55">
        <v>4.6839122040734212E-2</v>
      </c>
      <c r="J39" s="56">
        <v>2.0007189902568525E-2</v>
      </c>
      <c r="K39" s="54">
        <v>5.4359056990877959E-2</v>
      </c>
      <c r="L39" s="55">
        <v>5.1732320602114142E-2</v>
      </c>
      <c r="M39" s="56">
        <v>2.2926513268156229E-2</v>
      </c>
      <c r="N39" s="54">
        <v>5.459577613756833E-2</v>
      </c>
      <c r="O39" s="55">
        <v>5.1968465128059541E-2</v>
      </c>
      <c r="P39" s="56">
        <v>2.2975708746354278E-2</v>
      </c>
      <c r="Q39" s="54"/>
      <c r="R39" s="55"/>
      <c r="S39" s="56"/>
      <c r="T39" s="54">
        <v>5.4607924354609025E-2</v>
      </c>
      <c r="U39" s="55">
        <v>5.2018327673218658E-2</v>
      </c>
      <c r="V39" s="56">
        <v>2.3002826481750976E-2</v>
      </c>
      <c r="W39">
        <v>5.4603363039194677E-2</v>
      </c>
      <c r="X39">
        <v>5.2027031735569641E-2</v>
      </c>
      <c r="Y39">
        <v>2.2999809209349395E-2</v>
      </c>
      <c r="Z39" s="117"/>
      <c r="AA39" s="117"/>
      <c r="AB39" s="117"/>
      <c r="AC39" s="54">
        <v>5.4598347079222669E-2</v>
      </c>
      <c r="AD39" s="55">
        <v>5.2030012980507349E-2</v>
      </c>
      <c r="AE39" s="56">
        <v>2.3001376297457753E-2</v>
      </c>
      <c r="AF39" s="54">
        <v>5.4608199238027087E-2</v>
      </c>
      <c r="AG39" s="55">
        <v>5.2033182544146621E-2</v>
      </c>
      <c r="AH39" s="56">
        <v>2.300290383004968E-2</v>
      </c>
      <c r="AI39" s="54">
        <v>5.4604132260203414E-2</v>
      </c>
      <c r="AJ39" s="55">
        <v>5.202698854138138E-2</v>
      </c>
      <c r="AK39" s="56">
        <v>2.3000664679425811E-2</v>
      </c>
      <c r="AL39" s="54">
        <v>5.4595298695012451E-2</v>
      </c>
      <c r="AM39" s="55">
        <v>5.2028020076868076E-2</v>
      </c>
      <c r="AN39" s="56">
        <v>2.3002661023772741E-2</v>
      </c>
      <c r="AO39" s="54">
        <v>5.4610185259518336E-2</v>
      </c>
      <c r="AP39" s="55">
        <v>5.203342230726881E-2</v>
      </c>
      <c r="AQ39" s="56">
        <v>2.2999385525512051E-2</v>
      </c>
      <c r="AR39">
        <v>5.4606461745690942E-2</v>
      </c>
      <c r="AS39">
        <v>5.2025298654363054E-2</v>
      </c>
      <c r="AT39">
        <v>2.3005790260296616E-2</v>
      </c>
      <c r="AU39">
        <v>5.4589912462658936E-2</v>
      </c>
      <c r="AV39">
        <v>5.2031459080195297E-2</v>
      </c>
      <c r="AW39">
        <v>2.3010370388771809E-2</v>
      </c>
      <c r="AX39" s="54">
        <v>5.4608395700555229E-2</v>
      </c>
      <c r="AY39" s="55">
        <v>5.2031088079036329E-2</v>
      </c>
      <c r="AZ39" s="56">
        <v>2.3004950526090716E-2</v>
      </c>
      <c r="BA39" s="54">
        <v>5.4451576202664151E-2</v>
      </c>
      <c r="BB39" s="55">
        <v>5.1894281727844195E-2</v>
      </c>
      <c r="BC39" s="56">
        <v>2.3011245478174704E-2</v>
      </c>
      <c r="BD39" s="54">
        <v>5.4603975436620385E-2</v>
      </c>
      <c r="BE39" s="55">
        <v>4.7097172590413509E-2</v>
      </c>
      <c r="BF39" s="56">
        <v>2.3003218062862308E-2</v>
      </c>
      <c r="BG39" s="54">
        <v>5.4602534846577504E-2</v>
      </c>
      <c r="BH39" s="55">
        <v>5.2021995545967765E-2</v>
      </c>
      <c r="BI39" s="56">
        <v>2.3014066256347891E-2</v>
      </c>
      <c r="BJ39" s="54">
        <v>5.4414274759100933E-2</v>
      </c>
      <c r="BK39" s="55">
        <v>5.200685981129085E-2</v>
      </c>
      <c r="BL39" s="56">
        <v>2.3020492599594447E-2</v>
      </c>
      <c r="BM39">
        <v>5.4599120023923343E-2</v>
      </c>
      <c r="BN39">
        <v>5.1636247682804816E-2</v>
      </c>
      <c r="BO39">
        <v>2.2940936593725744E-2</v>
      </c>
      <c r="BP39">
        <v>5.4511221622571514E-2</v>
      </c>
      <c r="BQ39">
        <v>5.1998181543776029E-2</v>
      </c>
      <c r="BR39">
        <v>2.2994297190017755E-2</v>
      </c>
      <c r="BS39">
        <v>5.4574089418952379E-2</v>
      </c>
      <c r="BT39">
        <v>5.149095109336603E-2</v>
      </c>
      <c r="BU39">
        <v>2.2928239071061528E-2</v>
      </c>
      <c r="BV39">
        <v>5.1441541706659565E-2</v>
      </c>
      <c r="BW39">
        <v>4.5081915218595857E-2</v>
      </c>
      <c r="BX39">
        <v>1.6882445834872323E-2</v>
      </c>
      <c r="BY39">
        <v>5.6341784238716712E-2</v>
      </c>
      <c r="BZ39">
        <v>5.4160677541665238E-2</v>
      </c>
      <c r="CA39">
        <v>2.4368067279305988E-2</v>
      </c>
      <c r="CB39" s="54">
        <v>5.460721904305324E-2</v>
      </c>
      <c r="CC39" s="55">
        <v>5.2037357417618481E-2</v>
      </c>
      <c r="CD39" s="56">
        <v>2.3021629413573139E-2</v>
      </c>
      <c r="CE39" s="54">
        <v>5.4606333551950749E-2</v>
      </c>
      <c r="CF39" s="55">
        <v>5.2024172253848866E-2</v>
      </c>
      <c r="CG39" s="56">
        <v>2.3016476896685775E-2</v>
      </c>
      <c r="CH39" s="117"/>
      <c r="CI39" s="117"/>
      <c r="CJ39" s="117"/>
      <c r="CK39" s="54">
        <v>6.8481606591641667E-2</v>
      </c>
      <c r="CL39" s="55">
        <v>8.6896276687483232E-2</v>
      </c>
      <c r="CM39" s="56">
        <v>5.2306776395723321E-2</v>
      </c>
      <c r="CN39" s="54">
        <v>6.8479491523200209E-2</v>
      </c>
      <c r="CO39" s="55">
        <v>8.6897309282092675E-2</v>
      </c>
      <c r="CP39" s="56">
        <v>5.2308576897881112E-2</v>
      </c>
      <c r="CQ39" s="54">
        <v>6.8481760186718643E-2</v>
      </c>
      <c r="CR39" s="55">
        <v>8.6896213643154599E-2</v>
      </c>
      <c r="CS39" s="56">
        <v>5.2303775215626028E-2</v>
      </c>
      <c r="CT39" s="54">
        <v>5.4609817274502322E-2</v>
      </c>
      <c r="CU39" s="55">
        <v>5.204182297587201E-2</v>
      </c>
      <c r="CV39" s="56">
        <v>2.3005382473841398E-2</v>
      </c>
      <c r="CW39" s="54">
        <v>5.4603102501231036E-2</v>
      </c>
      <c r="CX39" s="55">
        <v>5.2040903146118422E-2</v>
      </c>
      <c r="CY39" s="56">
        <v>2.3006271113639936E-2</v>
      </c>
      <c r="DC39" s="54">
        <v>5.4497713207271807E-2</v>
      </c>
      <c r="DD39" s="55">
        <v>5.1340516767742476E-2</v>
      </c>
      <c r="DE39" s="56">
        <v>2.260588907658875E-2</v>
      </c>
      <c r="DF39" s="54">
        <v>5.460987939165364E-2</v>
      </c>
      <c r="DG39" s="55">
        <v>5.2032766219024057E-2</v>
      </c>
      <c r="DH39" s="56">
        <v>2.3002797476273072E-2</v>
      </c>
      <c r="DI39" s="54">
        <v>6.8476339569441172E-2</v>
      </c>
      <c r="DJ39" s="55">
        <v>8.6896610432460067E-2</v>
      </c>
      <c r="DK39" s="56">
        <v>5.2308800458166334E-2</v>
      </c>
      <c r="DL39" s="54"/>
      <c r="DM39" s="55"/>
      <c r="DN39" s="56"/>
      <c r="DO39" s="54"/>
      <c r="DP39" s="55"/>
      <c r="DQ39" s="56"/>
    </row>
    <row r="40" spans="1:121" ht="45" x14ac:dyDescent="0.25">
      <c r="A40" s="41" t="s">
        <v>103</v>
      </c>
      <c r="B40" s="54">
        <v>5.4495679997613101E-2</v>
      </c>
      <c r="C40" s="55">
        <v>5.1350533907361502E-2</v>
      </c>
      <c r="D40" s="56">
        <v>2.2605891619225486E-2</v>
      </c>
      <c r="E40" s="54">
        <v>5.8142487966424204E-2</v>
      </c>
      <c r="F40" s="55">
        <v>5.7555225683210892E-2</v>
      </c>
      <c r="G40" s="56">
        <v>2.5875380035951009E-2</v>
      </c>
      <c r="H40" s="54">
        <v>5.1252829350704278E-2</v>
      </c>
      <c r="I40" s="55">
        <v>4.6292814898320093E-2</v>
      </c>
      <c r="J40" s="56">
        <v>1.971900552054404E-2</v>
      </c>
      <c r="K40" s="54">
        <v>5.4248225410314252E-2</v>
      </c>
      <c r="L40" s="55">
        <v>5.1062834945159813E-2</v>
      </c>
      <c r="M40" s="56">
        <v>2.2605883062359198E-2</v>
      </c>
      <c r="N40" s="54">
        <v>5.4974747760084611E-2</v>
      </c>
      <c r="O40" s="55">
        <v>5.1492968410434943E-2</v>
      </c>
      <c r="P40" s="56">
        <v>2.2624609850682542E-2</v>
      </c>
      <c r="Q40" s="54"/>
      <c r="R40" s="55"/>
      <c r="S40" s="56"/>
      <c r="T40" s="54">
        <v>5.4494342841655136E-2</v>
      </c>
      <c r="U40" s="55">
        <v>5.1337079495640592E-2</v>
      </c>
      <c r="V40" s="56">
        <v>2.2605891626325845E-2</v>
      </c>
      <c r="W40">
        <v>5.4491364517854142E-2</v>
      </c>
      <c r="X40">
        <v>5.1345477036839768E-2</v>
      </c>
      <c r="Y40">
        <v>2.2605890967478559E-2</v>
      </c>
      <c r="Z40" s="117"/>
      <c r="AA40" s="117"/>
      <c r="AB40" s="117"/>
      <c r="AC40" s="54">
        <v>5.4486685362337431E-2</v>
      </c>
      <c r="AD40" s="55">
        <v>5.134919238232958E-2</v>
      </c>
      <c r="AE40" s="56">
        <v>2.260589169459851E-2</v>
      </c>
      <c r="AF40" s="54">
        <v>5.4494338226733684E-2</v>
      </c>
      <c r="AG40" s="55">
        <v>5.1350342948288108E-2</v>
      </c>
      <c r="AH40" s="56">
        <v>2.2605891814461567E-2</v>
      </c>
      <c r="AI40" s="54">
        <v>5.4494623869554185E-2</v>
      </c>
      <c r="AJ40" s="55">
        <v>5.1350435611371606E-2</v>
      </c>
      <c r="AK40" s="56">
        <v>2.260589040198499E-2</v>
      </c>
      <c r="AL40" s="54">
        <v>5.4485043083038573E-2</v>
      </c>
      <c r="AM40" s="55">
        <v>5.1346473702637702E-2</v>
      </c>
      <c r="AN40" s="56">
        <v>2.2605890420086153E-2</v>
      </c>
      <c r="AO40" s="54">
        <v>5.4494414173126483E-2</v>
      </c>
      <c r="AP40" s="55">
        <v>5.1348102003300443E-2</v>
      </c>
      <c r="AQ40" s="56">
        <v>2.2605890764322855E-2</v>
      </c>
      <c r="AR40">
        <v>5.4495558826634115E-2</v>
      </c>
      <c r="AS40">
        <v>5.1349835216400616E-2</v>
      </c>
      <c r="AT40">
        <v>2.260589161865556E-2</v>
      </c>
      <c r="AU40">
        <v>5.4477907341887559E-2</v>
      </c>
      <c r="AV40">
        <v>5.134950096251565E-2</v>
      </c>
      <c r="AW40">
        <v>2.2605891913118539E-2</v>
      </c>
      <c r="AX40" s="54">
        <v>5.4494813719748153E-2</v>
      </c>
      <c r="AY40" s="55">
        <v>5.134965946767691E-2</v>
      </c>
      <c r="AZ40" s="56">
        <v>2.2605891559834206E-2</v>
      </c>
      <c r="BA40" s="54">
        <v>5.4342871590310933E-2</v>
      </c>
      <c r="BB40" s="55">
        <v>5.1233733016511046E-2</v>
      </c>
      <c r="BC40" s="56">
        <v>2.2605893107259158E-2</v>
      </c>
      <c r="BD40" s="54">
        <v>5.4494828280793391E-2</v>
      </c>
      <c r="BE40" s="55">
        <v>4.6622759757709388E-2</v>
      </c>
      <c r="BF40" s="56">
        <v>2.2605891679827867E-2</v>
      </c>
      <c r="BG40" s="54">
        <v>5.4493178807682015E-2</v>
      </c>
      <c r="BH40" s="55">
        <v>5.1349304157303641E-2</v>
      </c>
      <c r="BI40" s="56">
        <v>2.2605892918280406E-2</v>
      </c>
      <c r="BJ40" s="54">
        <v>5.4296916103117494E-2</v>
      </c>
      <c r="BK40" s="55">
        <v>5.1319669298588222E-2</v>
      </c>
      <c r="BL40" s="56">
        <v>2.2605893044472046E-2</v>
      </c>
      <c r="BM40">
        <v>5.4487322641400916E-2</v>
      </c>
      <c r="BN40">
        <v>5.1029597845470211E-2</v>
      </c>
      <c r="BO40">
        <v>2.2605887316867235E-2</v>
      </c>
      <c r="BP40">
        <v>5.4402259685047603E-2</v>
      </c>
      <c r="BQ40">
        <v>5.1326126594500435E-2</v>
      </c>
      <c r="BR40">
        <v>2.2605891603647444E-2</v>
      </c>
      <c r="BS40">
        <v>5.4464645565652572E-2</v>
      </c>
      <c r="BT40">
        <v>5.0910130427439283E-2</v>
      </c>
      <c r="BU40">
        <v>2.2605885919001086E-2</v>
      </c>
      <c r="BV40">
        <v>5.1343246917019789E-2</v>
      </c>
      <c r="BW40">
        <v>4.4577081698460926E-2</v>
      </c>
      <c r="BX40">
        <v>1.6705369574733845E-2</v>
      </c>
      <c r="BY40">
        <v>5.6224392043453447E-2</v>
      </c>
      <c r="BZ40">
        <v>5.3430471324165438E-2</v>
      </c>
      <c r="CA40">
        <v>2.3921601285874897E-2</v>
      </c>
      <c r="CB40" s="54">
        <v>5.4496261271963435E-2</v>
      </c>
      <c r="CC40" s="55">
        <v>5.1351101580454514E-2</v>
      </c>
      <c r="CD40" s="56">
        <v>2.2605894869432482E-2</v>
      </c>
      <c r="CE40" s="54">
        <v>5.4496243659555521E-2</v>
      </c>
      <c r="CF40" s="55">
        <v>5.1351102665616363E-2</v>
      </c>
      <c r="CG40" s="56">
        <v>2.2605894938435379E-2</v>
      </c>
      <c r="CH40" s="117"/>
      <c r="CI40" s="117"/>
      <c r="CJ40" s="117"/>
      <c r="CK40" s="54">
        <v>6.8339048009627076E-2</v>
      </c>
      <c r="CL40" s="55">
        <v>8.5741571067451519E-2</v>
      </c>
      <c r="CM40" s="56">
        <v>5.1398464069386425E-2</v>
      </c>
      <c r="CN40" s="54">
        <v>6.8336937893871866E-2</v>
      </c>
      <c r="CO40" s="55">
        <v>8.5742590057459975E-2</v>
      </c>
      <c r="CP40" s="56">
        <v>5.1398464641430143E-2</v>
      </c>
      <c r="CQ40" s="54">
        <v>6.8406180858436555E-2</v>
      </c>
      <c r="CR40" s="55">
        <v>8.5768735880865948E-2</v>
      </c>
      <c r="CS40" s="56">
        <v>5.1403187296288948E-2</v>
      </c>
      <c r="CT40" s="54">
        <v>5.4496135681703958E-2</v>
      </c>
      <c r="CU40" s="55">
        <v>5.1350274068802992E-2</v>
      </c>
      <c r="CV40" s="56">
        <v>2.2605891445237052E-2</v>
      </c>
      <c r="CW40" s="54">
        <v>5.4489434693232565E-2</v>
      </c>
      <c r="CX40" s="55">
        <v>5.1349367200930883E-2</v>
      </c>
      <c r="CY40" s="56">
        <v>2.260589059583186E-2</v>
      </c>
      <c r="DC40" s="54">
        <v>5.4497711822307858E-2</v>
      </c>
      <c r="DD40" s="55">
        <v>5.1340517668805076E-2</v>
      </c>
      <c r="DE40" s="56">
        <v>2.2605889507644503E-2</v>
      </c>
      <c r="DF40" s="54">
        <v>5.4496226756019096E-2</v>
      </c>
      <c r="DG40" s="55">
        <v>5.1350922974034298E-2</v>
      </c>
      <c r="DH40" s="56">
        <v>2.260589165667453E-2</v>
      </c>
      <c r="DI40" s="54">
        <v>6.8333791710769851E-2</v>
      </c>
      <c r="DJ40" s="55">
        <v>8.5741901657891903E-2</v>
      </c>
      <c r="DK40" s="56">
        <v>5.1398464921167918E-2</v>
      </c>
      <c r="DL40" s="54"/>
      <c r="DM40" s="55"/>
      <c r="DN40" s="56"/>
      <c r="DO40" s="54"/>
      <c r="DP40" s="55"/>
      <c r="DQ40" s="56"/>
    </row>
    <row r="41" spans="1:121" ht="45" x14ac:dyDescent="0.25">
      <c r="A41" s="41" t="s">
        <v>104</v>
      </c>
      <c r="B41" s="63">
        <v>5.8589880252629331E-2</v>
      </c>
      <c r="C41" s="64">
        <v>5.5819309841911746E-2</v>
      </c>
      <c r="D41" s="65">
        <v>2.4677349746994964E-2</v>
      </c>
      <c r="E41" s="63">
        <v>6.2523383318761269E-2</v>
      </c>
      <c r="F41" s="64">
        <v>6.2674516950588691E-2</v>
      </c>
      <c r="G41" s="65">
        <v>2.8335902512093839E-2</v>
      </c>
      <c r="H41" s="63">
        <v>5.509615003221538E-2</v>
      </c>
      <c r="I41" s="64">
        <v>5.025656871323414E-2</v>
      </c>
      <c r="J41" s="65">
        <v>2.1466941955545632E-2</v>
      </c>
      <c r="K41" s="63">
        <v>5.832516844514804E-2</v>
      </c>
      <c r="L41" s="64">
        <v>5.5506781761925049E-2</v>
      </c>
      <c r="M41" s="65">
        <v>2.4599263163257758E-2</v>
      </c>
      <c r="N41" s="63">
        <v>5.8579158945888769E-2</v>
      </c>
      <c r="O41" s="64">
        <v>5.5760155716802082E-2</v>
      </c>
      <c r="P41" s="65">
        <v>2.4652048011109741E-2</v>
      </c>
      <c r="Q41" s="63"/>
      <c r="R41" s="64"/>
      <c r="S41" s="65"/>
      <c r="T41" s="63">
        <v>5.8592193513528998E-2</v>
      </c>
      <c r="U41" s="64">
        <v>5.5813656301736764E-2</v>
      </c>
      <c r="V41" s="65">
        <v>2.4681144293724228E-2</v>
      </c>
      <c r="W41">
        <v>5.8587299398277552E-2</v>
      </c>
      <c r="X41">
        <v>5.5822995424430949E-2</v>
      </c>
      <c r="Y41">
        <v>2.4677906876984332E-2</v>
      </c>
      <c r="Z41" s="117"/>
      <c r="AA41" s="117"/>
      <c r="AB41" s="117"/>
      <c r="AC41" s="63">
        <v>5.8581917466977114E-2</v>
      </c>
      <c r="AD41" s="64">
        <v>5.5826194185093728E-2</v>
      </c>
      <c r="AE41" s="65">
        <v>2.4679588301993297E-2</v>
      </c>
      <c r="AF41" s="63">
        <v>5.8592488452818767E-2</v>
      </c>
      <c r="AG41" s="64">
        <v>5.5829595004449173E-2</v>
      </c>
      <c r="AH41" s="65">
        <v>2.4681227285461033E-2</v>
      </c>
      <c r="AI41" s="63">
        <v>5.858812474270754E-2</v>
      </c>
      <c r="AJ41" s="64">
        <v>5.582294907873539E-2</v>
      </c>
      <c r="AK41" s="65">
        <v>2.4678824763332417E-2</v>
      </c>
      <c r="AL41" s="63">
        <v>5.8578646668468293E-2</v>
      </c>
      <c r="AM41" s="64">
        <v>5.5824055876467896E-2</v>
      </c>
      <c r="AN41" s="65">
        <v>2.4680966763704664E-2</v>
      </c>
      <c r="AO41" s="63">
        <v>5.8594619377165605E-2</v>
      </c>
      <c r="AP41" s="64">
        <v>5.582985226101804E-2</v>
      </c>
      <c r="AQ41" s="65">
        <v>2.467745228059233E-2</v>
      </c>
      <c r="AR41">
        <v>5.859062419065552E-2</v>
      </c>
      <c r="AS41">
        <v>5.5821135895239328E-2</v>
      </c>
      <c r="AT41">
        <v>2.4684324313622979E-2</v>
      </c>
      <c r="AU41">
        <v>5.8572867449204868E-2</v>
      </c>
      <c r="AV41">
        <v>5.5827745794200974E-2</v>
      </c>
      <c r="AW41">
        <v>2.4689238614562025E-2</v>
      </c>
      <c r="AX41" s="63">
        <v>5.8592699249522782E-2</v>
      </c>
      <c r="AY41" s="64">
        <v>5.5827347724287914E-2</v>
      </c>
      <c r="AZ41" s="65">
        <v>2.4683423311256135E-2</v>
      </c>
      <c r="BA41" s="63">
        <v>5.8424437985691149E-2</v>
      </c>
      <c r="BB41" s="64">
        <v>5.568055979382424E-2</v>
      </c>
      <c r="BC41" s="65">
        <v>2.4690177551689597E-2</v>
      </c>
      <c r="BD41" s="63">
        <v>5.8587956477060506E-2</v>
      </c>
      <c r="BE41" s="64">
        <v>5.0533446985422226E-2</v>
      </c>
      <c r="BF41" s="65">
        <v>2.4681564445131234E-2</v>
      </c>
      <c r="BG41" s="63">
        <v>5.85864107795896E-2</v>
      </c>
      <c r="BH41" s="64">
        <v>5.5817591787519064E-2</v>
      </c>
      <c r="BI41" s="65">
        <v>2.4693204137712328E-2</v>
      </c>
      <c r="BJ41" s="63">
        <v>5.8384414977576113E-2</v>
      </c>
      <c r="BK41" s="64">
        <v>5.5801351728852845E-2</v>
      </c>
      <c r="BL41" s="65">
        <v>2.4700099355788034E-2</v>
      </c>
      <c r="BM41">
        <v>5.8582746806784707E-2</v>
      </c>
      <c r="BN41">
        <v>5.5403699230477284E-2</v>
      </c>
      <c r="BO41">
        <v>2.4614738834469685E-2</v>
      </c>
      <c r="BP41">
        <v>5.8488435217351413E-2</v>
      </c>
      <c r="BQ41">
        <v>5.5792040283021489E-2</v>
      </c>
      <c r="BR41">
        <v>2.4671992693152102E-2</v>
      </c>
      <c r="BS41">
        <v>5.8555889934498263E-2</v>
      </c>
      <c r="BT41">
        <v>5.5247801602324072E-2</v>
      </c>
      <c r="BU41">
        <v>2.4601114883113229E-2</v>
      </c>
      <c r="BV41">
        <v>5.5194787238905113E-2</v>
      </c>
      <c r="BW41">
        <v>4.8371153668021305E-2</v>
      </c>
      <c r="BX41">
        <v>1.8114212269176314E-2</v>
      </c>
      <c r="BY41">
        <v>6.045255819604798E-2</v>
      </c>
      <c r="BZ41">
        <v>5.8112314958868289E-2</v>
      </c>
      <c r="CA41">
        <v>2.6145994934877671E-2</v>
      </c>
      <c r="CB41" s="63">
        <v>5.8591436741473435E-2</v>
      </c>
      <c r="CC41" s="64">
        <v>5.5834074482423265E-2</v>
      </c>
      <c r="CD41" s="65">
        <v>2.4701319113275898E-2</v>
      </c>
      <c r="CE41" s="63">
        <v>5.8590486643723988E-2</v>
      </c>
      <c r="CF41" s="64">
        <v>5.5819927310996643E-2</v>
      </c>
      <c r="CG41" s="65">
        <v>2.4695790661680015E-2</v>
      </c>
      <c r="CH41" s="117"/>
      <c r="CI41" s="117"/>
      <c r="CJ41" s="117"/>
      <c r="CK41" s="63">
        <v>7.3478118660559727E-2</v>
      </c>
      <c r="CL41" s="64">
        <v>9.3236348377127937E-2</v>
      </c>
      <c r="CM41" s="65">
        <v>5.6123150639188123E-2</v>
      </c>
      <c r="CN41" s="63">
        <v>7.3475849273819976E-2</v>
      </c>
      <c r="CO41" s="64">
        <v>9.3237456311258238E-2</v>
      </c>
      <c r="CP41" s="65">
        <v>5.6125082508456138E-2</v>
      </c>
      <c r="CQ41" s="63">
        <v>7.3478283462144481E-2</v>
      </c>
      <c r="CR41" s="64">
        <v>9.32362807329985E-2</v>
      </c>
      <c r="CS41" s="65">
        <v>5.6119930488869131E-2</v>
      </c>
      <c r="CT41" s="63">
        <v>5.8594224543457432E-2</v>
      </c>
      <c r="CU41" s="64">
        <v>5.583886585393992E-2</v>
      </c>
      <c r="CV41" s="65">
        <v>2.4683886774507939E-2</v>
      </c>
      <c r="CW41" s="63">
        <v>5.8587019851106266E-2</v>
      </c>
      <c r="CX41" s="64">
        <v>5.5837878912144229E-2</v>
      </c>
      <c r="CY41" s="65">
        <v>2.4684840250686631E-2</v>
      </c>
      <c r="DC41" s="63">
        <v>5.8473941209519112E-2</v>
      </c>
      <c r="DD41" s="64">
        <v>5.5086391381697936E-2</v>
      </c>
      <c r="DE41" s="65">
        <v>2.4255245790331274E-2</v>
      </c>
      <c r="DF41" s="63">
        <v>5.8594291192761425E-2</v>
      </c>
      <c r="DG41" s="64">
        <v>5.582914830367388E-2</v>
      </c>
      <c r="DH41" s="65">
        <v>2.4681113171966817E-2</v>
      </c>
      <c r="DI41" s="63">
        <v>7.3472467349185819E-2</v>
      </c>
      <c r="DJ41" s="64">
        <v>9.3236706472596645E-2</v>
      </c>
      <c r="DK41" s="65">
        <v>5.6125322380006802E-2</v>
      </c>
      <c r="DL41" s="63"/>
      <c r="DM41" s="64"/>
      <c r="DN41" s="65"/>
      <c r="DO41" s="63"/>
      <c r="DP41" s="64"/>
      <c r="DQ41" s="6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0"/>
  </sheetPr>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sheetPr>
  <dimension ref="A1:AI77"/>
  <sheetViews>
    <sheetView workbookViewId="0"/>
  </sheetViews>
  <sheetFormatPr defaultRowHeight="15" x14ac:dyDescent="0.25"/>
  <cols>
    <col min="1" max="1" width="40.7109375" customWidth="1"/>
    <col min="2" max="4" width="17.85546875" customWidth="1"/>
    <col min="5" max="5" width="20.42578125" customWidth="1"/>
    <col min="6" max="37" width="17.85546875" customWidth="1"/>
  </cols>
  <sheetData>
    <row r="1" spans="1:35" s="33" customFormat="1" ht="15.75" thickBot="1" x14ac:dyDescent="0.3">
      <c r="A1" s="33" t="s">
        <v>424</v>
      </c>
      <c r="B1" s="33" t="s">
        <v>324</v>
      </c>
    </row>
    <row r="2" spans="1:35" ht="95.25" thickBot="1" x14ac:dyDescent="0.3">
      <c r="A2" s="76" t="s">
        <v>140</v>
      </c>
      <c r="B2" s="77" t="s">
        <v>337</v>
      </c>
      <c r="C2" s="77" t="s">
        <v>362</v>
      </c>
      <c r="D2" s="77" t="s">
        <v>363</v>
      </c>
      <c r="E2" s="77" t="s">
        <v>338</v>
      </c>
      <c r="F2" s="77" t="s">
        <v>187</v>
      </c>
      <c r="G2" s="77" t="s">
        <v>339</v>
      </c>
      <c r="H2" s="77" t="s">
        <v>340</v>
      </c>
      <c r="I2" s="77" t="s">
        <v>341</v>
      </c>
      <c r="J2" s="77" t="s">
        <v>186</v>
      </c>
      <c r="K2" s="77" t="s">
        <v>184</v>
      </c>
      <c r="L2" s="77" t="s">
        <v>342</v>
      </c>
      <c r="M2" s="77" t="s">
        <v>364</v>
      </c>
      <c r="N2" s="77" t="s">
        <v>343</v>
      </c>
      <c r="O2" s="77" t="s">
        <v>365</v>
      </c>
      <c r="P2" s="77" t="s">
        <v>344</v>
      </c>
      <c r="Q2" s="77" t="s">
        <v>345</v>
      </c>
      <c r="R2" s="77" t="s">
        <v>346</v>
      </c>
      <c r="S2" s="77" t="s">
        <v>347</v>
      </c>
      <c r="T2" s="77" t="s">
        <v>348</v>
      </c>
      <c r="U2" s="77" t="s">
        <v>349</v>
      </c>
      <c r="V2" s="77" t="s">
        <v>350</v>
      </c>
      <c r="W2" s="77" t="s">
        <v>351</v>
      </c>
      <c r="X2" s="77" t="s">
        <v>366</v>
      </c>
      <c r="Y2" s="77" t="s">
        <v>367</v>
      </c>
      <c r="Z2" s="77" t="s">
        <v>368</v>
      </c>
      <c r="AA2" s="77" t="s">
        <v>5</v>
      </c>
      <c r="AB2" s="77" t="s">
        <v>352</v>
      </c>
      <c r="AC2" s="77" t="s">
        <v>353</v>
      </c>
      <c r="AD2" s="77" t="s">
        <v>354</v>
      </c>
      <c r="AE2" s="77" t="s">
        <v>355</v>
      </c>
      <c r="AF2" s="77" t="s">
        <v>361</v>
      </c>
      <c r="AG2" s="77" t="s">
        <v>185</v>
      </c>
      <c r="AH2" s="77" t="s">
        <v>356</v>
      </c>
      <c r="AI2" s="77" t="s">
        <v>357</v>
      </c>
    </row>
    <row r="3" spans="1:35" s="81" customFormat="1" ht="18" customHeight="1" thickTop="1" thickBot="1" x14ac:dyDescent="0.3">
      <c r="A3" s="78" t="s">
        <v>144</v>
      </c>
      <c r="B3" s="80">
        <v>20.619839978936412</v>
      </c>
      <c r="C3" s="80">
        <v>16.608100199342285</v>
      </c>
      <c r="D3" s="80">
        <v>27.111999319544822</v>
      </c>
      <c r="E3" s="80">
        <v>21.553818857432301</v>
      </c>
      <c r="F3" s="80">
        <v>21.757900737294975</v>
      </c>
      <c r="G3" s="80">
        <v>21.561483184101412</v>
      </c>
      <c r="H3" s="80">
        <v>20.646842300498783</v>
      </c>
      <c r="I3" s="80">
        <v>20.622769532478749</v>
      </c>
      <c r="J3" s="80">
        <v>20.362168898947044</v>
      </c>
      <c r="K3" s="80">
        <v>20.936369763815666</v>
      </c>
      <c r="L3" s="80">
        <v>20.511405190435344</v>
      </c>
      <c r="M3" s="80">
        <v>23.257673871938902</v>
      </c>
      <c r="N3" s="80">
        <v>20.705664095274852</v>
      </c>
      <c r="O3" s="80">
        <v>22.474844455362152</v>
      </c>
      <c r="P3" s="80">
        <v>20.522343429204923</v>
      </c>
      <c r="Q3" s="80">
        <v>35.792311409823299</v>
      </c>
      <c r="R3" s="80">
        <v>69.160229542913612</v>
      </c>
      <c r="S3" s="80">
        <v>28.155133777580645</v>
      </c>
      <c r="T3" s="80">
        <v>50.935956432892048</v>
      </c>
      <c r="U3" s="80">
        <v>37.22032958673028</v>
      </c>
      <c r="V3" s="80">
        <v>27.615790466934492</v>
      </c>
      <c r="W3" s="80">
        <v>45.703032222463534</v>
      </c>
      <c r="X3" s="80">
        <v>25.158684756162039</v>
      </c>
      <c r="Y3" s="80">
        <v>18.217237359321523</v>
      </c>
      <c r="Z3" s="80">
        <v>18.15763916884676</v>
      </c>
      <c r="AA3" s="80">
        <v>18.587605227375565</v>
      </c>
      <c r="AB3" s="80">
        <v>21.136763839067779</v>
      </c>
      <c r="AC3" s="80">
        <v>21.728925047644708</v>
      </c>
      <c r="AD3" s="80">
        <v>21.317322162131696</v>
      </c>
      <c r="AE3" s="80">
        <v>21</v>
      </c>
      <c r="AF3" s="80">
        <v>22.567173491047399</v>
      </c>
      <c r="AG3" s="80">
        <v>23.103678859000951</v>
      </c>
      <c r="AH3" s="80">
        <v>20.990384792797901</v>
      </c>
      <c r="AI3" s="80">
        <v>22.3620948141334</v>
      </c>
    </row>
    <row r="4" spans="1:35" s="81" customFormat="1" ht="18" customHeight="1" thickBot="1" x14ac:dyDescent="0.3">
      <c r="A4" s="79" t="s">
        <v>2</v>
      </c>
      <c r="B4" s="80">
        <v>15.52853802650535</v>
      </c>
      <c r="C4" s="80">
        <v>12.080023352034848</v>
      </c>
      <c r="D4" s="80">
        <v>21.367333937628317</v>
      </c>
      <c r="E4" s="80">
        <v>17.107808711747992</v>
      </c>
      <c r="F4" s="80">
        <v>16.567437862398087</v>
      </c>
      <c r="G4" s="80">
        <v>16.354909819624673</v>
      </c>
      <c r="H4" s="80">
        <v>15.539520897765721</v>
      </c>
      <c r="I4" s="80">
        <v>15.536687945868453</v>
      </c>
      <c r="J4" s="80">
        <v>15.239795388730959</v>
      </c>
      <c r="K4" s="80">
        <v>15.771623199943653</v>
      </c>
      <c r="L4" s="80">
        <v>15.409213709526362</v>
      </c>
      <c r="M4" s="80">
        <v>18.451039131688322</v>
      </c>
      <c r="N4" s="80">
        <v>15.563985051363371</v>
      </c>
      <c r="O4" s="80">
        <v>17.76762862075736</v>
      </c>
      <c r="P4" s="80">
        <v>15.530493822829134</v>
      </c>
      <c r="Q4" s="80">
        <v>32.032260987970055</v>
      </c>
      <c r="R4" s="80">
        <v>66.643942643772945</v>
      </c>
      <c r="S4" s="80">
        <v>23.346161837124079</v>
      </c>
      <c r="T4" s="80">
        <v>46.951589731619094</v>
      </c>
      <c r="U4" s="80">
        <v>30.841853774858226</v>
      </c>
      <c r="V4" s="80">
        <v>22.845544145212791</v>
      </c>
      <c r="W4" s="80">
        <v>39.010442184740846</v>
      </c>
      <c r="X4" s="80">
        <v>19.555108773976823</v>
      </c>
      <c r="Y4" s="80">
        <v>13.531748499947573</v>
      </c>
      <c r="Z4" s="80">
        <v>9.294429195235665</v>
      </c>
      <c r="AA4" s="80">
        <v>9.3210229804055142</v>
      </c>
      <c r="AB4" s="80">
        <v>16.064625401940898</v>
      </c>
      <c r="AC4" s="80">
        <v>16.605307123059319</v>
      </c>
      <c r="AD4" s="80">
        <v>16.260813641227461</v>
      </c>
      <c r="AE4" s="80">
        <v>16.100000000000001</v>
      </c>
      <c r="AF4" s="80">
        <v>17.206375939954874</v>
      </c>
      <c r="AG4" s="80">
        <v>17.541985333090881</v>
      </c>
      <c r="AH4" s="80">
        <v>15.835075107759263</v>
      </c>
      <c r="AI4" s="80">
        <v>17.302100466321853</v>
      </c>
    </row>
    <row r="5" spans="1:35" s="81" customFormat="1" ht="18" customHeight="1" thickBot="1" x14ac:dyDescent="0.3">
      <c r="A5" s="79" t="s">
        <v>145</v>
      </c>
      <c r="B5" s="80">
        <v>5.0913019524310617</v>
      </c>
      <c r="C5" s="80">
        <v>4.528076847307438</v>
      </c>
      <c r="D5" s="80">
        <v>5.7446653819165014</v>
      </c>
      <c r="E5" s="80">
        <v>4.4460101456843049</v>
      </c>
      <c r="F5" s="80">
        <v>5.1904628748968893</v>
      </c>
      <c r="G5" s="80">
        <v>5.2065733644767445</v>
      </c>
      <c r="H5" s="80">
        <v>5.1073214027330645</v>
      </c>
      <c r="I5" s="80">
        <v>5.0860815866102964</v>
      </c>
      <c r="J5" s="80">
        <v>5.122373510216085</v>
      </c>
      <c r="K5" s="80">
        <v>5.1647465638720167</v>
      </c>
      <c r="L5" s="80">
        <v>5.1021914809089814</v>
      </c>
      <c r="M5" s="80">
        <v>4.8066347402505789</v>
      </c>
      <c r="N5" s="80">
        <v>5.1416790439114761</v>
      </c>
      <c r="O5" s="80">
        <v>4.7072158346047965</v>
      </c>
      <c r="P5" s="80">
        <v>4.991849606375788</v>
      </c>
      <c r="Q5" s="80">
        <v>3.7600504218532436</v>
      </c>
      <c r="R5" s="80">
        <v>2.5162868991406775</v>
      </c>
      <c r="S5" s="80">
        <v>4.8089719404565718</v>
      </c>
      <c r="T5" s="80">
        <v>3.9843667012729433</v>
      </c>
      <c r="U5" s="80">
        <v>6.3784758118720548</v>
      </c>
      <c r="V5" s="80">
        <v>4.7702463217217002</v>
      </c>
      <c r="W5" s="80">
        <v>6.692590037722689</v>
      </c>
      <c r="X5" s="80">
        <v>5.603575982185216</v>
      </c>
      <c r="Y5" s="80">
        <v>4.6854888593739457</v>
      </c>
      <c r="Z5" s="80">
        <v>8.8632099736110916</v>
      </c>
      <c r="AA5" s="80">
        <v>9.2665822469700512</v>
      </c>
      <c r="AB5" s="80">
        <v>5.0721384371268776</v>
      </c>
      <c r="AC5" s="80">
        <v>5.1236179245853917</v>
      </c>
      <c r="AD5" s="80">
        <v>5.0565085209042326</v>
      </c>
      <c r="AE5" s="80">
        <v>4.9000000000000004</v>
      </c>
      <c r="AF5" s="80">
        <v>5.3607975510925279</v>
      </c>
      <c r="AG5" s="80">
        <v>5.5616935259100675</v>
      </c>
      <c r="AH5" s="80">
        <v>5.1553096850386337</v>
      </c>
      <c r="AI5" s="80">
        <v>5.0599943478115419</v>
      </c>
    </row>
    <row r="6" spans="1:35" s="81" customFormat="1" ht="18" customHeight="1" thickBot="1" x14ac:dyDescent="0.3">
      <c r="A6" s="78"/>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row>
    <row r="7" spans="1:35" s="81" customFormat="1" ht="18" customHeight="1" thickBot="1" x14ac:dyDescent="0.3">
      <c r="A7" s="78" t="s">
        <v>146</v>
      </c>
      <c r="B7" s="80">
        <v>17.868414006540636</v>
      </c>
      <c r="C7" s="80">
        <v>14.642738135296712</v>
      </c>
      <c r="D7" s="80">
        <v>23.554573923374594</v>
      </c>
      <c r="E7" s="80">
        <v>18.380892277576624</v>
      </c>
      <c r="F7" s="80">
        <v>18.85605971128923</v>
      </c>
      <c r="G7" s="80">
        <v>18.00849421271263</v>
      </c>
      <c r="H7" s="80">
        <v>17.828371895911875</v>
      </c>
      <c r="I7" s="80">
        <v>17.756376614105665</v>
      </c>
      <c r="J7" s="80">
        <v>17.535247115255885</v>
      </c>
      <c r="K7" s="80">
        <v>17.990717751337392</v>
      </c>
      <c r="L7" s="80">
        <v>17.719494157094733</v>
      </c>
      <c r="M7" s="80">
        <v>20.340801911473992</v>
      </c>
      <c r="N7" s="80">
        <v>17.936350751432965</v>
      </c>
      <c r="O7" s="80">
        <v>19.561767561872355</v>
      </c>
      <c r="P7" s="80">
        <v>17.774659087115413</v>
      </c>
      <c r="Q7" s="80">
        <v>30.437009045450033</v>
      </c>
      <c r="R7" s="80">
        <v>58.01845971044483</v>
      </c>
      <c r="S7" s="80">
        <v>23.164642560533746</v>
      </c>
      <c r="T7" s="80">
        <v>40.463215041719941</v>
      </c>
      <c r="U7" s="80">
        <v>32.611061912779803</v>
      </c>
      <c r="V7" s="80">
        <v>24.115234025709736</v>
      </c>
      <c r="W7" s="80">
        <v>39.798845505990109</v>
      </c>
      <c r="X7" s="80">
        <v>21.059917955388762</v>
      </c>
      <c r="Y7" s="80">
        <v>15.855003032910973</v>
      </c>
      <c r="Z7" s="80">
        <v>15.660989152931572</v>
      </c>
      <c r="AA7" s="80">
        <v>15.914666830464812</v>
      </c>
      <c r="AB7" s="80">
        <v>18.337055204609058</v>
      </c>
      <c r="AC7" s="80">
        <v>18.854144883740211</v>
      </c>
      <c r="AD7" s="80">
        <v>18.413949423397231</v>
      </c>
      <c r="AE7" s="80">
        <v>18.21</v>
      </c>
      <c r="AF7" s="80">
        <v>19.557320373053674</v>
      </c>
      <c r="AG7" s="80">
        <v>19.429168064177638</v>
      </c>
      <c r="AH7" s="80">
        <v>18.198778748517533</v>
      </c>
      <c r="AI7" s="80">
        <v>19.369108924551277</v>
      </c>
    </row>
    <row r="8" spans="1:35" s="81" customFormat="1" ht="18" customHeight="1" thickBot="1" x14ac:dyDescent="0.3">
      <c r="A8" s="79" t="s">
        <v>2</v>
      </c>
      <c r="B8" s="80">
        <v>13.100624475561547</v>
      </c>
      <c r="C8" s="80">
        <v>10.368350650414405</v>
      </c>
      <c r="D8" s="80">
        <v>18.200299683390391</v>
      </c>
      <c r="E8" s="80">
        <v>14.227149116623176</v>
      </c>
      <c r="F8" s="80">
        <v>13.99280700506495</v>
      </c>
      <c r="G8" s="80">
        <v>13.155289848383363</v>
      </c>
      <c r="H8" s="80">
        <v>13.048293351074802</v>
      </c>
      <c r="I8" s="80">
        <v>12.997597240368995</v>
      </c>
      <c r="J8" s="80">
        <v>12.74182551428936</v>
      </c>
      <c r="K8" s="80">
        <v>13.159687475506697</v>
      </c>
      <c r="L8" s="80">
        <v>12.940903695083831</v>
      </c>
      <c r="M8" s="80">
        <v>15.830671388038461</v>
      </c>
      <c r="N8" s="80">
        <v>13.11740684306096</v>
      </c>
      <c r="O8" s="80">
        <v>15.126948395093565</v>
      </c>
      <c r="P8" s="80">
        <v>13.096971959912494</v>
      </c>
      <c r="Q8" s="80">
        <v>26.876314269167199</v>
      </c>
      <c r="R8" s="80">
        <v>55.609742841355057</v>
      </c>
      <c r="S8" s="80">
        <v>18.587546313748263</v>
      </c>
      <c r="T8" s="80">
        <v>36.6793685447238</v>
      </c>
      <c r="U8" s="80">
        <v>26.760703207834108</v>
      </c>
      <c r="V8" s="80">
        <v>19.657609714788947</v>
      </c>
      <c r="W8" s="80">
        <v>33.685932071711413</v>
      </c>
      <c r="X8" s="80">
        <v>15.910230073470883</v>
      </c>
      <c r="Y8" s="80">
        <v>11.442436315885256</v>
      </c>
      <c r="Z8" s="80">
        <v>8.0671173446886861</v>
      </c>
      <c r="AA8" s="80">
        <v>8.0108217744827765</v>
      </c>
      <c r="AB8" s="80">
        <v>13.589600512304585</v>
      </c>
      <c r="AC8" s="80">
        <v>14.071304679989639</v>
      </c>
      <c r="AD8" s="80">
        <v>13.687014524450452</v>
      </c>
      <c r="AE8" s="80">
        <v>13.61</v>
      </c>
      <c r="AF8" s="80">
        <v>14.566578113620286</v>
      </c>
      <c r="AG8" s="80">
        <v>14.303854393952703</v>
      </c>
      <c r="AH8" s="80">
        <v>13.377583858249054</v>
      </c>
      <c r="AI8" s="80">
        <v>14.634331198015229</v>
      </c>
    </row>
    <row r="9" spans="1:35" s="81" customFormat="1" ht="18" customHeight="1" thickBot="1" x14ac:dyDescent="0.3">
      <c r="A9" s="79" t="s">
        <v>145</v>
      </c>
      <c r="B9" s="80">
        <v>4.7677895309790879</v>
      </c>
      <c r="C9" s="80">
        <v>4.2743874848823067</v>
      </c>
      <c r="D9" s="80">
        <v>5.3542742399842016</v>
      </c>
      <c r="E9" s="80">
        <v>4.1537431609534492</v>
      </c>
      <c r="F9" s="80">
        <v>4.8632527062242792</v>
      </c>
      <c r="G9" s="80">
        <v>4.8532043643292679</v>
      </c>
      <c r="H9" s="80">
        <v>4.7800785448370773</v>
      </c>
      <c r="I9" s="80">
        <v>4.7587793737366697</v>
      </c>
      <c r="J9" s="80">
        <v>4.7934216009665258</v>
      </c>
      <c r="K9" s="80">
        <v>4.8310302758307015</v>
      </c>
      <c r="L9" s="80">
        <v>4.7785904620108983</v>
      </c>
      <c r="M9" s="80">
        <v>4.5101305234355387</v>
      </c>
      <c r="N9" s="80">
        <v>4.8189439083720025</v>
      </c>
      <c r="O9" s="80">
        <v>4.4348191667787891</v>
      </c>
      <c r="P9" s="80">
        <v>4.6776871272029243</v>
      </c>
      <c r="Q9" s="80">
        <v>3.5606947762828303</v>
      </c>
      <c r="R9" s="80">
        <v>2.4087168690897744</v>
      </c>
      <c r="S9" s="80">
        <v>4.5770962467854845</v>
      </c>
      <c r="T9" s="80">
        <v>3.7838464969961403</v>
      </c>
      <c r="U9" s="80">
        <v>5.8503587049456955</v>
      </c>
      <c r="V9" s="80">
        <v>4.4576243109207905</v>
      </c>
      <c r="W9" s="80">
        <v>6.1129134342786973</v>
      </c>
      <c r="X9" s="80">
        <v>5.1496878819178775</v>
      </c>
      <c r="Y9" s="80">
        <v>4.4125667170257143</v>
      </c>
      <c r="Z9" s="80">
        <v>7.5938718082428851</v>
      </c>
      <c r="AA9" s="80">
        <v>7.9038450559820301</v>
      </c>
      <c r="AB9" s="80">
        <v>4.7474546923044771</v>
      </c>
      <c r="AC9" s="80">
        <v>4.7828402037505828</v>
      </c>
      <c r="AD9" s="80">
        <v>4.7269348989467819</v>
      </c>
      <c r="AE9" s="80">
        <v>4.5999999999999996</v>
      </c>
      <c r="AF9" s="80">
        <v>4.9907422594333859</v>
      </c>
      <c r="AG9" s="80">
        <v>5.1253136702249398</v>
      </c>
      <c r="AH9" s="80">
        <v>4.8211948902684778</v>
      </c>
      <c r="AI9" s="80">
        <v>4.7347777265360493</v>
      </c>
    </row>
    <row r="12" spans="1:35" s="30" customFormat="1" ht="15.75" thickBot="1" x14ac:dyDescent="0.3">
      <c r="A12" s="30" t="s">
        <v>330</v>
      </c>
    </row>
    <row r="13" spans="1:35" ht="34.5" customHeight="1" thickBot="1" x14ac:dyDescent="0.3">
      <c r="A13" s="76" t="s">
        <v>140</v>
      </c>
      <c r="B13" s="77" t="str">
        <f t="shared" ref="B13:D20" si="0">B2</f>
        <v>1 Mid</v>
      </c>
      <c r="C13" s="77" t="str">
        <f t="shared" si="0"/>
        <v>2 Low</v>
      </c>
      <c r="D13" s="77" t="str">
        <f t="shared" si="0"/>
        <v>3 High</v>
      </c>
      <c r="E13" s="77"/>
      <c r="F13" s="77"/>
      <c r="G13" s="77"/>
      <c r="H13" s="77"/>
      <c r="I13" s="77"/>
      <c r="J13" s="77"/>
      <c r="K13" s="77"/>
      <c r="L13" s="77"/>
    </row>
    <row r="14" spans="1:35" ht="16.5" thickTop="1" thickBot="1" x14ac:dyDescent="0.3">
      <c r="A14" s="78" t="s">
        <v>144</v>
      </c>
      <c r="B14" s="80">
        <f t="shared" si="0"/>
        <v>20.619839978936412</v>
      </c>
      <c r="C14" s="80">
        <f t="shared" si="0"/>
        <v>16.608100199342285</v>
      </c>
      <c r="D14" s="80">
        <f t="shared" si="0"/>
        <v>27.111999319544822</v>
      </c>
      <c r="E14" s="80"/>
      <c r="F14" s="80"/>
      <c r="G14" s="80"/>
      <c r="H14" s="80"/>
      <c r="I14" s="80"/>
      <c r="J14" s="80"/>
      <c r="K14" s="80"/>
      <c r="L14" s="80"/>
    </row>
    <row r="15" spans="1:35" ht="15.75" thickBot="1" x14ac:dyDescent="0.3">
      <c r="A15" s="79" t="s">
        <v>2</v>
      </c>
      <c r="B15" s="80">
        <f t="shared" si="0"/>
        <v>15.52853802650535</v>
      </c>
      <c r="C15" s="80">
        <f t="shared" si="0"/>
        <v>12.080023352034848</v>
      </c>
      <c r="D15" s="80">
        <f t="shared" si="0"/>
        <v>21.367333937628317</v>
      </c>
      <c r="E15" s="80"/>
      <c r="F15" s="80"/>
      <c r="G15" s="80"/>
      <c r="H15" s="80"/>
      <c r="I15" s="80"/>
      <c r="J15" s="80"/>
      <c r="K15" s="80"/>
      <c r="L15" s="80"/>
    </row>
    <row r="16" spans="1:35" ht="15.75" thickBot="1" x14ac:dyDescent="0.3">
      <c r="A16" s="79" t="s">
        <v>145</v>
      </c>
      <c r="B16" s="80">
        <f t="shared" si="0"/>
        <v>5.0913019524310617</v>
      </c>
      <c r="C16" s="80">
        <f t="shared" si="0"/>
        <v>4.528076847307438</v>
      </c>
      <c r="D16" s="80">
        <f t="shared" si="0"/>
        <v>5.7446653819165014</v>
      </c>
      <c r="E16" s="80"/>
      <c r="F16" s="80"/>
      <c r="G16" s="80"/>
      <c r="H16" s="80"/>
      <c r="I16" s="80"/>
      <c r="J16" s="80"/>
      <c r="K16" s="80"/>
      <c r="L16" s="80"/>
    </row>
    <row r="17" spans="1:12" ht="15.75" thickBot="1" x14ac:dyDescent="0.3">
      <c r="A17" s="78"/>
      <c r="B17" s="80">
        <f t="shared" si="0"/>
        <v>0</v>
      </c>
      <c r="C17" s="80">
        <f t="shared" si="0"/>
        <v>0</v>
      </c>
      <c r="D17" s="80">
        <f t="shared" si="0"/>
        <v>0</v>
      </c>
      <c r="E17" s="80"/>
      <c r="F17" s="80"/>
      <c r="G17" s="80"/>
      <c r="H17" s="80"/>
      <c r="I17" s="80"/>
      <c r="J17" s="80"/>
      <c r="K17" s="80"/>
      <c r="L17" s="80"/>
    </row>
    <row r="18" spans="1:12" ht="15.75" thickBot="1" x14ac:dyDescent="0.3">
      <c r="A18" s="78" t="s">
        <v>146</v>
      </c>
      <c r="B18" s="80">
        <f t="shared" si="0"/>
        <v>17.868414006540636</v>
      </c>
      <c r="C18" s="80">
        <f t="shared" si="0"/>
        <v>14.642738135296712</v>
      </c>
      <c r="D18" s="80">
        <f t="shared" si="0"/>
        <v>23.554573923374594</v>
      </c>
      <c r="E18" s="80"/>
      <c r="F18" s="80"/>
      <c r="G18" s="80"/>
      <c r="H18" s="80"/>
      <c r="I18" s="80"/>
      <c r="J18" s="80"/>
      <c r="K18" s="80"/>
      <c r="L18" s="80"/>
    </row>
    <row r="19" spans="1:12" ht="15.75" thickBot="1" x14ac:dyDescent="0.3">
      <c r="A19" s="79" t="s">
        <v>2</v>
      </c>
      <c r="B19" s="80">
        <f t="shared" si="0"/>
        <v>13.100624475561547</v>
      </c>
      <c r="C19" s="80">
        <f t="shared" si="0"/>
        <v>10.368350650414405</v>
      </c>
      <c r="D19" s="80">
        <f t="shared" si="0"/>
        <v>18.200299683390391</v>
      </c>
      <c r="E19" s="80"/>
      <c r="F19" s="80"/>
      <c r="G19" s="80"/>
      <c r="H19" s="80"/>
      <c r="I19" s="80"/>
      <c r="J19" s="80"/>
      <c r="K19" s="80"/>
      <c r="L19" s="80"/>
    </row>
    <row r="20" spans="1:12" ht="15.75" thickBot="1" x14ac:dyDescent="0.3">
      <c r="A20" s="79" t="s">
        <v>145</v>
      </c>
      <c r="B20" s="80">
        <f t="shared" si="0"/>
        <v>4.7677895309790879</v>
      </c>
      <c r="C20" s="80">
        <f t="shared" si="0"/>
        <v>4.2743874848823067</v>
      </c>
      <c r="D20" s="80">
        <f t="shared" si="0"/>
        <v>5.3542742399842016</v>
      </c>
      <c r="E20" s="80"/>
      <c r="F20" s="80"/>
      <c r="G20" s="80"/>
      <c r="H20" s="80"/>
      <c r="I20" s="80"/>
      <c r="J20" s="80"/>
      <c r="K20" s="80"/>
      <c r="L20" s="80"/>
    </row>
    <row r="22" spans="1:12" ht="15.75" thickBot="1" x14ac:dyDescent="0.3"/>
    <row r="23" spans="1:12" ht="16.5" thickBot="1" x14ac:dyDescent="0.3">
      <c r="A23" s="76" t="s">
        <v>140</v>
      </c>
      <c r="B23" s="77"/>
      <c r="C23" s="77"/>
      <c r="D23" s="77"/>
      <c r="E23" s="77"/>
      <c r="F23" s="77"/>
      <c r="G23" s="77"/>
      <c r="H23" s="77"/>
      <c r="I23" s="77"/>
      <c r="J23" s="77"/>
      <c r="K23" s="77"/>
    </row>
    <row r="24" spans="1:12" ht="16.5" thickTop="1" thickBot="1" x14ac:dyDescent="0.3">
      <c r="A24" s="78" t="s">
        <v>144</v>
      </c>
      <c r="B24" s="80"/>
      <c r="C24" s="80"/>
      <c r="D24" s="80"/>
      <c r="E24" s="80"/>
      <c r="F24" s="80"/>
      <c r="G24" s="80"/>
      <c r="H24" s="80"/>
      <c r="I24" s="80"/>
      <c r="J24" s="80"/>
      <c r="K24" s="80"/>
    </row>
    <row r="25" spans="1:12" ht="15.75" thickBot="1" x14ac:dyDescent="0.3">
      <c r="A25" s="79" t="s">
        <v>2</v>
      </c>
      <c r="B25" s="80"/>
      <c r="C25" s="80"/>
      <c r="D25" s="80"/>
      <c r="E25" s="80"/>
      <c r="F25" s="80"/>
      <c r="G25" s="80"/>
      <c r="H25" s="80"/>
      <c r="I25" s="80"/>
      <c r="J25" s="80"/>
      <c r="K25" s="80"/>
    </row>
    <row r="26" spans="1:12" ht="15.75" thickBot="1" x14ac:dyDescent="0.3">
      <c r="A26" s="79" t="s">
        <v>145</v>
      </c>
      <c r="B26" s="80"/>
      <c r="C26" s="80"/>
      <c r="D26" s="80"/>
      <c r="E26" s="80"/>
      <c r="F26" s="80"/>
      <c r="G26" s="80"/>
      <c r="H26" s="80"/>
      <c r="I26" s="80"/>
      <c r="J26" s="80"/>
      <c r="K26" s="80"/>
    </row>
    <row r="27" spans="1:12" ht="15.75" thickBot="1" x14ac:dyDescent="0.3">
      <c r="A27" s="78"/>
      <c r="B27" s="80"/>
      <c r="C27" s="80"/>
      <c r="D27" s="80"/>
      <c r="E27" s="80"/>
      <c r="F27" s="80"/>
      <c r="G27" s="80"/>
      <c r="H27" s="80"/>
      <c r="I27" s="80"/>
      <c r="J27" s="80"/>
      <c r="K27" s="80"/>
    </row>
    <row r="28" spans="1:12" ht="15.75" thickBot="1" x14ac:dyDescent="0.3">
      <c r="A28" s="78" t="s">
        <v>146</v>
      </c>
      <c r="B28" s="80"/>
      <c r="C28" s="80"/>
      <c r="D28" s="80"/>
      <c r="E28" s="80"/>
      <c r="F28" s="80"/>
      <c r="G28" s="80"/>
      <c r="H28" s="80"/>
      <c r="I28" s="80"/>
      <c r="J28" s="80"/>
      <c r="K28" s="80"/>
    </row>
    <row r="29" spans="1:12" ht="15.75" thickBot="1" x14ac:dyDescent="0.3">
      <c r="A29" s="79" t="s">
        <v>2</v>
      </c>
      <c r="B29" s="80"/>
      <c r="C29" s="80"/>
      <c r="D29" s="80"/>
      <c r="E29" s="80"/>
      <c r="F29" s="80"/>
      <c r="G29" s="80"/>
      <c r="H29" s="80"/>
      <c r="I29" s="80"/>
      <c r="J29" s="80"/>
      <c r="K29" s="80"/>
    </row>
    <row r="30" spans="1:12" ht="15.75" thickBot="1" x14ac:dyDescent="0.3">
      <c r="A30" s="79" t="s">
        <v>145</v>
      </c>
      <c r="B30" s="80"/>
      <c r="C30" s="80"/>
      <c r="D30" s="80"/>
      <c r="E30" s="80"/>
      <c r="F30" s="80"/>
      <c r="G30" s="80"/>
      <c r="H30" s="80"/>
      <c r="I30" s="80"/>
      <c r="J30" s="80"/>
      <c r="K30" s="80"/>
    </row>
    <row r="32" spans="1:12" ht="15.75" thickBot="1" x14ac:dyDescent="0.3"/>
    <row r="33" spans="1:11" ht="33.75" customHeight="1" thickBot="1" x14ac:dyDescent="0.3">
      <c r="A33" s="76" t="s">
        <v>140</v>
      </c>
      <c r="B33" s="77"/>
      <c r="C33" s="77"/>
      <c r="D33" s="77"/>
      <c r="E33" s="77"/>
      <c r="F33" s="77"/>
      <c r="G33" s="77"/>
      <c r="H33" s="77"/>
      <c r="I33" s="77"/>
      <c r="J33" s="77"/>
      <c r="K33" s="77"/>
    </row>
    <row r="34" spans="1:11" ht="16.5" thickTop="1" thickBot="1" x14ac:dyDescent="0.3">
      <c r="A34" s="78" t="s">
        <v>144</v>
      </c>
      <c r="B34" s="80"/>
      <c r="C34" s="80"/>
      <c r="D34" s="80"/>
      <c r="E34" s="80"/>
      <c r="F34" s="80"/>
      <c r="G34" s="80"/>
      <c r="H34" s="80"/>
      <c r="I34" s="80"/>
      <c r="J34" s="80"/>
      <c r="K34" s="80"/>
    </row>
    <row r="35" spans="1:11" ht="15.75" thickBot="1" x14ac:dyDescent="0.3">
      <c r="A35" s="79" t="s">
        <v>2</v>
      </c>
      <c r="B35" s="80"/>
      <c r="C35" s="80"/>
      <c r="D35" s="80"/>
      <c r="E35" s="80"/>
      <c r="F35" s="80"/>
      <c r="G35" s="80"/>
      <c r="H35" s="80"/>
      <c r="I35" s="80"/>
      <c r="J35" s="80"/>
      <c r="K35" s="80"/>
    </row>
    <row r="36" spans="1:11" ht="15.75" thickBot="1" x14ac:dyDescent="0.3">
      <c r="A36" s="79" t="s">
        <v>145</v>
      </c>
      <c r="B36" s="80"/>
      <c r="C36" s="80"/>
      <c r="D36" s="80"/>
      <c r="E36" s="80"/>
      <c r="F36" s="80"/>
      <c r="G36" s="80"/>
      <c r="H36" s="80"/>
      <c r="I36" s="80"/>
      <c r="J36" s="80"/>
      <c r="K36" s="80"/>
    </row>
    <row r="37" spans="1:11" ht="15.75" thickBot="1" x14ac:dyDescent="0.3">
      <c r="A37" s="78"/>
      <c r="B37" s="80"/>
      <c r="C37" s="80"/>
      <c r="D37" s="80"/>
      <c r="E37" s="80"/>
      <c r="F37" s="80"/>
      <c r="G37" s="80"/>
      <c r="H37" s="80"/>
      <c r="I37" s="80"/>
      <c r="J37" s="80"/>
      <c r="K37" s="80"/>
    </row>
    <row r="38" spans="1:11" ht="15.75" thickBot="1" x14ac:dyDescent="0.3">
      <c r="A38" s="78" t="s">
        <v>146</v>
      </c>
      <c r="B38" s="80"/>
      <c r="C38" s="80"/>
      <c r="D38" s="80"/>
      <c r="E38" s="80"/>
      <c r="F38" s="80"/>
      <c r="G38" s="80"/>
      <c r="H38" s="80"/>
      <c r="I38" s="80"/>
      <c r="J38" s="80"/>
      <c r="K38" s="80"/>
    </row>
    <row r="39" spans="1:11" ht="15.75" thickBot="1" x14ac:dyDescent="0.3">
      <c r="A39" s="79" t="s">
        <v>2</v>
      </c>
      <c r="B39" s="80"/>
      <c r="C39" s="80"/>
      <c r="D39" s="80"/>
      <c r="E39" s="80"/>
      <c r="F39" s="80"/>
      <c r="G39" s="80"/>
      <c r="H39" s="80"/>
      <c r="I39" s="80"/>
      <c r="J39" s="80"/>
      <c r="K39" s="80"/>
    </row>
    <row r="40" spans="1:11" ht="15.75" thickBot="1" x14ac:dyDescent="0.3">
      <c r="A40" s="79" t="s">
        <v>145</v>
      </c>
      <c r="B40" s="80"/>
      <c r="C40" s="80"/>
      <c r="D40" s="80"/>
      <c r="E40" s="80"/>
      <c r="F40" s="80"/>
      <c r="G40" s="80"/>
      <c r="H40" s="80"/>
      <c r="I40" s="80"/>
      <c r="J40" s="80"/>
      <c r="K40" s="80"/>
    </row>
    <row r="42" spans="1:11" ht="15.75" thickBot="1" x14ac:dyDescent="0.3"/>
    <row r="43" spans="1:11" ht="51" customHeight="1" thickBot="1" x14ac:dyDescent="0.3">
      <c r="A43" s="76" t="s">
        <v>140</v>
      </c>
      <c r="B43" s="77"/>
      <c r="C43" s="77"/>
      <c r="D43" s="77"/>
      <c r="E43" s="77"/>
      <c r="F43" s="77"/>
      <c r="G43" s="77"/>
      <c r="H43" s="77"/>
      <c r="I43" s="77"/>
      <c r="J43" s="77"/>
      <c r="K43" s="77"/>
    </row>
    <row r="44" spans="1:11" ht="16.5" thickTop="1" thickBot="1" x14ac:dyDescent="0.3">
      <c r="A44" s="78" t="s">
        <v>144</v>
      </c>
      <c r="B44" s="80"/>
      <c r="C44" s="80"/>
      <c r="D44" s="80"/>
      <c r="E44" s="80"/>
      <c r="F44" s="80"/>
      <c r="G44" s="80"/>
      <c r="H44" s="80"/>
      <c r="I44" s="80"/>
      <c r="J44" s="80"/>
      <c r="K44" s="80"/>
    </row>
    <row r="45" spans="1:11" ht="15.75" thickBot="1" x14ac:dyDescent="0.3">
      <c r="A45" s="79" t="s">
        <v>2</v>
      </c>
      <c r="B45" s="80"/>
      <c r="C45" s="80"/>
      <c r="D45" s="80"/>
      <c r="E45" s="80"/>
      <c r="F45" s="80"/>
      <c r="G45" s="80"/>
      <c r="H45" s="80"/>
      <c r="I45" s="80"/>
      <c r="J45" s="80"/>
      <c r="K45" s="80"/>
    </row>
    <row r="46" spans="1:11" ht="15.75" thickBot="1" x14ac:dyDescent="0.3">
      <c r="A46" s="79" t="s">
        <v>145</v>
      </c>
      <c r="B46" s="80"/>
      <c r="C46" s="80"/>
      <c r="D46" s="80"/>
      <c r="E46" s="80"/>
      <c r="F46" s="80"/>
      <c r="G46" s="80"/>
      <c r="H46" s="80"/>
      <c r="I46" s="80"/>
      <c r="J46" s="80"/>
      <c r="K46" s="80"/>
    </row>
    <row r="47" spans="1:11" ht="15.75" thickBot="1" x14ac:dyDescent="0.3">
      <c r="A47" s="78"/>
      <c r="B47" s="80"/>
      <c r="C47" s="80"/>
      <c r="D47" s="80"/>
      <c r="E47" s="80"/>
      <c r="F47" s="80"/>
      <c r="G47" s="80"/>
      <c r="H47" s="80"/>
      <c r="I47" s="80"/>
      <c r="J47" s="80"/>
      <c r="K47" s="80"/>
    </row>
    <row r="48" spans="1:11" ht="15.75" thickBot="1" x14ac:dyDescent="0.3">
      <c r="A48" s="78" t="s">
        <v>146</v>
      </c>
      <c r="B48" s="80"/>
      <c r="C48" s="80"/>
      <c r="D48" s="80"/>
      <c r="E48" s="80"/>
      <c r="F48" s="80"/>
      <c r="G48" s="80"/>
      <c r="H48" s="80"/>
      <c r="I48" s="80"/>
      <c r="J48" s="80"/>
      <c r="K48" s="80"/>
    </row>
    <row r="49" spans="1:11" ht="15.75" thickBot="1" x14ac:dyDescent="0.3">
      <c r="A49" s="79" t="s">
        <v>2</v>
      </c>
      <c r="B49" s="80"/>
      <c r="C49" s="80"/>
      <c r="D49" s="80"/>
      <c r="E49" s="80"/>
      <c r="F49" s="80"/>
      <c r="G49" s="80"/>
      <c r="H49" s="80"/>
      <c r="I49" s="80"/>
      <c r="J49" s="80"/>
      <c r="K49" s="80"/>
    </row>
    <row r="50" spans="1:11" ht="15.75" thickBot="1" x14ac:dyDescent="0.3">
      <c r="A50" s="79" t="s">
        <v>145</v>
      </c>
      <c r="B50" s="80"/>
      <c r="C50" s="80"/>
      <c r="D50" s="80"/>
      <c r="E50" s="80"/>
      <c r="F50" s="80"/>
      <c r="G50" s="80"/>
      <c r="H50" s="80"/>
      <c r="I50" s="80"/>
      <c r="J50" s="80"/>
      <c r="K50" s="80"/>
    </row>
    <row r="51" spans="1:11" ht="15.75" thickBot="1" x14ac:dyDescent="0.3"/>
    <row r="52" spans="1:11" ht="64.5" customHeight="1" thickBot="1" x14ac:dyDescent="0.3">
      <c r="A52" s="76" t="s">
        <v>140</v>
      </c>
      <c r="B52" s="77"/>
      <c r="C52" s="77"/>
      <c r="D52" s="77"/>
      <c r="E52" s="77"/>
      <c r="F52" s="77"/>
      <c r="G52" s="77"/>
      <c r="H52" s="77"/>
      <c r="I52" s="77"/>
      <c r="J52" s="77"/>
      <c r="K52" s="77"/>
    </row>
    <row r="53" spans="1:11" ht="16.5" thickTop="1" thickBot="1" x14ac:dyDescent="0.3">
      <c r="A53" s="78" t="s">
        <v>144</v>
      </c>
      <c r="B53" s="80"/>
      <c r="C53" s="80"/>
      <c r="D53" s="80"/>
      <c r="E53" s="80"/>
      <c r="F53" s="80"/>
      <c r="G53" s="80"/>
      <c r="H53" s="80"/>
      <c r="I53" s="80"/>
      <c r="J53" s="80"/>
      <c r="K53" s="80"/>
    </row>
    <row r="54" spans="1:11" ht="15.75" thickBot="1" x14ac:dyDescent="0.3">
      <c r="A54" s="79" t="s">
        <v>2</v>
      </c>
      <c r="B54" s="80"/>
      <c r="C54" s="80"/>
      <c r="D54" s="80"/>
      <c r="E54" s="80"/>
      <c r="F54" s="80"/>
      <c r="G54" s="80"/>
      <c r="H54" s="80"/>
      <c r="I54" s="80"/>
      <c r="J54" s="80"/>
      <c r="K54" s="80"/>
    </row>
    <row r="55" spans="1:11" ht="15.75" thickBot="1" x14ac:dyDescent="0.3">
      <c r="A55" s="79" t="s">
        <v>145</v>
      </c>
      <c r="B55" s="80"/>
      <c r="C55" s="80"/>
      <c r="D55" s="80"/>
      <c r="E55" s="80"/>
      <c r="F55" s="80"/>
      <c r="G55" s="80"/>
      <c r="H55" s="80"/>
      <c r="I55" s="80"/>
      <c r="J55" s="80"/>
      <c r="K55" s="80"/>
    </row>
    <row r="56" spans="1:11" ht="15.75" thickBot="1" x14ac:dyDescent="0.3">
      <c r="A56" s="78"/>
      <c r="B56" s="80"/>
      <c r="C56" s="80"/>
      <c r="D56" s="80"/>
      <c r="E56" s="80"/>
      <c r="F56" s="80"/>
      <c r="G56" s="80"/>
      <c r="H56" s="80"/>
      <c r="I56" s="80"/>
      <c r="J56" s="80"/>
      <c r="K56" s="80"/>
    </row>
    <row r="57" spans="1:11" ht="15.75" thickBot="1" x14ac:dyDescent="0.3">
      <c r="A57" s="78" t="s">
        <v>146</v>
      </c>
      <c r="B57" s="80"/>
      <c r="C57" s="80"/>
      <c r="D57" s="80"/>
      <c r="E57" s="80"/>
      <c r="F57" s="80"/>
      <c r="G57" s="80"/>
      <c r="H57" s="80"/>
      <c r="I57" s="80"/>
      <c r="J57" s="80"/>
      <c r="K57" s="80"/>
    </row>
    <row r="58" spans="1:11" ht="15.75" thickBot="1" x14ac:dyDescent="0.3">
      <c r="A58" s="79" t="s">
        <v>2</v>
      </c>
      <c r="B58" s="80"/>
      <c r="C58" s="80"/>
      <c r="D58" s="80"/>
      <c r="E58" s="80"/>
      <c r="F58" s="80"/>
      <c r="G58" s="80"/>
      <c r="H58" s="80"/>
      <c r="I58" s="80"/>
      <c r="J58" s="80"/>
      <c r="K58" s="80"/>
    </row>
    <row r="59" spans="1:11" ht="15.75" thickBot="1" x14ac:dyDescent="0.3">
      <c r="A59" s="79" t="s">
        <v>145</v>
      </c>
      <c r="B59" s="80"/>
      <c r="C59" s="80"/>
      <c r="D59" s="80"/>
      <c r="E59" s="80"/>
      <c r="F59" s="80"/>
      <c r="G59" s="80"/>
      <c r="H59" s="80"/>
      <c r="I59" s="80"/>
      <c r="J59" s="80"/>
      <c r="K59" s="80"/>
    </row>
    <row r="60" spans="1:11" ht="15.75" thickBot="1" x14ac:dyDescent="0.3"/>
    <row r="61" spans="1:11" ht="43.5" customHeight="1" thickBot="1" x14ac:dyDescent="0.3">
      <c r="A61" s="76" t="s">
        <v>140</v>
      </c>
      <c r="B61" s="77"/>
      <c r="C61" s="77"/>
      <c r="D61" s="77"/>
      <c r="E61" s="77"/>
      <c r="F61" s="77"/>
      <c r="G61" s="77"/>
      <c r="H61" s="77"/>
      <c r="I61" s="77"/>
      <c r="J61" s="77"/>
      <c r="K61" s="77"/>
    </row>
    <row r="62" spans="1:11" ht="16.5" thickTop="1" thickBot="1" x14ac:dyDescent="0.3">
      <c r="A62" s="78" t="s">
        <v>144</v>
      </c>
      <c r="B62" s="80"/>
      <c r="C62" s="80"/>
      <c r="D62" s="80"/>
      <c r="E62" s="80"/>
      <c r="F62" s="80"/>
      <c r="G62" s="80"/>
      <c r="H62" s="80"/>
      <c r="I62" s="80"/>
      <c r="J62" s="80"/>
      <c r="K62" s="80"/>
    </row>
    <row r="63" spans="1:11" ht="15.75" thickBot="1" x14ac:dyDescent="0.3">
      <c r="A63" s="79" t="s">
        <v>2</v>
      </c>
      <c r="B63" s="80"/>
      <c r="C63" s="80"/>
      <c r="D63" s="80"/>
      <c r="E63" s="80"/>
      <c r="F63" s="80"/>
      <c r="G63" s="80"/>
      <c r="H63" s="80"/>
      <c r="I63" s="80"/>
      <c r="J63" s="80"/>
      <c r="K63" s="80"/>
    </row>
    <row r="64" spans="1:11" ht="15.75" thickBot="1" x14ac:dyDescent="0.3">
      <c r="A64" s="79" t="s">
        <v>145</v>
      </c>
      <c r="B64" s="80"/>
      <c r="C64" s="80"/>
      <c r="D64" s="80"/>
      <c r="E64" s="80"/>
      <c r="F64" s="80"/>
      <c r="G64" s="80"/>
      <c r="H64" s="80"/>
      <c r="I64" s="80"/>
      <c r="J64" s="80"/>
      <c r="K64" s="80"/>
    </row>
    <row r="65" spans="1:11" ht="15.75" thickBot="1" x14ac:dyDescent="0.3">
      <c r="A65" s="78"/>
      <c r="B65" s="80"/>
      <c r="C65" s="80"/>
      <c r="D65" s="80"/>
      <c r="E65" s="80"/>
      <c r="F65" s="80"/>
      <c r="G65" s="80"/>
      <c r="H65" s="80"/>
      <c r="I65" s="80"/>
      <c r="J65" s="80"/>
      <c r="K65" s="80"/>
    </row>
    <row r="66" spans="1:11" ht="15.75" thickBot="1" x14ac:dyDescent="0.3">
      <c r="A66" s="78" t="s">
        <v>146</v>
      </c>
      <c r="B66" s="80"/>
      <c r="C66" s="80"/>
      <c r="D66" s="80"/>
      <c r="E66" s="80"/>
      <c r="F66" s="80"/>
      <c r="G66" s="80"/>
      <c r="H66" s="80"/>
      <c r="I66" s="80"/>
      <c r="J66" s="80"/>
      <c r="K66" s="80"/>
    </row>
    <row r="67" spans="1:11" ht="15.75" thickBot="1" x14ac:dyDescent="0.3">
      <c r="A67" s="79" t="s">
        <v>2</v>
      </c>
      <c r="B67" s="80"/>
      <c r="C67" s="80"/>
      <c r="D67" s="80"/>
      <c r="E67" s="80"/>
      <c r="F67" s="80"/>
      <c r="G67" s="80"/>
      <c r="H67" s="80"/>
      <c r="I67" s="80"/>
      <c r="J67" s="80"/>
      <c r="K67" s="80"/>
    </row>
    <row r="68" spans="1:11" ht="15.75" thickBot="1" x14ac:dyDescent="0.3">
      <c r="A68" s="79" t="s">
        <v>145</v>
      </c>
      <c r="B68" s="80"/>
      <c r="C68" s="80"/>
      <c r="D68" s="80"/>
      <c r="E68" s="80"/>
      <c r="F68" s="80"/>
      <c r="G68" s="80"/>
      <c r="H68" s="80"/>
      <c r="I68" s="80"/>
      <c r="J68" s="80"/>
      <c r="K68" s="80"/>
    </row>
    <row r="69" spans="1:11" ht="15.75" thickBot="1" x14ac:dyDescent="0.3"/>
    <row r="70" spans="1:11" ht="43.5" customHeight="1" thickBot="1" x14ac:dyDescent="0.3">
      <c r="A70" s="76" t="s">
        <v>140</v>
      </c>
      <c r="B70" s="77"/>
      <c r="C70" s="77"/>
      <c r="D70" s="77"/>
      <c r="E70" s="77"/>
      <c r="F70" s="77"/>
      <c r="G70" s="77"/>
      <c r="H70" s="77"/>
      <c r="I70" s="77"/>
      <c r="J70" s="77"/>
      <c r="K70" s="77"/>
    </row>
    <row r="71" spans="1:11" ht="16.5" thickTop="1" thickBot="1" x14ac:dyDescent="0.3">
      <c r="A71" s="78" t="s">
        <v>144</v>
      </c>
      <c r="B71" s="80"/>
      <c r="C71" s="80"/>
      <c r="D71" s="80"/>
      <c r="E71" s="80"/>
      <c r="F71" s="80"/>
      <c r="G71" s="80"/>
      <c r="H71" s="80"/>
      <c r="I71" s="80"/>
      <c r="J71" s="80"/>
      <c r="K71" s="80"/>
    </row>
    <row r="72" spans="1:11" ht="15.75" thickBot="1" x14ac:dyDescent="0.3">
      <c r="A72" s="79" t="s">
        <v>2</v>
      </c>
      <c r="B72" s="80"/>
      <c r="C72" s="80"/>
      <c r="D72" s="80"/>
      <c r="E72" s="80"/>
      <c r="F72" s="80"/>
      <c r="G72" s="80"/>
      <c r="H72" s="80"/>
      <c r="I72" s="80"/>
      <c r="J72" s="80"/>
      <c r="K72" s="80"/>
    </row>
    <row r="73" spans="1:11" ht="15.75" thickBot="1" x14ac:dyDescent="0.3">
      <c r="A73" s="79" t="s">
        <v>145</v>
      </c>
      <c r="B73" s="80"/>
      <c r="C73" s="80"/>
      <c r="D73" s="80"/>
      <c r="E73" s="80"/>
      <c r="F73" s="80"/>
      <c r="G73" s="80"/>
      <c r="H73" s="80"/>
      <c r="I73" s="80"/>
      <c r="J73" s="80"/>
      <c r="K73" s="80"/>
    </row>
    <row r="74" spans="1:11" ht="15.75" thickBot="1" x14ac:dyDescent="0.3">
      <c r="A74" s="78"/>
      <c r="B74" s="80"/>
      <c r="C74" s="80"/>
      <c r="D74" s="80"/>
      <c r="E74" s="80"/>
      <c r="F74" s="80"/>
      <c r="G74" s="80"/>
      <c r="H74" s="80"/>
      <c r="I74" s="80"/>
      <c r="J74" s="80"/>
      <c r="K74" s="80"/>
    </row>
    <row r="75" spans="1:11" ht="15.75" thickBot="1" x14ac:dyDescent="0.3">
      <c r="A75" s="78" t="s">
        <v>146</v>
      </c>
      <c r="B75" s="80"/>
      <c r="C75" s="80"/>
      <c r="D75" s="80"/>
      <c r="E75" s="80"/>
      <c r="F75" s="80"/>
      <c r="G75" s="80"/>
      <c r="H75" s="80"/>
      <c r="I75" s="80"/>
      <c r="J75" s="80"/>
      <c r="K75" s="80"/>
    </row>
    <row r="76" spans="1:11" ht="15.75" thickBot="1" x14ac:dyDescent="0.3">
      <c r="A76" s="79" t="s">
        <v>2</v>
      </c>
      <c r="B76" s="80"/>
      <c r="C76" s="80"/>
      <c r="D76" s="80"/>
      <c r="E76" s="80"/>
      <c r="F76" s="80"/>
      <c r="G76" s="80"/>
      <c r="H76" s="80"/>
      <c r="I76" s="80"/>
      <c r="J76" s="80"/>
      <c r="K76" s="80"/>
    </row>
    <row r="77" spans="1:11" ht="15.75" thickBot="1" x14ac:dyDescent="0.3">
      <c r="A77" s="79" t="s">
        <v>145</v>
      </c>
      <c r="B77" s="80"/>
      <c r="C77" s="80"/>
      <c r="D77" s="80"/>
      <c r="E77" s="80"/>
      <c r="F77" s="80"/>
      <c r="G77" s="80"/>
      <c r="H77" s="80"/>
      <c r="I77" s="80"/>
      <c r="J77" s="80"/>
      <c r="K77" s="8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92D050"/>
  </sheetPr>
  <dimension ref="A1:AI87"/>
  <sheetViews>
    <sheetView workbookViewId="0"/>
  </sheetViews>
  <sheetFormatPr defaultRowHeight="15" x14ac:dyDescent="0.25"/>
  <cols>
    <col min="1" max="1" width="40.85546875" customWidth="1"/>
    <col min="2" max="2" width="18.7109375" customWidth="1"/>
    <col min="3" max="3" width="21.7109375" customWidth="1"/>
    <col min="4" max="35" width="18.7109375" customWidth="1"/>
    <col min="36" max="36" width="15.85546875" customWidth="1"/>
  </cols>
  <sheetData>
    <row r="1" spans="1:35" s="33" customFormat="1" ht="15.75" thickBot="1" x14ac:dyDescent="0.3">
      <c r="A1" s="33" t="s">
        <v>329</v>
      </c>
      <c r="B1" s="33" t="s">
        <v>324</v>
      </c>
    </row>
    <row r="2" spans="1:35" ht="72.75" customHeight="1" thickBot="1" x14ac:dyDescent="0.3">
      <c r="A2" s="76" t="s">
        <v>147</v>
      </c>
      <c r="B2" s="77" t="str">
        <f>'RAW DATA INPUTS &gt;&gt;&gt;'!F1</f>
        <v>1 Mid</v>
      </c>
      <c r="C2" s="77" t="str">
        <f>'RAW DATA INPUTS &gt;&gt;&gt;'!G1</f>
        <v>2 Low</v>
      </c>
      <c r="D2" s="77" t="str">
        <f>'RAW DATA INPUTS &gt;&gt;&gt;'!H1</f>
        <v>3 High</v>
      </c>
      <c r="E2" s="77" t="str">
        <f>'RAW DATA INPUTS &gt;&gt;&gt;'!I1</f>
        <v>A Renewable Overgeneration</v>
      </c>
      <c r="F2" s="77" t="str">
        <f>'RAW DATA INPUTS &gt;&gt;&gt;'!J1</f>
        <v>B Market Reliance</v>
      </c>
      <c r="G2" s="77" t="str">
        <f>'RAW DATA INPUTS &gt;&gt;&gt;'!L1</f>
        <v>C Distributed Transmission</v>
      </c>
      <c r="H2" s="77" t="str">
        <f>'RAW DATA INPUTS &gt;&gt;&gt;'!M1</f>
        <v>D Transmission/build constraints - time delayed (option 2)</v>
      </c>
      <c r="I2" s="77" t="str">
        <f>'RAW DATA INPUTS &gt;&gt;&gt;'!O1</f>
        <v>F 6-Yr DSR Ramp</v>
      </c>
      <c r="J2" s="77" t="str">
        <f>'RAW DATA INPUTS &gt;&gt;&gt;'!P1</f>
        <v>G NEI DSR</v>
      </c>
      <c r="K2" s="77" t="str">
        <f>'RAW DATA INPUTS &gt;&gt;&gt;'!Q1</f>
        <v>H Social Discount DSR</v>
      </c>
      <c r="L2" s="77" t="str">
        <f>'RAW DATA INPUTS &gt;&gt;&gt;'!R1</f>
        <v>I SCGHG Dispatch Cost - LTCE Model</v>
      </c>
      <c r="M2" s="77" t="str">
        <f>'RAW DATA INPUTS &gt;&gt;&gt;'!S1</f>
        <v>J SCGHG Dispatch Cost - LTCE and Hourly Models</v>
      </c>
      <c r="N2" s="77" t="str">
        <f>'RAW DATA INPUTS &gt;&gt;&gt;'!T1</f>
        <v>K AR5 Upstream Emissions</v>
      </c>
      <c r="O2" s="77" t="str">
        <f>'RAW DATA INPUTS &gt;&gt;&gt;'!U1</f>
        <v>L SCGHG Federal CO2 Tax as Fixed Cost</v>
      </c>
      <c r="P2" s="77" t="str">
        <f>'RAW DATA INPUTS &gt;&gt;&gt;'!V1</f>
        <v>M Alternative Fuel for Peakers - Biodiesel</v>
      </c>
      <c r="Q2" s="77" t="str">
        <f>'RAW DATA INPUTS &gt;&gt;&gt;'!W1</f>
        <v>N1 100% Renewable by 2030 Batteries</v>
      </c>
      <c r="R2" s="77" t="str">
        <f>'RAW DATA INPUTS &gt;&gt;&gt;'!X1</f>
        <v>N2 100% Renewable by 2030 PSH</v>
      </c>
      <c r="S2" s="77" t="str">
        <f>'RAW DATA INPUTS &gt;&gt;&gt;'!Y1</f>
        <v>O1 100% Renewable by 2045 Batteries</v>
      </c>
      <c r="T2" s="77" t="str">
        <f>'RAW DATA INPUTS &gt;&gt;&gt;'!Z1</f>
        <v>O2 100% Renewable by 2045 PSH</v>
      </c>
      <c r="U2" s="77" t="str">
        <f>'RAW DATA INPUTS &gt;&gt;&gt;'!AA1</f>
        <v>P1 No Thermal Before 2030, 2Hr LiIon</v>
      </c>
      <c r="V2" s="77" t="str">
        <f>'RAW DATA INPUTS &gt;&gt;&gt;'!AB1</f>
        <v>P2 No Thermal Before 2030, PHES</v>
      </c>
      <c r="W2" s="77" t="str">
        <f>'RAW DATA INPUTS &gt;&gt;&gt;'!AC1</f>
        <v>P3 No Thermal Before 2030, 4Hr LiIon</v>
      </c>
      <c r="X2" s="77" t="str">
        <f>'RAW DATA INPUTS &gt;&gt;&gt;'!AD1</f>
        <v>Q Fuel switching, gas to electric</v>
      </c>
      <c r="Y2" s="77" t="str">
        <f>'RAW DATA INPUTS &gt;&gt;&gt;'!AE1</f>
        <v>R Temperature sensitivity on load</v>
      </c>
      <c r="Z2" s="77" t="str">
        <f>'RAW DATA INPUTS &gt;&gt;&gt;'!AF1</f>
        <v>S SCGHG Only, No CETA</v>
      </c>
      <c r="AA2" s="77" t="str">
        <f>'RAW DATA INPUTS &gt;&gt;&gt;'!AG1</f>
        <v>T No CETA</v>
      </c>
      <c r="AB2" s="77" t="str">
        <f>'RAW DATA INPUTS &gt;&gt;&gt;'!AI1</f>
        <v>V1 Balanced portfolio</v>
      </c>
      <c r="AC2" s="77" t="str">
        <f>'RAW DATA INPUTS &gt;&gt;&gt;'!AJ1</f>
        <v>V2 Balanced portfolio + MT Wind and PSH</v>
      </c>
      <c r="AD2" s="77" t="str">
        <f>'RAW DATA INPUTS &gt;&gt;&gt;'!AK1</f>
        <v>V3 Balanced portfolio + 6 Year DSR</v>
      </c>
      <c r="AE2" s="77" t="str">
        <f>'RAW DATA INPUTS &gt;&gt;&gt;'!AL1</f>
        <v>W Preferred Portfolio (BP with Biodiesel)</v>
      </c>
      <c r="AF2" s="77" t="str">
        <f>'RAW DATA INPUTS &gt;&gt;&gt;'!AM1</f>
        <v>X Balanced Portfolio with Reduced Market Reliance</v>
      </c>
      <c r="AG2" s="77" t="str">
        <f>'RAW DATA INPUTS &gt;&gt;&gt;'!AO1</f>
        <v>Z No DSR</v>
      </c>
      <c r="AH2" s="77" t="str">
        <f>'RAW DATA INPUTS &gt;&gt;&gt;'!AP1</f>
        <v>AA MT Wind + PHSE</v>
      </c>
      <c r="AI2" s="77" t="str">
        <f>'RAW DATA INPUTS &gt;&gt;&gt;'!AR1</f>
        <v>WX BP, Market Reliance, Biodiesel</v>
      </c>
    </row>
    <row r="3" spans="1:35" ht="18" customHeight="1" thickTop="1" thickBot="1" x14ac:dyDescent="0.3">
      <c r="A3" s="79" t="s">
        <v>148</v>
      </c>
      <c r="B3" s="82">
        <f>'_Resource Additions_Annual_'!BM4</f>
        <v>1497.2776051012056</v>
      </c>
      <c r="C3" s="82">
        <f>'_Resource Additions_Annual_'!BM32</f>
        <v>1537.4676345137968</v>
      </c>
      <c r="D3" s="82">
        <f>'_Resource Additions_Annual_'!BM60</f>
        <v>1732.9113687793122</v>
      </c>
      <c r="E3" s="82">
        <f>'_Resource Additions_Annual_'!BM88</f>
        <v>1537.4676345137968</v>
      </c>
      <c r="F3" s="82">
        <f>'_Resource Additions_Annual_'!BM116</f>
        <v>1497.2776051012056</v>
      </c>
      <c r="G3" s="82">
        <f>'_Resource Additions_Annual_'!BM144</f>
        <v>1537.4676345137968</v>
      </c>
      <c r="H3" s="82">
        <f>'_Resource Additions_Annual_'!BM172</f>
        <v>1537.4676345137968</v>
      </c>
      <c r="I3" s="82">
        <f>'_Resource Additions_Annual_'!BM228</f>
        <v>1371.684566106989</v>
      </c>
      <c r="J3" s="82">
        <f>'_Resource Additions_Annual_'!BM256</f>
        <v>1303.6279335499225</v>
      </c>
      <c r="K3" s="82">
        <f>'_Resource Additions_Annual_'!BM284</f>
        <v>1178.7650915586673</v>
      </c>
      <c r="L3" s="82">
        <f>'_Resource Additions_Annual_'!BM312</f>
        <v>1497.2776051012056</v>
      </c>
      <c r="M3" s="82">
        <f>'_Resource Additions_Annual_'!BM340</f>
        <v>1497.2776051012056</v>
      </c>
      <c r="N3" s="82">
        <f>'_Resource Additions_Annual_'!BM368</f>
        <v>1497.2776051012056</v>
      </c>
      <c r="O3" s="82">
        <f>'_Resource Additions_Annual_'!BM396</f>
        <v>1537.4676345137968</v>
      </c>
      <c r="P3" s="82">
        <f>'_Resource Additions_Annual_'!BM424</f>
        <v>1537.4676345137968</v>
      </c>
      <c r="Q3" s="82">
        <f>'_Resource Additions_Annual_'!BM452</f>
        <v>1303.6279335499225</v>
      </c>
      <c r="R3" s="82">
        <f>'_Resource Additions_Annual_'!BM480</f>
        <v>1169.4263027614938</v>
      </c>
      <c r="S3" s="82">
        <f>'_Resource Additions_Annual_'!BM508</f>
        <v>1303.6279335499225</v>
      </c>
      <c r="T3" s="82">
        <f>'_Resource Additions_Annual_'!BM536</f>
        <v>1537.4676345137968</v>
      </c>
      <c r="U3" s="82">
        <f>'_Resource Additions_Annual_'!BM564</f>
        <v>1371.684566106989</v>
      </c>
      <c r="V3" s="82">
        <f>'_Resource Additions_Annual_'!BM592</f>
        <v>1303.6279335499225</v>
      </c>
      <c r="W3" s="82">
        <f>'_Resource Additions_Annual_'!BM620</f>
        <v>1371.684566106989</v>
      </c>
      <c r="X3" s="82">
        <f>'_Resource Additions_Annual_'!BM648</f>
        <v>1537.4676345137968</v>
      </c>
      <c r="Y3" s="82">
        <f>'_Resource Additions_Annual_'!BM676</f>
        <v>1371.684566106989</v>
      </c>
      <c r="Z3" s="82">
        <f>'_Resource Additions_Annual_'!BM704</f>
        <v>1178.7650915586673</v>
      </c>
      <c r="AA3" s="82">
        <f>'_Resource Additions_Annual_'!BM732</f>
        <v>1042.3353218513569</v>
      </c>
      <c r="AB3" s="82">
        <f>'_Resource Additions_Annual_'!BM788</f>
        <v>1783.6925518430303</v>
      </c>
      <c r="AC3" s="82">
        <f>'_Resource Additions_Annual_'!BM816</f>
        <v>1783.6925518430303</v>
      </c>
      <c r="AD3" s="82">
        <f>'_Resource Additions_Annual_'!BM844</f>
        <v>1658.0995128488134</v>
      </c>
      <c r="AE3" s="82">
        <f>'_Resource Additions_Annual_'!BM872</f>
        <v>1497.2776051012056</v>
      </c>
      <c r="AF3" s="82">
        <f>'_Resource Additions_Annual_'!BM900</f>
        <v>1537.4676345137968</v>
      </c>
      <c r="AG3" s="82">
        <f>'_Resource Additions_Annual_'!BM956</f>
        <v>689.82409491570616</v>
      </c>
      <c r="AH3" s="82">
        <f>'_Resource Additions_Annual_'!BM984</f>
        <v>1497.2776051012056</v>
      </c>
      <c r="AI3" s="82">
        <f>'_Resource Additions_Annual_'!BM1012</f>
        <v>1823.8825812556208</v>
      </c>
    </row>
    <row r="4" spans="1:35" ht="18" customHeight="1" thickBot="1" x14ac:dyDescent="0.3">
      <c r="A4" s="79" t="s">
        <v>67</v>
      </c>
      <c r="B4" s="82">
        <f>'_Resource Additions_Annual_'!BM5</f>
        <v>550</v>
      </c>
      <c r="C4" s="82">
        <f>'_Resource Additions_Annual_'!BM33</f>
        <v>275</v>
      </c>
      <c r="D4" s="82">
        <f>'_Resource Additions_Annual_'!BM61</f>
        <v>900</v>
      </c>
      <c r="E4" s="82">
        <f>'_Resource Additions_Annual_'!BM89</f>
        <v>1525</v>
      </c>
      <c r="F4" s="82">
        <f>'_Resource Additions_Annual_'!BM117</f>
        <v>650</v>
      </c>
      <c r="G4" s="82">
        <f>'_Resource Additions_Annual_'!BM145</f>
        <v>1050</v>
      </c>
      <c r="H4" s="82">
        <f>'_Resource Additions_Annual_'!BM173</f>
        <v>650</v>
      </c>
      <c r="I4" s="82">
        <f>'_Resource Additions_Annual_'!BM229</f>
        <v>625</v>
      </c>
      <c r="J4" s="82">
        <f>'_Resource Additions_Annual_'!BM257</f>
        <v>450</v>
      </c>
      <c r="K4" s="82">
        <f>'_Resource Additions_Annual_'!BM285</f>
        <v>675</v>
      </c>
      <c r="L4" s="82">
        <f>'_Resource Additions_Annual_'!BM313</f>
        <v>875</v>
      </c>
      <c r="M4" s="82">
        <f>'_Resource Additions_Annual_'!BM341</f>
        <v>850</v>
      </c>
      <c r="N4" s="82">
        <f>'_Resource Additions_Annual_'!BM369</f>
        <v>625</v>
      </c>
      <c r="O4" s="82">
        <f>'_Resource Additions_Annual_'!BM397</f>
        <v>525</v>
      </c>
      <c r="P4" s="82">
        <f>'_Resource Additions_Annual_'!BM425</f>
        <v>700</v>
      </c>
      <c r="Q4" s="82">
        <f>'_Resource Additions_Annual_'!BM453</f>
        <v>26200</v>
      </c>
      <c r="R4" s="82">
        <f>'_Resource Additions_Annual_'!BM481</f>
        <v>0</v>
      </c>
      <c r="S4" s="82">
        <f>'_Resource Additions_Annual_'!BM509</f>
        <v>24500</v>
      </c>
      <c r="T4" s="82">
        <f>'_Resource Additions_Annual_'!BM537</f>
        <v>0</v>
      </c>
      <c r="U4" s="82">
        <f>'_Resource Additions_Annual_'!BM565</f>
        <v>4300</v>
      </c>
      <c r="V4" s="82">
        <f>'_Resource Additions_Annual_'!BM593</f>
        <v>1025</v>
      </c>
      <c r="W4" s="82">
        <f>'_Resource Additions_Annual_'!BM621</f>
        <v>4425</v>
      </c>
      <c r="X4" s="82">
        <f>'_Resource Additions_Annual_'!BM649</f>
        <v>2000</v>
      </c>
      <c r="Y4" s="82">
        <f>'_Resource Additions_Annual_'!BM677</f>
        <v>500</v>
      </c>
      <c r="Z4" s="82">
        <f>'_Resource Additions_Annual_'!BM705</f>
        <v>50</v>
      </c>
      <c r="AA4" s="82">
        <f>'_Resource Additions_Annual_'!BM733</f>
        <v>0</v>
      </c>
      <c r="AB4" s="82">
        <f>'_Resource Additions_Annual_'!BM789</f>
        <v>450</v>
      </c>
      <c r="AC4" s="82">
        <f>'_Resource Additions_Annual_'!BM817</f>
        <v>375</v>
      </c>
      <c r="AD4" s="82">
        <f>'_Resource Additions_Annual_'!BM845</f>
        <v>675</v>
      </c>
      <c r="AE4" s="82">
        <f>'_Resource Additions_Annual_'!BM873</f>
        <v>450</v>
      </c>
      <c r="AF4" s="82">
        <f>'_Resource Additions_Annual_'!BM901</f>
        <v>775</v>
      </c>
      <c r="AG4" s="82">
        <f>'_Resource Additions_Annual_'!BM957</f>
        <v>1250</v>
      </c>
      <c r="AH4" s="82">
        <f>'_Resource Additions_Annual_'!BM985</f>
        <v>300</v>
      </c>
      <c r="AI4" s="82">
        <f>'_Resource Additions_Annual_'!BM1013</f>
        <v>775</v>
      </c>
    </row>
    <row r="5" spans="1:35" ht="18" customHeight="1" thickBot="1" x14ac:dyDescent="0.3">
      <c r="A5" s="79" t="s">
        <v>66</v>
      </c>
      <c r="B5" s="82">
        <f>'_Resource Additions_Annual_'!BM6</f>
        <v>0</v>
      </c>
      <c r="C5" s="82">
        <f>'_Resource Additions_Annual_'!BM34</f>
        <v>0</v>
      </c>
      <c r="D5" s="82">
        <f>'_Resource Additions_Annual_'!BM62</f>
        <v>0</v>
      </c>
      <c r="E5" s="82">
        <f>'_Resource Additions_Annual_'!BM90</f>
        <v>0</v>
      </c>
      <c r="F5" s="82">
        <f>'_Resource Additions_Annual_'!BM118</f>
        <v>50</v>
      </c>
      <c r="G5" s="82">
        <f>'_Resource Additions_Annual_'!BM146</f>
        <v>2700</v>
      </c>
      <c r="H5" s="82">
        <f>'_Resource Additions_Annual_'!BM174</f>
        <v>0</v>
      </c>
      <c r="I5" s="82">
        <f>'_Resource Additions_Annual_'!BM230</f>
        <v>0</v>
      </c>
      <c r="J5" s="82">
        <f>'_Resource Additions_Annual_'!BM258</f>
        <v>0</v>
      </c>
      <c r="K5" s="82">
        <f>'_Resource Additions_Annual_'!BM286</f>
        <v>0</v>
      </c>
      <c r="L5" s="82">
        <f>'_Resource Additions_Annual_'!BM314</f>
        <v>0</v>
      </c>
      <c r="M5" s="82">
        <f>'_Resource Additions_Annual_'!BM342</f>
        <v>0</v>
      </c>
      <c r="N5" s="82">
        <f>'_Resource Additions_Annual_'!BM370</f>
        <v>0</v>
      </c>
      <c r="O5" s="82">
        <f>'_Resource Additions_Annual_'!BM398</f>
        <v>0</v>
      </c>
      <c r="P5" s="82">
        <f>'_Resource Additions_Annual_'!BM426</f>
        <v>0</v>
      </c>
      <c r="Q5" s="82">
        <f>'_Resource Additions_Annual_'!BM454</f>
        <v>0</v>
      </c>
      <c r="R5" s="82">
        <f>'_Resource Additions_Annual_'!BM482</f>
        <v>0</v>
      </c>
      <c r="S5" s="82">
        <f>'_Resource Additions_Annual_'!BM510</f>
        <v>0</v>
      </c>
      <c r="T5" s="82">
        <f>'_Resource Additions_Annual_'!BM538</f>
        <v>0</v>
      </c>
      <c r="U5" s="82">
        <f>'_Resource Additions_Annual_'!BM566</f>
        <v>0</v>
      </c>
      <c r="V5" s="82">
        <f>'_Resource Additions_Annual_'!BM594</f>
        <v>0</v>
      </c>
      <c r="W5" s="82">
        <f>'_Resource Additions_Annual_'!BM622</f>
        <v>0</v>
      </c>
      <c r="X5" s="82">
        <f>'_Resource Additions_Annual_'!BM650</f>
        <v>0</v>
      </c>
      <c r="Y5" s="82">
        <f>'_Resource Additions_Annual_'!BM678</f>
        <v>0</v>
      </c>
      <c r="Z5" s="82">
        <f>'_Resource Additions_Annual_'!BM706</f>
        <v>0</v>
      </c>
      <c r="AA5" s="82">
        <f>'_Resource Additions_Annual_'!BM734</f>
        <v>0</v>
      </c>
      <c r="AB5" s="82">
        <f>'_Resource Additions_Annual_'!BM790</f>
        <v>680</v>
      </c>
      <c r="AC5" s="82">
        <f>'_Resource Additions_Annual_'!BM818</f>
        <v>680</v>
      </c>
      <c r="AD5" s="82">
        <f>'_Resource Additions_Annual_'!BM846</f>
        <v>680</v>
      </c>
      <c r="AE5" s="82">
        <f>'_Resource Additions_Annual_'!BM874</f>
        <v>680</v>
      </c>
      <c r="AF5" s="82">
        <f>'_Resource Additions_Annual_'!BM902</f>
        <v>680</v>
      </c>
      <c r="AG5" s="82">
        <f>'_Resource Additions_Annual_'!BM958</f>
        <v>0</v>
      </c>
      <c r="AH5" s="82">
        <f>'_Resource Additions_Annual_'!BM986</f>
        <v>0</v>
      </c>
      <c r="AI5" s="82">
        <f>'_Resource Additions_Annual_'!BM1014</f>
        <v>680</v>
      </c>
    </row>
    <row r="6" spans="1:35" ht="18" customHeight="1" thickBot="1" x14ac:dyDescent="0.3">
      <c r="A6" s="79" t="s">
        <v>1</v>
      </c>
      <c r="B6" s="82">
        <f>'_Resource Additions_Annual_'!BM7</f>
        <v>123.04000151157379</v>
      </c>
      <c r="C6" s="82">
        <f>'_Resource Additions_Annual_'!BM35</f>
        <v>181.3300017118454</v>
      </c>
      <c r="D6" s="82">
        <f>'_Resource Additions_Annual_'!BM63</f>
        <v>128.14000165462494</v>
      </c>
      <c r="E6" s="82">
        <f>'_Resource Additions_Annual_'!BM91</f>
        <v>191.75999999046326</v>
      </c>
      <c r="F6" s="82">
        <f>'_Resource Additions_Annual_'!BM119</f>
        <v>173.29000151157379</v>
      </c>
      <c r="G6" s="82">
        <f>'_Resource Additions_Annual_'!BM147</f>
        <v>178.4000016450882</v>
      </c>
      <c r="H6" s="82">
        <f>'_Resource Additions_Annual_'!BM175</f>
        <v>179.82000303268433</v>
      </c>
      <c r="I6" s="82">
        <f>'_Resource Additions_Annual_'!BM231</f>
        <v>174.71000289916992</v>
      </c>
      <c r="J6" s="82">
        <f>'_Resource Additions_Annual_'!BM259</f>
        <v>188.20000183582306</v>
      </c>
      <c r="K6" s="82">
        <f>'_Resource Additions_Annual_'!BM287</f>
        <v>195.34999871253967</v>
      </c>
      <c r="L6" s="82">
        <f>'_Resource Additions_Annual_'!BM315</f>
        <v>187.85999941825867</v>
      </c>
      <c r="M6" s="82">
        <f>'_Resource Additions_Annual_'!BM343</f>
        <v>204.59000205993652</v>
      </c>
      <c r="N6" s="82">
        <f>'_Resource Additions_Annual_'!BM371</f>
        <v>139.84000182151794</v>
      </c>
      <c r="O6" s="82">
        <f>'_Resource Additions_Annual_'!BM399</f>
        <v>183.02000308036804</v>
      </c>
      <c r="P6" s="82">
        <f>'_Resource Additions_Annual_'!BM427</f>
        <v>185.39000141620636</v>
      </c>
      <c r="Q6" s="82">
        <f>'_Resource Additions_Annual_'!BM455</f>
        <v>58.570000290870667</v>
      </c>
      <c r="R6" s="82">
        <f>'_Resource Additions_Annual_'!BM483</f>
        <v>58.570000290870667</v>
      </c>
      <c r="S6" s="82">
        <f>'_Resource Additions_Annual_'!BM511</f>
        <v>128.14000165462494</v>
      </c>
      <c r="T6" s="82">
        <f>'_Resource Additions_Annual_'!BM539</f>
        <v>204.39000236988068</v>
      </c>
      <c r="U6" s="82">
        <f>'_Resource Additions_Annual_'!BM567</f>
        <v>177.92000305652618</v>
      </c>
      <c r="V6" s="82">
        <f>'_Resource Additions_Annual_'!BM595</f>
        <v>122.23999845981598</v>
      </c>
      <c r="W6" s="82">
        <f>'_Resource Additions_Annual_'!BM623</f>
        <v>129.2099986076355</v>
      </c>
      <c r="X6" s="82">
        <f>'_Resource Additions_Annual_'!BM651</f>
        <v>108.38000166416168</v>
      </c>
      <c r="Y6" s="82">
        <f>'_Resource Additions_Annual_'!BM679</f>
        <v>129.97000169754028</v>
      </c>
      <c r="Z6" s="82">
        <f>'_Resource Additions_Annual_'!BM707</f>
        <v>202.87000072002411</v>
      </c>
      <c r="AA6" s="82">
        <f>'_Resource Additions_Annual_'!BM735</f>
        <v>123.04000151157379</v>
      </c>
      <c r="AB6" s="82">
        <f>'_Resource Additions_Annual_'!BM791</f>
        <v>216.68000096082687</v>
      </c>
      <c r="AC6" s="82">
        <f>'_Resource Additions_Annual_'!BM819</f>
        <v>216.68000096082687</v>
      </c>
      <c r="AD6" s="82">
        <f>'_Resource Additions_Annual_'!BM847</f>
        <v>216.68000096082687</v>
      </c>
      <c r="AE6" s="82">
        <f>'_Resource Additions_Annual_'!BM875</f>
        <v>216.68000096082687</v>
      </c>
      <c r="AF6" s="82">
        <f>'_Resource Additions_Annual_'!BM903</f>
        <v>216.68000096082687</v>
      </c>
      <c r="AG6" s="82">
        <f>'_Resource Additions_Annual_'!BM959</f>
        <v>0</v>
      </c>
      <c r="AH6" s="82">
        <f>'_Resource Additions_Annual_'!BM987</f>
        <v>181.63000166416168</v>
      </c>
      <c r="AI6" s="82">
        <f>'_Resource Additions_Annual_'!BM1015</f>
        <v>216.68000096082687</v>
      </c>
    </row>
    <row r="7" spans="1:35" ht="18" customHeight="1" thickBot="1" x14ac:dyDescent="0.3">
      <c r="A7" s="79" t="s">
        <v>65</v>
      </c>
      <c r="B7" s="82">
        <f>'_Resource Additions_Annual_'!BM8</f>
        <v>117.77000427246094</v>
      </c>
      <c r="C7" s="82">
        <f>'_Resource Additions_Annual_'!BM36</f>
        <v>117.77000427246094</v>
      </c>
      <c r="D7" s="82">
        <f>'_Resource Additions_Annual_'!BM64</f>
        <v>117.77000427246094</v>
      </c>
      <c r="E7" s="82">
        <f>'_Resource Additions_Annual_'!BM92</f>
        <v>117.77000427246094</v>
      </c>
      <c r="F7" s="82">
        <f>'_Resource Additions_Annual_'!BM120</f>
        <v>117.77000427246094</v>
      </c>
      <c r="G7" s="82">
        <f>'_Resource Additions_Annual_'!BM148</f>
        <v>117.77000427246094</v>
      </c>
      <c r="H7" s="82">
        <f>'_Resource Additions_Annual_'!BM176</f>
        <v>117.77000427246094</v>
      </c>
      <c r="I7" s="82">
        <f>'_Resource Additions_Annual_'!BM232</f>
        <v>117.77000427246094</v>
      </c>
      <c r="J7" s="82">
        <f>'_Resource Additions_Annual_'!BM260</f>
        <v>117.77000427246094</v>
      </c>
      <c r="K7" s="82">
        <f>'_Resource Additions_Annual_'!BM288</f>
        <v>117.77000427246094</v>
      </c>
      <c r="L7" s="82">
        <f>'_Resource Additions_Annual_'!BM316</f>
        <v>117.77000427246094</v>
      </c>
      <c r="M7" s="82">
        <f>'_Resource Additions_Annual_'!BM344</f>
        <v>117.77000427246094</v>
      </c>
      <c r="N7" s="82">
        <f>'_Resource Additions_Annual_'!BM372</f>
        <v>117.77000427246094</v>
      </c>
      <c r="O7" s="82">
        <f>'_Resource Additions_Annual_'!BM400</f>
        <v>117.77000427246094</v>
      </c>
      <c r="P7" s="82">
        <f>'_Resource Additions_Annual_'!BM428</f>
        <v>117.77000427246094</v>
      </c>
      <c r="Q7" s="82">
        <f>'_Resource Additions_Annual_'!BM456</f>
        <v>117.77000427246094</v>
      </c>
      <c r="R7" s="82">
        <f>'_Resource Additions_Annual_'!BM484</f>
        <v>117.77000427246094</v>
      </c>
      <c r="S7" s="82">
        <f>'_Resource Additions_Annual_'!BM512</f>
        <v>117.77000427246094</v>
      </c>
      <c r="T7" s="82">
        <f>'_Resource Additions_Annual_'!BM540</f>
        <v>117.77000427246094</v>
      </c>
      <c r="U7" s="82">
        <f>'_Resource Additions_Annual_'!BM568</f>
        <v>117.77000427246094</v>
      </c>
      <c r="V7" s="82">
        <f>'_Resource Additions_Annual_'!BM596</f>
        <v>117.77000427246094</v>
      </c>
      <c r="W7" s="82">
        <f>'_Resource Additions_Annual_'!BM624</f>
        <v>117.77000427246094</v>
      </c>
      <c r="X7" s="82">
        <f>'_Resource Additions_Annual_'!BM652</f>
        <v>117.77000427246094</v>
      </c>
      <c r="Y7" s="82">
        <f>'_Resource Additions_Annual_'!BM680</f>
        <v>117.77000427246094</v>
      </c>
      <c r="Z7" s="82">
        <f>'_Resource Additions_Annual_'!BM708</f>
        <v>117.77000427246094</v>
      </c>
      <c r="AA7" s="82">
        <f>'_Resource Additions_Annual_'!BM736</f>
        <v>117.77000427246094</v>
      </c>
      <c r="AB7" s="82">
        <f>'_Resource Additions_Annual_'!BM792</f>
        <v>117.77000427246094</v>
      </c>
      <c r="AC7" s="82">
        <f>'_Resource Additions_Annual_'!BM820</f>
        <v>117.77000427246094</v>
      </c>
      <c r="AD7" s="82">
        <f>'_Resource Additions_Annual_'!BM848</f>
        <v>117.77000427246094</v>
      </c>
      <c r="AE7" s="82">
        <f>'_Resource Additions_Annual_'!BM876</f>
        <v>117.77000427246094</v>
      </c>
      <c r="AF7" s="82">
        <f>'_Resource Additions_Annual_'!BM904</f>
        <v>117.77000427246094</v>
      </c>
      <c r="AG7" s="82">
        <f>'_Resource Additions_Annual_'!BM960</f>
        <v>117.77000427246094</v>
      </c>
      <c r="AH7" s="82">
        <f>'_Resource Additions_Annual_'!BM988</f>
        <v>117.77000427246094</v>
      </c>
      <c r="AI7" s="82">
        <f>'_Resource Additions_Annual_'!BM1016</f>
        <v>117.77000427246094</v>
      </c>
    </row>
    <row r="8" spans="1:35" ht="18" customHeight="1" thickBot="1" x14ac:dyDescent="0.3">
      <c r="A8" s="84" t="s">
        <v>38</v>
      </c>
      <c r="B8" s="82">
        <f>'_Resource Additions_Annual_'!BM9</f>
        <v>90</v>
      </c>
      <c r="C8" s="82">
        <f>'_Resource Additions_Annual_'!BM37</f>
        <v>30</v>
      </c>
      <c r="D8" s="82">
        <f>'_Resource Additions_Annual_'!BM65</f>
        <v>150</v>
      </c>
      <c r="E8" s="82">
        <f>'_Resource Additions_Annual_'!BM93</f>
        <v>150</v>
      </c>
      <c r="F8" s="82">
        <f>'_Resource Additions_Annual_'!BM121</f>
        <v>135</v>
      </c>
      <c r="G8" s="82">
        <f>'_Resource Additions_Annual_'!BM149</f>
        <v>150</v>
      </c>
      <c r="H8" s="82">
        <f>'_Resource Additions_Annual_'!BM177</f>
        <v>135</v>
      </c>
      <c r="I8" s="82">
        <f>'_Resource Additions_Annual_'!BM233</f>
        <v>150</v>
      </c>
      <c r="J8" s="82">
        <f>'_Resource Additions_Annual_'!BM261</f>
        <v>150</v>
      </c>
      <c r="K8" s="82">
        <f>'_Resource Additions_Annual_'!BM289</f>
        <v>150</v>
      </c>
      <c r="L8" s="82">
        <f>'_Resource Additions_Annual_'!BM317</f>
        <v>135</v>
      </c>
      <c r="M8" s="82">
        <f>'_Resource Additions_Annual_'!BM345</f>
        <v>60</v>
      </c>
      <c r="N8" s="82">
        <f>'_Resource Additions_Annual_'!BM373</f>
        <v>150</v>
      </c>
      <c r="O8" s="82">
        <f>'_Resource Additions_Annual_'!BM401</f>
        <v>135</v>
      </c>
      <c r="P8" s="82">
        <f>'_Resource Additions_Annual_'!BM429</f>
        <v>75</v>
      </c>
      <c r="Q8" s="82">
        <f>'_Resource Additions_Annual_'!BM457</f>
        <v>0</v>
      </c>
      <c r="R8" s="82">
        <f>'_Resource Additions_Annual_'!BM485</f>
        <v>75</v>
      </c>
      <c r="S8" s="82">
        <f>'_Resource Additions_Annual_'!BM513</f>
        <v>0</v>
      </c>
      <c r="T8" s="82">
        <f>'_Resource Additions_Annual_'!BM541</f>
        <v>0</v>
      </c>
      <c r="U8" s="82">
        <f>'_Resource Additions_Annual_'!BM569</f>
        <v>15</v>
      </c>
      <c r="V8" s="82">
        <f>'_Resource Additions_Annual_'!BM597</f>
        <v>15</v>
      </c>
      <c r="W8" s="82">
        <f>'_Resource Additions_Annual_'!BM625</f>
        <v>0</v>
      </c>
      <c r="X8" s="82">
        <f>'_Resource Additions_Annual_'!BM653</f>
        <v>135</v>
      </c>
      <c r="Y8" s="82">
        <f>'_Resource Additions_Annual_'!BM681</f>
        <v>150</v>
      </c>
      <c r="Z8" s="82">
        <f>'_Resource Additions_Annual_'!BM709</f>
        <v>0</v>
      </c>
      <c r="AA8" s="82">
        <f>'_Resource Additions_Annual_'!BM737</f>
        <v>0</v>
      </c>
      <c r="AB8" s="82">
        <f>'_Resource Additions_Annual_'!BM793</f>
        <v>105</v>
      </c>
      <c r="AC8" s="82">
        <f>'_Resource Additions_Annual_'!BM821</f>
        <v>120</v>
      </c>
      <c r="AD8" s="82">
        <f>'_Resource Additions_Annual_'!BM849</f>
        <v>120</v>
      </c>
      <c r="AE8" s="82">
        <f>'_Resource Additions_Annual_'!BM877</f>
        <v>105</v>
      </c>
      <c r="AF8" s="82">
        <f>'_Resource Additions_Annual_'!BM905</f>
        <v>120</v>
      </c>
      <c r="AG8" s="82">
        <f>'_Resource Additions_Annual_'!BM961</f>
        <v>150</v>
      </c>
      <c r="AH8" s="82">
        <f>'_Resource Additions_Annual_'!BM989</f>
        <v>150</v>
      </c>
      <c r="AI8" s="82">
        <f>'_Resource Additions_Annual_'!BM1017</f>
        <v>120</v>
      </c>
    </row>
    <row r="9" spans="1:35" ht="18" customHeight="1" thickBot="1" x14ac:dyDescent="0.3">
      <c r="A9" s="84" t="s">
        <v>47</v>
      </c>
      <c r="B9" s="82">
        <f>'_Resource Additions_Annual_'!BM10</f>
        <v>1392.9999847412109</v>
      </c>
      <c r="C9" s="82">
        <f>'_Resource Additions_Annual_'!BM38</f>
        <v>1096.1100006103516</v>
      </c>
      <c r="D9" s="82">
        <f>'_Resource Additions_Annual_'!BM66</f>
        <v>2292.4599914550781</v>
      </c>
      <c r="E9" s="82">
        <f>'_Resource Additions_Annual_'!BM94</f>
        <v>2388.099983215332</v>
      </c>
      <c r="F9" s="82">
        <f>'_Resource Additions_Annual_'!BM122</f>
        <v>995.35000610351563</v>
      </c>
      <c r="G9" s="82">
        <f>'_Resource Additions_Annual_'!BM150</f>
        <v>499.74998474121094</v>
      </c>
      <c r="H9" s="82">
        <f>'_Resource Additions_Annual_'!BM178</f>
        <v>1295.0500030517578</v>
      </c>
      <c r="I9" s="82">
        <f>'_Resource Additions_Annual_'!BM234</f>
        <v>1393.5999908447266</v>
      </c>
      <c r="J9" s="82">
        <f>'_Resource Additions_Annual_'!BM262</f>
        <v>1393.0999984741211</v>
      </c>
      <c r="K9" s="82">
        <f>'_Resource Additions_Annual_'!BM290</f>
        <v>1391.4499893188477</v>
      </c>
      <c r="L9" s="82">
        <f>'_Resource Additions_Annual_'!BM318</f>
        <v>1294.4000015258789</v>
      </c>
      <c r="M9" s="82">
        <f>'_Resource Additions_Annual_'!BM346</f>
        <v>995.75000762939453</v>
      </c>
      <c r="N9" s="82">
        <f>'_Resource Additions_Annual_'!BM374</f>
        <v>1392.5999984741211</v>
      </c>
      <c r="O9" s="82">
        <f>'_Resource Additions_Annual_'!BM402</f>
        <v>1394.7999954223633</v>
      </c>
      <c r="P9" s="82">
        <f>'_Resource Additions_Annual_'!BM430</f>
        <v>1593.2999877929688</v>
      </c>
      <c r="Q9" s="82">
        <f>'_Resource Additions_Annual_'!BM458</f>
        <v>1993.5000076293945</v>
      </c>
      <c r="R9" s="82">
        <f>'_Resource Additions_Annual_'!BM486</f>
        <v>3267.9600677490234</v>
      </c>
      <c r="S9" s="82">
        <f>'_Resource Additions_Annual_'!BM514</f>
        <v>1692.0999908447266</v>
      </c>
      <c r="T9" s="82">
        <f>'_Resource Additions_Annual_'!BM542</f>
        <v>99</v>
      </c>
      <c r="U9" s="82">
        <f>'_Resource Additions_Annual_'!BM570</f>
        <v>1695.3499984741211</v>
      </c>
      <c r="V9" s="82">
        <f>'_Resource Additions_Annual_'!BM598</f>
        <v>2293.75</v>
      </c>
      <c r="W9" s="82">
        <f>'_Resource Additions_Annual_'!BM626</f>
        <v>2292.0500030517578</v>
      </c>
      <c r="X9" s="82">
        <f>'_Resource Additions_Annual_'!BM654</f>
        <v>4879.7799682617188</v>
      </c>
      <c r="Y9" s="82">
        <f>'_Resource Additions_Annual_'!BM682</f>
        <v>1194.6999893188477</v>
      </c>
      <c r="Z9" s="82">
        <f>'_Resource Additions_Annual_'!BM710</f>
        <v>0</v>
      </c>
      <c r="AA9" s="82">
        <f>'_Resource Additions_Annual_'!BM738</f>
        <v>0</v>
      </c>
      <c r="AB9" s="82">
        <f>'_Resource Additions_Annual_'!BM794</f>
        <v>696.39999389648438</v>
      </c>
      <c r="AC9" s="82">
        <f>'_Resource Additions_Annual_'!BM822</f>
        <v>895.25000762939453</v>
      </c>
      <c r="AD9" s="82">
        <f>'_Resource Additions_Annual_'!BM850</f>
        <v>895.19999694824219</v>
      </c>
      <c r="AE9" s="82">
        <f>'_Resource Additions_Annual_'!BM878</f>
        <v>696.39999389648438</v>
      </c>
      <c r="AF9" s="82">
        <f>'_Resource Additions_Annual_'!BM906</f>
        <v>596.40000152587891</v>
      </c>
      <c r="AG9" s="82">
        <f>'_Resource Additions_Annual_'!BM962</f>
        <v>2688.1699829101563</v>
      </c>
      <c r="AH9" s="82">
        <f>'_Resource Additions_Annual_'!BM990</f>
        <v>1094.4500045776367</v>
      </c>
      <c r="AI9" s="82">
        <f>'_Resource Additions_Annual_'!BM1018</f>
        <v>596.40000152587891</v>
      </c>
    </row>
    <row r="10" spans="1:35" ht="18" customHeight="1" thickBot="1" x14ac:dyDescent="0.3">
      <c r="A10" s="84" t="s">
        <v>53</v>
      </c>
      <c r="B10" s="82">
        <f>'_Resource Additions_Annual_'!BM11</f>
        <v>3350</v>
      </c>
      <c r="C10" s="82">
        <f>'_Resource Additions_Annual_'!BM39</f>
        <v>2450</v>
      </c>
      <c r="D10" s="82">
        <f>'_Resource Additions_Annual_'!BM67</f>
        <v>3850</v>
      </c>
      <c r="E10" s="82">
        <f>'_Resource Additions_Annual_'!BM95</f>
        <v>2250</v>
      </c>
      <c r="F10" s="82">
        <f>'_Resource Additions_Annual_'!BM123</f>
        <v>3350</v>
      </c>
      <c r="G10" s="82">
        <f>'_Resource Additions_Annual_'!BM151</f>
        <v>2615</v>
      </c>
      <c r="H10" s="82">
        <f>'_Resource Additions_Annual_'!BM179</f>
        <v>3300</v>
      </c>
      <c r="I10" s="82">
        <f>'_Resource Additions_Annual_'!BM235</f>
        <v>3150</v>
      </c>
      <c r="J10" s="82">
        <f>'_Resource Additions_Annual_'!BM263</f>
        <v>3450</v>
      </c>
      <c r="K10" s="82">
        <f>'_Resource Additions_Annual_'!BM291</f>
        <v>3150</v>
      </c>
      <c r="L10" s="82">
        <f>'_Resource Additions_Annual_'!BM319</f>
        <v>3150</v>
      </c>
      <c r="M10" s="82">
        <f>'_Resource Additions_Annual_'!BM347</f>
        <v>3550</v>
      </c>
      <c r="N10" s="82">
        <f>'_Resource Additions_Annual_'!BM375</f>
        <v>3150</v>
      </c>
      <c r="O10" s="82">
        <f>'_Resource Additions_Annual_'!BM403</f>
        <v>3150</v>
      </c>
      <c r="P10" s="82">
        <f>'_Resource Additions_Annual_'!BM431</f>
        <v>3150</v>
      </c>
      <c r="Q10" s="82">
        <f>'_Resource Additions_Annual_'!BM459</f>
        <v>3850</v>
      </c>
      <c r="R10" s="82">
        <f>'_Resource Additions_Annual_'!BM487</f>
        <v>3600</v>
      </c>
      <c r="S10" s="82">
        <f>'_Resource Additions_Annual_'!BM515</f>
        <v>3950</v>
      </c>
      <c r="T10" s="82">
        <f>'_Resource Additions_Annual_'!BM543</f>
        <v>3650</v>
      </c>
      <c r="U10" s="82">
        <f>'_Resource Additions_Annual_'!BM571</f>
        <v>3550</v>
      </c>
      <c r="V10" s="82">
        <f>'_Resource Additions_Annual_'!BM599</f>
        <v>3550</v>
      </c>
      <c r="W10" s="82">
        <f>'_Resource Additions_Annual_'!BM627</f>
        <v>3250</v>
      </c>
      <c r="X10" s="82">
        <f>'_Resource Additions_Annual_'!BM655</f>
        <v>3850</v>
      </c>
      <c r="Y10" s="82">
        <f>'_Resource Additions_Annual_'!BM683</f>
        <v>3150</v>
      </c>
      <c r="Z10" s="82">
        <f>'_Resource Additions_Annual_'!BM711</f>
        <v>350</v>
      </c>
      <c r="AA10" s="82">
        <f>'_Resource Additions_Annual_'!BM739</f>
        <v>350</v>
      </c>
      <c r="AB10" s="82">
        <f>'_Resource Additions_Annual_'!BM795</f>
        <v>3250</v>
      </c>
      <c r="AC10" s="82">
        <f>'_Resource Additions_Annual_'!BM823</f>
        <v>3150</v>
      </c>
      <c r="AD10" s="82">
        <f>'_Resource Additions_Annual_'!BM851</f>
        <v>3450</v>
      </c>
      <c r="AE10" s="82">
        <f>'_Resource Additions_Annual_'!BM879</f>
        <v>3250</v>
      </c>
      <c r="AF10" s="82">
        <f>'_Resource Additions_Annual_'!BM907</f>
        <v>3350</v>
      </c>
      <c r="AG10" s="82">
        <f>'_Resource Additions_Annual_'!BM963</f>
        <v>3450</v>
      </c>
      <c r="AH10" s="82">
        <f>'_Resource Additions_Annual_'!BM991</f>
        <v>3350</v>
      </c>
      <c r="AI10" s="82">
        <f>'_Resource Additions_Annual_'!BM1019</f>
        <v>3350</v>
      </c>
    </row>
    <row r="11" spans="1:35" ht="18" customHeight="1" thickBot="1" x14ac:dyDescent="0.3">
      <c r="A11" s="79" t="s">
        <v>63</v>
      </c>
      <c r="B11" s="82">
        <f>'_Resource Additions_Annual_'!BM12</f>
        <v>249.59999847412109</v>
      </c>
      <c r="C11" s="82">
        <f>'_Resource Additions_Annual_'!BM40</f>
        <v>250</v>
      </c>
      <c r="D11" s="82">
        <f>'_Resource Additions_Annual_'!BM68</f>
        <v>0</v>
      </c>
      <c r="E11" s="82">
        <f>'_Resource Additions_Annual_'!BM96</f>
        <v>724.84999847412109</v>
      </c>
      <c r="F11" s="82">
        <f>'_Resource Additions_Annual_'!BM124</f>
        <v>375</v>
      </c>
      <c r="G11" s="82">
        <f>'_Resource Additions_Annual_'!BM152</f>
        <v>125</v>
      </c>
      <c r="H11" s="82">
        <f>'_Resource Additions_Annual_'!BM180</f>
        <v>250</v>
      </c>
      <c r="I11" s="82">
        <f>'_Resource Additions_Annual_'!BM236</f>
        <v>500</v>
      </c>
      <c r="J11" s="82">
        <f>'_Resource Additions_Annual_'!BM264</f>
        <v>125</v>
      </c>
      <c r="K11" s="82">
        <f>'_Resource Additions_Annual_'!BM292</f>
        <v>625</v>
      </c>
      <c r="L11" s="82">
        <f>'_Resource Additions_Annual_'!BM320</f>
        <v>375</v>
      </c>
      <c r="M11" s="82">
        <f>'_Resource Additions_Annual_'!BM348</f>
        <v>375</v>
      </c>
      <c r="N11" s="82">
        <f>'_Resource Additions_Annual_'!BM376</f>
        <v>250</v>
      </c>
      <c r="O11" s="82">
        <f>'_Resource Additions_Annual_'!BM404</f>
        <v>250</v>
      </c>
      <c r="P11" s="82">
        <f>'_Resource Additions_Annual_'!BM432</f>
        <v>250</v>
      </c>
      <c r="Q11" s="82">
        <f>'_Resource Additions_Annual_'!BM460</f>
        <v>0</v>
      </c>
      <c r="R11" s="82">
        <f>'_Resource Additions_Annual_'!BM488</f>
        <v>622.01000213623047</v>
      </c>
      <c r="S11" s="82">
        <f>'_Resource Additions_Annual_'!BM516</f>
        <v>0</v>
      </c>
      <c r="T11" s="82">
        <f>'_Resource Additions_Annual_'!BM544</f>
        <v>1249.0999984741211</v>
      </c>
      <c r="U11" s="82">
        <f>'_Resource Additions_Annual_'!BM572</f>
        <v>125</v>
      </c>
      <c r="V11" s="82">
        <f>'_Resource Additions_Annual_'!BM600</f>
        <v>0</v>
      </c>
      <c r="W11" s="82">
        <f>'_Resource Additions_Annual_'!BM628</f>
        <v>0</v>
      </c>
      <c r="X11" s="82">
        <f>'_Resource Additions_Annual_'!BM656</f>
        <v>824.94999694824219</v>
      </c>
      <c r="Y11" s="82">
        <f>'_Resource Additions_Annual_'!BM684</f>
        <v>0</v>
      </c>
      <c r="Z11" s="82">
        <f>'_Resource Additions_Annual_'!BM712</f>
        <v>0</v>
      </c>
      <c r="AA11" s="82">
        <f>'_Resource Additions_Annual_'!BM740</f>
        <v>0</v>
      </c>
      <c r="AB11" s="82">
        <f>'_Resource Additions_Annual_'!BM796</f>
        <v>375</v>
      </c>
      <c r="AC11" s="82">
        <f>'_Resource Additions_Annual_'!BM824</f>
        <v>425</v>
      </c>
      <c r="AD11" s="82">
        <f>'_Resource Additions_Annual_'!BM852</f>
        <v>125</v>
      </c>
      <c r="AE11" s="82">
        <f>'_Resource Additions_Annual_'!BM880</f>
        <v>375</v>
      </c>
      <c r="AF11" s="82">
        <f>'_Resource Additions_Annual_'!BM908</f>
        <v>250</v>
      </c>
      <c r="AG11" s="82">
        <f>'_Resource Additions_Annual_'!BM964</f>
        <v>500</v>
      </c>
      <c r="AH11" s="82">
        <f>'_Resource Additions_Annual_'!BM992</f>
        <v>425</v>
      </c>
      <c r="AI11" s="82">
        <f>'_Resource Additions_Annual_'!BM1020</f>
        <v>250</v>
      </c>
    </row>
    <row r="12" spans="1:35" ht="18" customHeight="1" thickBot="1" x14ac:dyDescent="0.3">
      <c r="A12" s="79" t="s">
        <v>149</v>
      </c>
      <c r="B12" s="82">
        <f>'_Resource Additions_Annual_'!BM13</f>
        <v>0</v>
      </c>
      <c r="C12" s="82">
        <f>'_Resource Additions_Annual_'!BM41</f>
        <v>0</v>
      </c>
      <c r="D12" s="82">
        <f>'_Resource Additions_Annual_'!BM69</f>
        <v>0</v>
      </c>
      <c r="E12" s="82">
        <f>'_Resource Additions_Annual_'!BM97</f>
        <v>0</v>
      </c>
      <c r="F12" s="82">
        <f>'_Resource Additions_Annual_'!BM125</f>
        <v>0</v>
      </c>
      <c r="G12" s="82">
        <f>'_Resource Additions_Annual_'!BM153</f>
        <v>0</v>
      </c>
      <c r="H12" s="82">
        <f>'_Resource Additions_Annual_'!BM181</f>
        <v>0</v>
      </c>
      <c r="I12" s="82">
        <f>'_Resource Additions_Annual_'!BM237</f>
        <v>0</v>
      </c>
      <c r="J12" s="82">
        <f>'_Resource Additions_Annual_'!BM265</f>
        <v>0</v>
      </c>
      <c r="K12" s="82">
        <f>'_Resource Additions_Annual_'!BM293</f>
        <v>0</v>
      </c>
      <c r="L12" s="82">
        <f>'_Resource Additions_Annual_'!BM321</f>
        <v>0</v>
      </c>
      <c r="M12" s="82">
        <f>'_Resource Additions_Annual_'!BM349</f>
        <v>0</v>
      </c>
      <c r="N12" s="82">
        <f>'_Resource Additions_Annual_'!BM377</f>
        <v>0</v>
      </c>
      <c r="O12" s="82">
        <f>'_Resource Additions_Annual_'!BM405</f>
        <v>0</v>
      </c>
      <c r="P12" s="82">
        <f>'_Resource Additions_Annual_'!BM433</f>
        <v>0</v>
      </c>
      <c r="Q12" s="82">
        <f>'_Resource Additions_Annual_'!BM461</f>
        <v>0</v>
      </c>
      <c r="R12" s="82">
        <f>'_Resource Additions_Annual_'!BM489</f>
        <v>21300</v>
      </c>
      <c r="S12" s="82">
        <f>'_Resource Additions_Annual_'!BM517</f>
        <v>0</v>
      </c>
      <c r="T12" s="82">
        <f>'_Resource Additions_Annual_'!BM545</f>
        <v>19600</v>
      </c>
      <c r="U12" s="82">
        <f>'_Resource Additions_Annual_'!BM573</f>
        <v>0</v>
      </c>
      <c r="V12" s="82">
        <f>'_Resource Additions_Annual_'!BM601</f>
        <v>2700</v>
      </c>
      <c r="W12" s="82">
        <f>'_Resource Additions_Annual_'!BM629</f>
        <v>0</v>
      </c>
      <c r="X12" s="82">
        <f>'_Resource Additions_Annual_'!BM657</f>
        <v>0</v>
      </c>
      <c r="Y12" s="82">
        <f>'_Resource Additions_Annual_'!BM685</f>
        <v>0</v>
      </c>
      <c r="Z12" s="82">
        <f>'_Resource Additions_Annual_'!BM713</f>
        <v>0</v>
      </c>
      <c r="AA12" s="82">
        <f>'_Resource Additions_Annual_'!BM741</f>
        <v>0</v>
      </c>
      <c r="AB12" s="82">
        <f>'_Resource Additions_Annual_'!BM797</f>
        <v>0</v>
      </c>
      <c r="AC12" s="82">
        <f>'_Resource Additions_Annual_'!BM825</f>
        <v>0</v>
      </c>
      <c r="AD12" s="82">
        <f>'_Resource Additions_Annual_'!BM853</f>
        <v>0</v>
      </c>
      <c r="AE12" s="82">
        <f>'_Resource Additions_Annual_'!BM881</f>
        <v>0</v>
      </c>
      <c r="AF12" s="82">
        <f>'_Resource Additions_Annual_'!BM909</f>
        <v>0</v>
      </c>
      <c r="AG12" s="82">
        <f>'_Resource Additions_Annual_'!BM965</f>
        <v>0</v>
      </c>
      <c r="AH12" s="82">
        <f>'_Resource Additions_Annual_'!BM993</f>
        <v>0</v>
      </c>
      <c r="AI12" s="82">
        <f>'_Resource Additions_Annual_'!BM1021</f>
        <v>0</v>
      </c>
    </row>
    <row r="13" spans="1:35" ht="18" customHeight="1" thickBot="1" x14ac:dyDescent="0.3">
      <c r="A13" s="79" t="s">
        <v>336</v>
      </c>
      <c r="B13" s="82">
        <f>'_Resource Additions_Annual_'!BM14</f>
        <v>948</v>
      </c>
      <c r="C13" s="82">
        <f>'_Resource Additions_Annual_'!BM42</f>
        <v>237</v>
      </c>
      <c r="D13" s="82">
        <f>'_Resource Additions_Annual_'!BM70</f>
        <v>1659</v>
      </c>
      <c r="E13" s="82">
        <f>'_Resource Additions_Annual_'!BM98</f>
        <v>473.60000991821289</v>
      </c>
      <c r="F13" s="82">
        <f>'_Resource Additions_Annual_'!BM126</f>
        <v>1731.8000030517578</v>
      </c>
      <c r="G13" s="82">
        <f>'_Resource Additions_Annual_'!BM154</f>
        <v>1002.6000022888184</v>
      </c>
      <c r="H13" s="82">
        <f>'_Resource Additions_Annual_'!BM182</f>
        <v>948</v>
      </c>
      <c r="I13" s="82">
        <f>'_Resource Additions_Annual_'!BM238</f>
        <v>966.20000076293945</v>
      </c>
      <c r="J13" s="82">
        <f>'_Resource Additions_Annual_'!BM266</f>
        <v>1185</v>
      </c>
      <c r="K13" s="82">
        <f>'_Resource Additions_Annual_'!BM294</f>
        <v>948</v>
      </c>
      <c r="L13" s="82">
        <f>'_Resource Additions_Annual_'!BM322</f>
        <v>765.60000228881836</v>
      </c>
      <c r="M13" s="82">
        <f>'_Resource Additions_Annual_'!BM350</f>
        <v>747.0000114440918</v>
      </c>
      <c r="N13" s="82">
        <f>'_Resource Additions_Annual_'!BM378</f>
        <v>948</v>
      </c>
      <c r="O13" s="82">
        <f>'_Resource Additions_Annual_'!BM406</f>
        <v>829</v>
      </c>
      <c r="P13" s="82">
        <f>'_Resource Additions_Annual_'!BM434</f>
        <v>948</v>
      </c>
      <c r="Q13" s="82">
        <f>'_Resource Additions_Annual_'!BM462</f>
        <v>0</v>
      </c>
      <c r="R13" s="82">
        <f>'_Resource Additions_Annual_'!BM490</f>
        <v>0</v>
      </c>
      <c r="S13" s="82">
        <f>'_Resource Additions_Annual_'!BM518</f>
        <v>0</v>
      </c>
      <c r="T13" s="82">
        <f>'_Resource Additions_Annual_'!BM546</f>
        <v>0</v>
      </c>
      <c r="U13" s="82">
        <f>'_Resource Additions_Annual_'!BM574</f>
        <v>474</v>
      </c>
      <c r="V13" s="82">
        <f>'_Resource Additions_Annual_'!BM602</f>
        <v>18.20000076293945</v>
      </c>
      <c r="W13" s="82">
        <f>'_Resource Additions_Annual_'!BM630</f>
        <v>0</v>
      </c>
      <c r="X13" s="82">
        <f>'_Resource Additions_Annual_'!BM658</f>
        <v>2961</v>
      </c>
      <c r="Y13" s="82">
        <f>'_Resource Additions_Annual_'!BM686</f>
        <v>0</v>
      </c>
      <c r="Z13" s="82">
        <f>'_Resource Additions_Annual_'!BM714</f>
        <v>1896</v>
      </c>
      <c r="AA13" s="82">
        <f>'_Resource Additions_Annual_'!BM742</f>
        <v>2133</v>
      </c>
      <c r="AB13" s="82">
        <f>'_Resource Additions_Annual_'!BM798</f>
        <v>966.20000076293945</v>
      </c>
      <c r="AC13" s="82">
        <f>'_Resource Additions_Annual_'!BM826</f>
        <v>948</v>
      </c>
      <c r="AD13" s="82">
        <f>'_Resource Additions_Annual_'!BM854</f>
        <v>1002.6000022888184</v>
      </c>
      <c r="AE13" s="82">
        <f>'_Resource Additions_Annual_'!BM882</f>
        <v>966.20000076293945</v>
      </c>
      <c r="AF13" s="82">
        <f>'_Resource Additions_Annual_'!BM910</f>
        <v>1677.2000007629395</v>
      </c>
      <c r="AG13" s="82">
        <f>'_Resource Additions_Annual_'!BM966</f>
        <v>1422</v>
      </c>
      <c r="AH13" s="82">
        <f>'_Resource Additions_Annual_'!BM994</f>
        <v>948</v>
      </c>
      <c r="AI13" s="82">
        <f>'_Resource Additions_Annual_'!BM1022</f>
        <v>1677.2000007629395</v>
      </c>
    </row>
    <row r="14" spans="1:35" ht="16.5" thickBot="1" x14ac:dyDescent="0.3">
      <c r="A14" s="76"/>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row>
    <row r="15" spans="1:35" s="33" customFormat="1" ht="16.5" thickTop="1" thickBot="1" x14ac:dyDescent="0.3">
      <c r="A15" s="33" t="s">
        <v>331</v>
      </c>
      <c r="B15" s="33" t="s">
        <v>324</v>
      </c>
    </row>
    <row r="16" spans="1:35" ht="33.75" customHeight="1" thickBot="1" x14ac:dyDescent="0.3">
      <c r="A16" s="76" t="s">
        <v>147</v>
      </c>
      <c r="B16" s="77" t="str">
        <f>B2</f>
        <v>1 Mid</v>
      </c>
      <c r="C16" s="77" t="str">
        <f t="shared" ref="C16:F16" si="0">C2</f>
        <v>2 Low</v>
      </c>
      <c r="D16" s="77" t="str">
        <f t="shared" si="0"/>
        <v>3 High</v>
      </c>
      <c r="E16" s="77" t="str">
        <f t="shared" si="0"/>
        <v>A Renewable Overgeneration</v>
      </c>
      <c r="F16" s="77" t="str">
        <f t="shared" si="0"/>
        <v>B Market Reliance</v>
      </c>
      <c r="G16" s="77" t="str">
        <f t="shared" ref="G16:AI16" si="1">G2</f>
        <v>C Distributed Transmission</v>
      </c>
      <c r="H16" s="77" t="str">
        <f t="shared" si="1"/>
        <v>D Transmission/build constraints - time delayed (option 2)</v>
      </c>
      <c r="I16" s="77" t="str">
        <f t="shared" si="1"/>
        <v>F 6-Yr DSR Ramp</v>
      </c>
      <c r="J16" s="77" t="str">
        <f t="shared" si="1"/>
        <v>G NEI DSR</v>
      </c>
      <c r="K16" s="77" t="str">
        <f t="shared" si="1"/>
        <v>H Social Discount DSR</v>
      </c>
      <c r="L16" s="77" t="str">
        <f t="shared" si="1"/>
        <v>I SCGHG Dispatch Cost - LTCE Model</v>
      </c>
      <c r="M16" s="77" t="str">
        <f t="shared" si="1"/>
        <v>J SCGHG Dispatch Cost - LTCE and Hourly Models</v>
      </c>
      <c r="N16" s="77" t="str">
        <f t="shared" si="1"/>
        <v>K AR5 Upstream Emissions</v>
      </c>
      <c r="O16" s="77" t="str">
        <f t="shared" si="1"/>
        <v>L SCGHG Federal CO2 Tax as Fixed Cost</v>
      </c>
      <c r="P16" s="77" t="str">
        <f t="shared" si="1"/>
        <v>M Alternative Fuel for Peakers - Biodiesel</v>
      </c>
      <c r="Q16" s="77" t="str">
        <f t="shared" si="1"/>
        <v>N1 100% Renewable by 2030 Batteries</v>
      </c>
      <c r="R16" s="77" t="str">
        <f t="shared" si="1"/>
        <v>N2 100% Renewable by 2030 PSH</v>
      </c>
      <c r="S16" s="77" t="str">
        <f t="shared" si="1"/>
        <v>O1 100% Renewable by 2045 Batteries</v>
      </c>
      <c r="T16" s="77" t="str">
        <f t="shared" si="1"/>
        <v>O2 100% Renewable by 2045 PSH</v>
      </c>
      <c r="U16" s="77" t="str">
        <f t="shared" si="1"/>
        <v>P1 No Thermal Before 2030, 2Hr LiIon</v>
      </c>
      <c r="V16" s="77" t="str">
        <f t="shared" si="1"/>
        <v>P2 No Thermal Before 2030, PHES</v>
      </c>
      <c r="W16" s="77" t="str">
        <f t="shared" si="1"/>
        <v>P3 No Thermal Before 2030, 4Hr LiIon</v>
      </c>
      <c r="X16" s="77" t="str">
        <f t="shared" si="1"/>
        <v>Q Fuel switching, gas to electric</v>
      </c>
      <c r="Y16" s="77" t="str">
        <f t="shared" si="1"/>
        <v>R Temperature sensitivity on load</v>
      </c>
      <c r="Z16" s="77" t="str">
        <f t="shared" si="1"/>
        <v>S SCGHG Only, No CETA</v>
      </c>
      <c r="AA16" s="77" t="str">
        <f t="shared" si="1"/>
        <v>T No CETA</v>
      </c>
      <c r="AB16" s="77" t="str">
        <f t="shared" si="1"/>
        <v>V1 Balanced portfolio</v>
      </c>
      <c r="AC16" s="77" t="str">
        <f t="shared" si="1"/>
        <v>V2 Balanced portfolio + MT Wind and PSH</v>
      </c>
      <c r="AD16" s="77" t="str">
        <f t="shared" si="1"/>
        <v>V3 Balanced portfolio + 6 Year DSR</v>
      </c>
      <c r="AE16" s="77" t="str">
        <f t="shared" si="1"/>
        <v>W Preferred Portfolio (BP with Biodiesel)</v>
      </c>
      <c r="AF16" s="77" t="str">
        <f t="shared" si="1"/>
        <v>X Balanced Portfolio with Reduced Market Reliance</v>
      </c>
      <c r="AG16" s="77" t="str">
        <f t="shared" si="1"/>
        <v>Z No DSR</v>
      </c>
      <c r="AH16" s="77" t="str">
        <f t="shared" si="1"/>
        <v>AA MT Wind + PHSE</v>
      </c>
      <c r="AI16" s="77" t="str">
        <f t="shared" si="1"/>
        <v>WX BP, Market Reliance, Biodiesel</v>
      </c>
    </row>
    <row r="17" spans="1:35" ht="21.75" customHeight="1" thickTop="1" thickBot="1" x14ac:dyDescent="0.3">
      <c r="A17" s="79" t="s">
        <v>148</v>
      </c>
      <c r="B17" s="83" t="str">
        <f>CONCATENATE(ROUND(B3,0)," MW")</f>
        <v>1497 MW</v>
      </c>
      <c r="C17" s="83" t="str">
        <f t="shared" ref="C17:F17" si="2">CONCATENATE(ROUND(C3,0)," MW")</f>
        <v>1537 MW</v>
      </c>
      <c r="D17" s="83" t="str">
        <f t="shared" si="2"/>
        <v>1733 MW</v>
      </c>
      <c r="E17" s="83" t="str">
        <f t="shared" si="2"/>
        <v>1537 MW</v>
      </c>
      <c r="F17" s="83" t="str">
        <f t="shared" si="2"/>
        <v>1497 MW</v>
      </c>
      <c r="G17" s="83" t="str">
        <f t="shared" ref="G17:AI17" si="3">CONCATENATE(ROUND(G3,0)," MW")</f>
        <v>1537 MW</v>
      </c>
      <c r="H17" s="83" t="str">
        <f t="shared" si="3"/>
        <v>1537 MW</v>
      </c>
      <c r="I17" s="83" t="str">
        <f t="shared" si="3"/>
        <v>1372 MW</v>
      </c>
      <c r="J17" s="83" t="str">
        <f t="shared" si="3"/>
        <v>1304 MW</v>
      </c>
      <c r="K17" s="83" t="str">
        <f t="shared" si="3"/>
        <v>1179 MW</v>
      </c>
      <c r="L17" s="83" t="str">
        <f t="shared" si="3"/>
        <v>1497 MW</v>
      </c>
      <c r="M17" s="83" t="str">
        <f t="shared" si="3"/>
        <v>1497 MW</v>
      </c>
      <c r="N17" s="83" t="str">
        <f t="shared" si="3"/>
        <v>1497 MW</v>
      </c>
      <c r="O17" s="83" t="str">
        <f t="shared" si="3"/>
        <v>1537 MW</v>
      </c>
      <c r="P17" s="83" t="str">
        <f t="shared" si="3"/>
        <v>1537 MW</v>
      </c>
      <c r="Q17" s="83" t="str">
        <f t="shared" si="3"/>
        <v>1304 MW</v>
      </c>
      <c r="R17" s="83" t="str">
        <f t="shared" si="3"/>
        <v>1169 MW</v>
      </c>
      <c r="S17" s="83" t="str">
        <f t="shared" si="3"/>
        <v>1304 MW</v>
      </c>
      <c r="T17" s="83" t="str">
        <f t="shared" si="3"/>
        <v>1537 MW</v>
      </c>
      <c r="U17" s="83" t="str">
        <f t="shared" si="3"/>
        <v>1372 MW</v>
      </c>
      <c r="V17" s="83" t="str">
        <f t="shared" si="3"/>
        <v>1304 MW</v>
      </c>
      <c r="W17" s="83" t="str">
        <f t="shared" si="3"/>
        <v>1372 MW</v>
      </c>
      <c r="X17" s="83" t="str">
        <f t="shared" si="3"/>
        <v>1537 MW</v>
      </c>
      <c r="Y17" s="83" t="str">
        <f t="shared" si="3"/>
        <v>1372 MW</v>
      </c>
      <c r="Z17" s="83" t="str">
        <f t="shared" si="3"/>
        <v>1179 MW</v>
      </c>
      <c r="AA17" s="83" t="str">
        <f t="shared" si="3"/>
        <v>1042 MW</v>
      </c>
      <c r="AB17" s="83" t="str">
        <f t="shared" si="3"/>
        <v>1784 MW</v>
      </c>
      <c r="AC17" s="83" t="str">
        <f t="shared" si="3"/>
        <v>1784 MW</v>
      </c>
      <c r="AD17" s="83" t="str">
        <f t="shared" si="3"/>
        <v>1658 MW</v>
      </c>
      <c r="AE17" s="83" t="str">
        <f t="shared" si="3"/>
        <v>1497 MW</v>
      </c>
      <c r="AF17" s="83" t="str">
        <f t="shared" si="3"/>
        <v>1537 MW</v>
      </c>
      <c r="AG17" s="83" t="str">
        <f t="shared" si="3"/>
        <v>690 MW</v>
      </c>
      <c r="AH17" s="83" t="str">
        <f t="shared" si="3"/>
        <v>1497 MW</v>
      </c>
      <c r="AI17" s="83" t="str">
        <f t="shared" si="3"/>
        <v>1824 MW</v>
      </c>
    </row>
    <row r="18" spans="1:35" ht="21.75" customHeight="1" thickBot="1" x14ac:dyDescent="0.3">
      <c r="A18" s="79" t="s">
        <v>67</v>
      </c>
      <c r="B18" s="83" t="str">
        <f>CONCATENATE(ROUND(B4,0)," MW")</f>
        <v>550 MW</v>
      </c>
      <c r="C18" s="83" t="str">
        <f t="shared" ref="C18:F18" si="4">CONCATENATE(ROUND(C4,0)," MW")</f>
        <v>275 MW</v>
      </c>
      <c r="D18" s="83" t="str">
        <f t="shared" si="4"/>
        <v>900 MW</v>
      </c>
      <c r="E18" s="83" t="str">
        <f t="shared" si="4"/>
        <v>1525 MW</v>
      </c>
      <c r="F18" s="83" t="str">
        <f t="shared" si="4"/>
        <v>650 MW</v>
      </c>
      <c r="G18" s="83" t="str">
        <f t="shared" ref="G18:AI18" si="5">CONCATENATE(ROUND(G4,0)," MW")</f>
        <v>1050 MW</v>
      </c>
      <c r="H18" s="83" t="str">
        <f t="shared" si="5"/>
        <v>650 MW</v>
      </c>
      <c r="I18" s="83" t="str">
        <f t="shared" si="5"/>
        <v>625 MW</v>
      </c>
      <c r="J18" s="83" t="str">
        <f t="shared" si="5"/>
        <v>450 MW</v>
      </c>
      <c r="K18" s="83" t="str">
        <f t="shared" si="5"/>
        <v>675 MW</v>
      </c>
      <c r="L18" s="83" t="str">
        <f t="shared" si="5"/>
        <v>875 MW</v>
      </c>
      <c r="M18" s="83" t="str">
        <f t="shared" si="5"/>
        <v>850 MW</v>
      </c>
      <c r="N18" s="83" t="str">
        <f t="shared" si="5"/>
        <v>625 MW</v>
      </c>
      <c r="O18" s="83" t="str">
        <f t="shared" si="5"/>
        <v>525 MW</v>
      </c>
      <c r="P18" s="83" t="str">
        <f t="shared" si="5"/>
        <v>700 MW</v>
      </c>
      <c r="Q18" s="83" t="str">
        <f t="shared" si="5"/>
        <v>26200 MW</v>
      </c>
      <c r="R18" s="83" t="str">
        <f t="shared" si="5"/>
        <v>0 MW</v>
      </c>
      <c r="S18" s="83" t="str">
        <f t="shared" si="5"/>
        <v>24500 MW</v>
      </c>
      <c r="T18" s="83" t="str">
        <f t="shared" si="5"/>
        <v>0 MW</v>
      </c>
      <c r="U18" s="83" t="str">
        <f t="shared" si="5"/>
        <v>4300 MW</v>
      </c>
      <c r="V18" s="83" t="str">
        <f t="shared" si="5"/>
        <v>1025 MW</v>
      </c>
      <c r="W18" s="83" t="str">
        <f t="shared" si="5"/>
        <v>4425 MW</v>
      </c>
      <c r="X18" s="83" t="str">
        <f t="shared" si="5"/>
        <v>2000 MW</v>
      </c>
      <c r="Y18" s="83" t="str">
        <f t="shared" si="5"/>
        <v>500 MW</v>
      </c>
      <c r="Z18" s="83" t="str">
        <f t="shared" si="5"/>
        <v>50 MW</v>
      </c>
      <c r="AA18" s="83" t="str">
        <f t="shared" si="5"/>
        <v>0 MW</v>
      </c>
      <c r="AB18" s="83" t="str">
        <f t="shared" si="5"/>
        <v>450 MW</v>
      </c>
      <c r="AC18" s="83" t="str">
        <f t="shared" si="5"/>
        <v>375 MW</v>
      </c>
      <c r="AD18" s="83" t="str">
        <f t="shared" si="5"/>
        <v>675 MW</v>
      </c>
      <c r="AE18" s="83" t="str">
        <f t="shared" si="5"/>
        <v>450 MW</v>
      </c>
      <c r="AF18" s="83" t="str">
        <f t="shared" si="5"/>
        <v>775 MW</v>
      </c>
      <c r="AG18" s="83" t="str">
        <f t="shared" si="5"/>
        <v>1250 MW</v>
      </c>
      <c r="AH18" s="83" t="str">
        <f t="shared" si="5"/>
        <v>300 MW</v>
      </c>
      <c r="AI18" s="83" t="str">
        <f t="shared" si="5"/>
        <v>775 MW</v>
      </c>
    </row>
    <row r="19" spans="1:35" ht="21.75" customHeight="1" thickBot="1" x14ac:dyDescent="0.3">
      <c r="A19" s="79" t="s">
        <v>66</v>
      </c>
      <c r="B19" s="83" t="str">
        <f>CONCATENATE(ROUND(B5,0)," MW")</f>
        <v>0 MW</v>
      </c>
      <c r="C19" s="83" t="str">
        <f t="shared" ref="C19:F19" si="6">CONCATENATE(ROUND(C5,0)," MW")</f>
        <v>0 MW</v>
      </c>
      <c r="D19" s="83" t="str">
        <f t="shared" si="6"/>
        <v>0 MW</v>
      </c>
      <c r="E19" s="83" t="str">
        <f t="shared" si="6"/>
        <v>0 MW</v>
      </c>
      <c r="F19" s="83" t="str">
        <f t="shared" si="6"/>
        <v>50 MW</v>
      </c>
      <c r="G19" s="83" t="str">
        <f t="shared" ref="G19:AI19" si="7">CONCATENATE(ROUND(G5,0)," MW")</f>
        <v>2700 MW</v>
      </c>
      <c r="H19" s="83" t="str">
        <f t="shared" si="7"/>
        <v>0 MW</v>
      </c>
      <c r="I19" s="83" t="str">
        <f t="shared" si="7"/>
        <v>0 MW</v>
      </c>
      <c r="J19" s="83" t="str">
        <f t="shared" si="7"/>
        <v>0 MW</v>
      </c>
      <c r="K19" s="83" t="str">
        <f t="shared" si="7"/>
        <v>0 MW</v>
      </c>
      <c r="L19" s="83" t="str">
        <f t="shared" si="7"/>
        <v>0 MW</v>
      </c>
      <c r="M19" s="83" t="str">
        <f t="shared" si="7"/>
        <v>0 MW</v>
      </c>
      <c r="N19" s="83" t="str">
        <f t="shared" si="7"/>
        <v>0 MW</v>
      </c>
      <c r="O19" s="83" t="str">
        <f t="shared" si="7"/>
        <v>0 MW</v>
      </c>
      <c r="P19" s="83" t="str">
        <f t="shared" si="7"/>
        <v>0 MW</v>
      </c>
      <c r="Q19" s="83" t="str">
        <f t="shared" si="7"/>
        <v>0 MW</v>
      </c>
      <c r="R19" s="83" t="str">
        <f t="shared" si="7"/>
        <v>0 MW</v>
      </c>
      <c r="S19" s="83" t="str">
        <f t="shared" si="7"/>
        <v>0 MW</v>
      </c>
      <c r="T19" s="83" t="str">
        <f t="shared" si="7"/>
        <v>0 MW</v>
      </c>
      <c r="U19" s="83" t="str">
        <f t="shared" si="7"/>
        <v>0 MW</v>
      </c>
      <c r="V19" s="83" t="str">
        <f t="shared" si="7"/>
        <v>0 MW</v>
      </c>
      <c r="W19" s="83" t="str">
        <f t="shared" si="7"/>
        <v>0 MW</v>
      </c>
      <c r="X19" s="83" t="str">
        <f t="shared" si="7"/>
        <v>0 MW</v>
      </c>
      <c r="Y19" s="83" t="str">
        <f t="shared" si="7"/>
        <v>0 MW</v>
      </c>
      <c r="Z19" s="83" t="str">
        <f t="shared" si="7"/>
        <v>0 MW</v>
      </c>
      <c r="AA19" s="83" t="str">
        <f t="shared" si="7"/>
        <v>0 MW</v>
      </c>
      <c r="AB19" s="83" t="str">
        <f t="shared" si="7"/>
        <v>680 MW</v>
      </c>
      <c r="AC19" s="83" t="str">
        <f t="shared" si="7"/>
        <v>680 MW</v>
      </c>
      <c r="AD19" s="83" t="str">
        <f t="shared" si="7"/>
        <v>680 MW</v>
      </c>
      <c r="AE19" s="83" t="str">
        <f t="shared" si="7"/>
        <v>680 MW</v>
      </c>
      <c r="AF19" s="83" t="str">
        <f t="shared" si="7"/>
        <v>680 MW</v>
      </c>
      <c r="AG19" s="83" t="str">
        <f t="shared" si="7"/>
        <v>0 MW</v>
      </c>
      <c r="AH19" s="83" t="str">
        <f t="shared" si="7"/>
        <v>0 MW</v>
      </c>
      <c r="AI19" s="83" t="str">
        <f t="shared" si="7"/>
        <v>680 MW</v>
      </c>
    </row>
    <row r="20" spans="1:35" ht="21.75" customHeight="1" thickBot="1" x14ac:dyDescent="0.3">
      <c r="A20" s="79" t="s">
        <v>1</v>
      </c>
      <c r="B20" s="83" t="str">
        <f>CONCATENATE(ROUND(B6,0)," MW")</f>
        <v>123 MW</v>
      </c>
      <c r="C20" s="83" t="str">
        <f t="shared" ref="C20:F20" si="8">CONCATENATE(ROUND(C6,0)," MW")</f>
        <v>181 MW</v>
      </c>
      <c r="D20" s="83" t="str">
        <f t="shared" si="8"/>
        <v>128 MW</v>
      </c>
      <c r="E20" s="83" t="str">
        <f t="shared" si="8"/>
        <v>192 MW</v>
      </c>
      <c r="F20" s="83" t="str">
        <f t="shared" si="8"/>
        <v>173 MW</v>
      </c>
      <c r="G20" s="83" t="str">
        <f t="shared" ref="G20:AI20" si="9">CONCATENATE(ROUND(G6,0)," MW")</f>
        <v>178 MW</v>
      </c>
      <c r="H20" s="83" t="str">
        <f t="shared" si="9"/>
        <v>180 MW</v>
      </c>
      <c r="I20" s="83" t="str">
        <f t="shared" si="9"/>
        <v>175 MW</v>
      </c>
      <c r="J20" s="83" t="str">
        <f t="shared" si="9"/>
        <v>188 MW</v>
      </c>
      <c r="K20" s="83" t="str">
        <f t="shared" si="9"/>
        <v>195 MW</v>
      </c>
      <c r="L20" s="83" t="str">
        <f t="shared" si="9"/>
        <v>188 MW</v>
      </c>
      <c r="M20" s="83" t="str">
        <f t="shared" si="9"/>
        <v>205 MW</v>
      </c>
      <c r="N20" s="83" t="str">
        <f t="shared" si="9"/>
        <v>140 MW</v>
      </c>
      <c r="O20" s="83" t="str">
        <f t="shared" si="9"/>
        <v>183 MW</v>
      </c>
      <c r="P20" s="83" t="str">
        <f t="shared" si="9"/>
        <v>185 MW</v>
      </c>
      <c r="Q20" s="83" t="str">
        <f t="shared" si="9"/>
        <v>59 MW</v>
      </c>
      <c r="R20" s="83" t="str">
        <f t="shared" si="9"/>
        <v>59 MW</v>
      </c>
      <c r="S20" s="83" t="str">
        <f t="shared" si="9"/>
        <v>128 MW</v>
      </c>
      <c r="T20" s="83" t="str">
        <f t="shared" si="9"/>
        <v>204 MW</v>
      </c>
      <c r="U20" s="83" t="str">
        <f t="shared" si="9"/>
        <v>178 MW</v>
      </c>
      <c r="V20" s="83" t="str">
        <f t="shared" si="9"/>
        <v>122 MW</v>
      </c>
      <c r="W20" s="83" t="str">
        <f t="shared" si="9"/>
        <v>129 MW</v>
      </c>
      <c r="X20" s="83" t="str">
        <f t="shared" si="9"/>
        <v>108 MW</v>
      </c>
      <c r="Y20" s="83" t="str">
        <f t="shared" si="9"/>
        <v>130 MW</v>
      </c>
      <c r="Z20" s="83" t="str">
        <f t="shared" si="9"/>
        <v>203 MW</v>
      </c>
      <c r="AA20" s="83" t="str">
        <f t="shared" si="9"/>
        <v>123 MW</v>
      </c>
      <c r="AB20" s="83" t="str">
        <f t="shared" si="9"/>
        <v>217 MW</v>
      </c>
      <c r="AC20" s="83" t="str">
        <f t="shared" si="9"/>
        <v>217 MW</v>
      </c>
      <c r="AD20" s="83" t="str">
        <f t="shared" si="9"/>
        <v>217 MW</v>
      </c>
      <c r="AE20" s="83" t="str">
        <f t="shared" si="9"/>
        <v>217 MW</v>
      </c>
      <c r="AF20" s="83" t="str">
        <f t="shared" si="9"/>
        <v>217 MW</v>
      </c>
      <c r="AG20" s="83" t="str">
        <f t="shared" si="9"/>
        <v>0 MW</v>
      </c>
      <c r="AH20" s="83" t="str">
        <f t="shared" si="9"/>
        <v>182 MW</v>
      </c>
      <c r="AI20" s="83" t="str">
        <f t="shared" si="9"/>
        <v>217 MW</v>
      </c>
    </row>
    <row r="21" spans="1:35" ht="21.75" customHeight="1" thickBot="1" x14ac:dyDescent="0.3">
      <c r="A21" s="79" t="s">
        <v>65</v>
      </c>
      <c r="B21" s="83" t="str">
        <f>CONCATENATE(ROUND(B7,0)," MW")</f>
        <v>118 MW</v>
      </c>
      <c r="C21" s="83" t="str">
        <f t="shared" ref="C21:F21" si="10">CONCATENATE(ROUND(C7,0)," MW")</f>
        <v>118 MW</v>
      </c>
      <c r="D21" s="83" t="str">
        <f t="shared" si="10"/>
        <v>118 MW</v>
      </c>
      <c r="E21" s="83" t="str">
        <f t="shared" si="10"/>
        <v>118 MW</v>
      </c>
      <c r="F21" s="83" t="str">
        <f t="shared" si="10"/>
        <v>118 MW</v>
      </c>
      <c r="G21" s="83" t="str">
        <f t="shared" ref="G21:AI21" si="11">CONCATENATE(ROUND(G7,0)," MW")</f>
        <v>118 MW</v>
      </c>
      <c r="H21" s="83" t="str">
        <f t="shared" si="11"/>
        <v>118 MW</v>
      </c>
      <c r="I21" s="83" t="str">
        <f t="shared" si="11"/>
        <v>118 MW</v>
      </c>
      <c r="J21" s="83" t="str">
        <f t="shared" si="11"/>
        <v>118 MW</v>
      </c>
      <c r="K21" s="83" t="str">
        <f t="shared" si="11"/>
        <v>118 MW</v>
      </c>
      <c r="L21" s="83" t="str">
        <f t="shared" si="11"/>
        <v>118 MW</v>
      </c>
      <c r="M21" s="83" t="str">
        <f t="shared" si="11"/>
        <v>118 MW</v>
      </c>
      <c r="N21" s="83" t="str">
        <f t="shared" si="11"/>
        <v>118 MW</v>
      </c>
      <c r="O21" s="83" t="str">
        <f t="shared" si="11"/>
        <v>118 MW</v>
      </c>
      <c r="P21" s="83" t="str">
        <f t="shared" si="11"/>
        <v>118 MW</v>
      </c>
      <c r="Q21" s="83" t="str">
        <f t="shared" si="11"/>
        <v>118 MW</v>
      </c>
      <c r="R21" s="83" t="str">
        <f t="shared" si="11"/>
        <v>118 MW</v>
      </c>
      <c r="S21" s="83" t="str">
        <f t="shared" si="11"/>
        <v>118 MW</v>
      </c>
      <c r="T21" s="83" t="str">
        <f t="shared" si="11"/>
        <v>118 MW</v>
      </c>
      <c r="U21" s="83" t="str">
        <f t="shared" si="11"/>
        <v>118 MW</v>
      </c>
      <c r="V21" s="83" t="str">
        <f t="shared" si="11"/>
        <v>118 MW</v>
      </c>
      <c r="W21" s="83" t="str">
        <f t="shared" si="11"/>
        <v>118 MW</v>
      </c>
      <c r="X21" s="83" t="str">
        <f t="shared" si="11"/>
        <v>118 MW</v>
      </c>
      <c r="Y21" s="83" t="str">
        <f t="shared" si="11"/>
        <v>118 MW</v>
      </c>
      <c r="Z21" s="83" t="str">
        <f t="shared" si="11"/>
        <v>118 MW</v>
      </c>
      <c r="AA21" s="83" t="str">
        <f t="shared" si="11"/>
        <v>118 MW</v>
      </c>
      <c r="AB21" s="83" t="str">
        <f t="shared" si="11"/>
        <v>118 MW</v>
      </c>
      <c r="AC21" s="83" t="str">
        <f t="shared" si="11"/>
        <v>118 MW</v>
      </c>
      <c r="AD21" s="83" t="str">
        <f t="shared" si="11"/>
        <v>118 MW</v>
      </c>
      <c r="AE21" s="83" t="str">
        <f t="shared" si="11"/>
        <v>118 MW</v>
      </c>
      <c r="AF21" s="83" t="str">
        <f t="shared" si="11"/>
        <v>118 MW</v>
      </c>
      <c r="AG21" s="83" t="str">
        <f t="shared" si="11"/>
        <v>118 MW</v>
      </c>
      <c r="AH21" s="83" t="str">
        <f t="shared" si="11"/>
        <v>118 MW</v>
      </c>
      <c r="AI21" s="83" t="str">
        <f t="shared" si="11"/>
        <v>118 MW</v>
      </c>
    </row>
    <row r="22" spans="1:35" s="3" customFormat="1" ht="21.75" customHeight="1" thickBot="1" x14ac:dyDescent="0.3">
      <c r="A22" s="85" t="s">
        <v>4</v>
      </c>
      <c r="B22" s="86" t="str">
        <f>CONCATENATE(ROUND(SUM(B8:B10),0)," MW")</f>
        <v>4833 MW</v>
      </c>
      <c r="C22" s="86" t="str">
        <f t="shared" ref="C22:F22" si="12">CONCATENATE(ROUND(SUM(C8:C10),0)," MW")</f>
        <v>3576 MW</v>
      </c>
      <c r="D22" s="86" t="str">
        <f t="shared" si="12"/>
        <v>6292 MW</v>
      </c>
      <c r="E22" s="86" t="str">
        <f t="shared" si="12"/>
        <v>4788 MW</v>
      </c>
      <c r="F22" s="86" t="str">
        <f t="shared" si="12"/>
        <v>4480 MW</v>
      </c>
      <c r="G22" s="86" t="str">
        <f t="shared" ref="G22:AI22" si="13">CONCATENATE(ROUND(SUM(G8:G10),0)," MW")</f>
        <v>3265 MW</v>
      </c>
      <c r="H22" s="86" t="str">
        <f t="shared" si="13"/>
        <v>4730 MW</v>
      </c>
      <c r="I22" s="86" t="str">
        <f t="shared" si="13"/>
        <v>4694 MW</v>
      </c>
      <c r="J22" s="86" t="str">
        <f t="shared" si="13"/>
        <v>4993 MW</v>
      </c>
      <c r="K22" s="86" t="str">
        <f t="shared" si="13"/>
        <v>4691 MW</v>
      </c>
      <c r="L22" s="86" t="str">
        <f t="shared" si="13"/>
        <v>4579 MW</v>
      </c>
      <c r="M22" s="86" t="str">
        <f t="shared" si="13"/>
        <v>4606 MW</v>
      </c>
      <c r="N22" s="86" t="str">
        <f t="shared" si="13"/>
        <v>4693 MW</v>
      </c>
      <c r="O22" s="86" t="str">
        <f t="shared" si="13"/>
        <v>4680 MW</v>
      </c>
      <c r="P22" s="86" t="str">
        <f t="shared" si="13"/>
        <v>4818 MW</v>
      </c>
      <c r="Q22" s="86" t="str">
        <f t="shared" si="13"/>
        <v>5844 MW</v>
      </c>
      <c r="R22" s="86" t="str">
        <f t="shared" si="13"/>
        <v>6943 MW</v>
      </c>
      <c r="S22" s="86" t="str">
        <f t="shared" si="13"/>
        <v>5642 MW</v>
      </c>
      <c r="T22" s="86" t="str">
        <f t="shared" si="13"/>
        <v>3749 MW</v>
      </c>
      <c r="U22" s="86" t="str">
        <f t="shared" si="13"/>
        <v>5260 MW</v>
      </c>
      <c r="V22" s="86" t="str">
        <f t="shared" si="13"/>
        <v>5859 MW</v>
      </c>
      <c r="W22" s="86" t="str">
        <f t="shared" si="13"/>
        <v>5542 MW</v>
      </c>
      <c r="X22" s="86" t="str">
        <f t="shared" si="13"/>
        <v>8865 MW</v>
      </c>
      <c r="Y22" s="86" t="str">
        <f t="shared" si="13"/>
        <v>4495 MW</v>
      </c>
      <c r="Z22" s="86" t="str">
        <f t="shared" si="13"/>
        <v>350 MW</v>
      </c>
      <c r="AA22" s="86" t="str">
        <f t="shared" si="13"/>
        <v>350 MW</v>
      </c>
      <c r="AB22" s="86" t="str">
        <f t="shared" si="13"/>
        <v>4051 MW</v>
      </c>
      <c r="AC22" s="86" t="str">
        <f t="shared" si="13"/>
        <v>4165 MW</v>
      </c>
      <c r="AD22" s="86" t="str">
        <f t="shared" si="13"/>
        <v>4465 MW</v>
      </c>
      <c r="AE22" s="86" t="str">
        <f t="shared" si="13"/>
        <v>4051 MW</v>
      </c>
      <c r="AF22" s="86" t="str">
        <f t="shared" si="13"/>
        <v>4066 MW</v>
      </c>
      <c r="AG22" s="86" t="str">
        <f t="shared" si="13"/>
        <v>6288 MW</v>
      </c>
      <c r="AH22" s="86" t="str">
        <f t="shared" si="13"/>
        <v>4594 MW</v>
      </c>
      <c r="AI22" s="86" t="str">
        <f t="shared" si="13"/>
        <v>4066 MW</v>
      </c>
    </row>
    <row r="23" spans="1:35" ht="21.75" customHeight="1" thickBot="1" x14ac:dyDescent="0.3">
      <c r="A23" s="84" t="s">
        <v>38</v>
      </c>
      <c r="B23" s="83" t="str">
        <f t="shared" ref="B23:B28" si="14">CONCATENATE(ROUND(B8,0)," MW")</f>
        <v>90 MW</v>
      </c>
      <c r="C23" s="83" t="str">
        <f t="shared" ref="C23:F23" si="15">CONCATENATE(ROUND(C8,0)," MW")</f>
        <v>30 MW</v>
      </c>
      <c r="D23" s="83" t="str">
        <f t="shared" si="15"/>
        <v>150 MW</v>
      </c>
      <c r="E23" s="83" t="str">
        <f t="shared" si="15"/>
        <v>150 MW</v>
      </c>
      <c r="F23" s="83" t="str">
        <f t="shared" si="15"/>
        <v>135 MW</v>
      </c>
      <c r="G23" s="83" t="str">
        <f t="shared" ref="G23:AI23" si="16">CONCATENATE(ROUND(G8,0)," MW")</f>
        <v>150 MW</v>
      </c>
      <c r="H23" s="83" t="str">
        <f t="shared" si="16"/>
        <v>135 MW</v>
      </c>
      <c r="I23" s="83" t="str">
        <f t="shared" si="16"/>
        <v>150 MW</v>
      </c>
      <c r="J23" s="83" t="str">
        <f t="shared" si="16"/>
        <v>150 MW</v>
      </c>
      <c r="K23" s="83" t="str">
        <f t="shared" si="16"/>
        <v>150 MW</v>
      </c>
      <c r="L23" s="83" t="str">
        <f t="shared" si="16"/>
        <v>135 MW</v>
      </c>
      <c r="M23" s="83" t="str">
        <f t="shared" si="16"/>
        <v>60 MW</v>
      </c>
      <c r="N23" s="83" t="str">
        <f t="shared" si="16"/>
        <v>150 MW</v>
      </c>
      <c r="O23" s="83" t="str">
        <f t="shared" si="16"/>
        <v>135 MW</v>
      </c>
      <c r="P23" s="83" t="str">
        <f t="shared" si="16"/>
        <v>75 MW</v>
      </c>
      <c r="Q23" s="83" t="str">
        <f t="shared" si="16"/>
        <v>0 MW</v>
      </c>
      <c r="R23" s="83" t="str">
        <f t="shared" si="16"/>
        <v>75 MW</v>
      </c>
      <c r="S23" s="83" t="str">
        <f t="shared" si="16"/>
        <v>0 MW</v>
      </c>
      <c r="T23" s="83" t="str">
        <f t="shared" si="16"/>
        <v>0 MW</v>
      </c>
      <c r="U23" s="83" t="str">
        <f t="shared" si="16"/>
        <v>15 MW</v>
      </c>
      <c r="V23" s="83" t="str">
        <f t="shared" si="16"/>
        <v>15 MW</v>
      </c>
      <c r="W23" s="83" t="str">
        <f t="shared" si="16"/>
        <v>0 MW</v>
      </c>
      <c r="X23" s="83" t="str">
        <f t="shared" si="16"/>
        <v>135 MW</v>
      </c>
      <c r="Y23" s="83" t="str">
        <f t="shared" si="16"/>
        <v>150 MW</v>
      </c>
      <c r="Z23" s="83" t="str">
        <f t="shared" si="16"/>
        <v>0 MW</v>
      </c>
      <c r="AA23" s="83" t="str">
        <f t="shared" si="16"/>
        <v>0 MW</v>
      </c>
      <c r="AB23" s="83" t="str">
        <f t="shared" si="16"/>
        <v>105 MW</v>
      </c>
      <c r="AC23" s="83" t="str">
        <f t="shared" si="16"/>
        <v>120 MW</v>
      </c>
      <c r="AD23" s="83" t="str">
        <f t="shared" si="16"/>
        <v>120 MW</v>
      </c>
      <c r="AE23" s="83" t="str">
        <f t="shared" si="16"/>
        <v>105 MW</v>
      </c>
      <c r="AF23" s="83" t="str">
        <f t="shared" si="16"/>
        <v>120 MW</v>
      </c>
      <c r="AG23" s="83" t="str">
        <f t="shared" si="16"/>
        <v>150 MW</v>
      </c>
      <c r="AH23" s="83" t="str">
        <f t="shared" si="16"/>
        <v>150 MW</v>
      </c>
      <c r="AI23" s="83" t="str">
        <f t="shared" si="16"/>
        <v>120 MW</v>
      </c>
    </row>
    <row r="24" spans="1:35" ht="21.75" customHeight="1" thickBot="1" x14ac:dyDescent="0.3">
      <c r="A24" s="84" t="s">
        <v>47</v>
      </c>
      <c r="B24" s="83" t="str">
        <f t="shared" si="14"/>
        <v>1393 MW</v>
      </c>
      <c r="C24" s="83" t="str">
        <f t="shared" ref="C24:F24" si="17">CONCATENATE(ROUND(C9,0)," MW")</f>
        <v>1096 MW</v>
      </c>
      <c r="D24" s="83" t="str">
        <f t="shared" si="17"/>
        <v>2292 MW</v>
      </c>
      <c r="E24" s="83" t="str">
        <f t="shared" si="17"/>
        <v>2388 MW</v>
      </c>
      <c r="F24" s="83" t="str">
        <f t="shared" si="17"/>
        <v>995 MW</v>
      </c>
      <c r="G24" s="83" t="str">
        <f t="shared" ref="G24:AI24" si="18">CONCATENATE(ROUND(G9,0)," MW")</f>
        <v>500 MW</v>
      </c>
      <c r="H24" s="83" t="str">
        <f t="shared" si="18"/>
        <v>1295 MW</v>
      </c>
      <c r="I24" s="83" t="str">
        <f t="shared" si="18"/>
        <v>1394 MW</v>
      </c>
      <c r="J24" s="83" t="str">
        <f t="shared" si="18"/>
        <v>1393 MW</v>
      </c>
      <c r="K24" s="83" t="str">
        <f t="shared" si="18"/>
        <v>1391 MW</v>
      </c>
      <c r="L24" s="83" t="str">
        <f t="shared" si="18"/>
        <v>1294 MW</v>
      </c>
      <c r="M24" s="83" t="str">
        <f t="shared" si="18"/>
        <v>996 MW</v>
      </c>
      <c r="N24" s="83" t="str">
        <f t="shared" si="18"/>
        <v>1393 MW</v>
      </c>
      <c r="O24" s="83" t="str">
        <f t="shared" si="18"/>
        <v>1395 MW</v>
      </c>
      <c r="P24" s="83" t="str">
        <f t="shared" si="18"/>
        <v>1593 MW</v>
      </c>
      <c r="Q24" s="83" t="str">
        <f t="shared" si="18"/>
        <v>1994 MW</v>
      </c>
      <c r="R24" s="83" t="str">
        <f t="shared" si="18"/>
        <v>3268 MW</v>
      </c>
      <c r="S24" s="83" t="str">
        <f t="shared" si="18"/>
        <v>1692 MW</v>
      </c>
      <c r="T24" s="83" t="str">
        <f t="shared" si="18"/>
        <v>99 MW</v>
      </c>
      <c r="U24" s="83" t="str">
        <f t="shared" si="18"/>
        <v>1695 MW</v>
      </c>
      <c r="V24" s="83" t="str">
        <f t="shared" si="18"/>
        <v>2294 MW</v>
      </c>
      <c r="W24" s="83" t="str">
        <f t="shared" si="18"/>
        <v>2292 MW</v>
      </c>
      <c r="X24" s="83" t="str">
        <f t="shared" si="18"/>
        <v>4880 MW</v>
      </c>
      <c r="Y24" s="83" t="str">
        <f t="shared" si="18"/>
        <v>1195 MW</v>
      </c>
      <c r="Z24" s="83" t="str">
        <f t="shared" si="18"/>
        <v>0 MW</v>
      </c>
      <c r="AA24" s="83" t="str">
        <f t="shared" si="18"/>
        <v>0 MW</v>
      </c>
      <c r="AB24" s="83" t="str">
        <f t="shared" si="18"/>
        <v>696 MW</v>
      </c>
      <c r="AC24" s="83" t="str">
        <f t="shared" si="18"/>
        <v>895 MW</v>
      </c>
      <c r="AD24" s="83" t="str">
        <f t="shared" si="18"/>
        <v>895 MW</v>
      </c>
      <c r="AE24" s="83" t="str">
        <f t="shared" si="18"/>
        <v>696 MW</v>
      </c>
      <c r="AF24" s="83" t="str">
        <f t="shared" si="18"/>
        <v>596 MW</v>
      </c>
      <c r="AG24" s="83" t="str">
        <f t="shared" si="18"/>
        <v>2688 MW</v>
      </c>
      <c r="AH24" s="83" t="str">
        <f t="shared" si="18"/>
        <v>1094 MW</v>
      </c>
      <c r="AI24" s="83" t="str">
        <f t="shared" si="18"/>
        <v>596 MW</v>
      </c>
    </row>
    <row r="25" spans="1:35" ht="21.75" customHeight="1" thickBot="1" x14ac:dyDescent="0.3">
      <c r="A25" s="84" t="s">
        <v>53</v>
      </c>
      <c r="B25" s="83" t="str">
        <f t="shared" si="14"/>
        <v>3350 MW</v>
      </c>
      <c r="C25" s="83" t="str">
        <f t="shared" ref="C25:F25" si="19">CONCATENATE(ROUND(C10,0)," MW")</f>
        <v>2450 MW</v>
      </c>
      <c r="D25" s="83" t="str">
        <f t="shared" si="19"/>
        <v>3850 MW</v>
      </c>
      <c r="E25" s="83" t="str">
        <f t="shared" si="19"/>
        <v>2250 MW</v>
      </c>
      <c r="F25" s="83" t="str">
        <f t="shared" si="19"/>
        <v>3350 MW</v>
      </c>
      <c r="G25" s="83" t="str">
        <f t="shared" ref="G25:AI25" si="20">CONCATENATE(ROUND(G10,0)," MW")</f>
        <v>2615 MW</v>
      </c>
      <c r="H25" s="83" t="str">
        <f t="shared" si="20"/>
        <v>3300 MW</v>
      </c>
      <c r="I25" s="83" t="str">
        <f t="shared" si="20"/>
        <v>3150 MW</v>
      </c>
      <c r="J25" s="83" t="str">
        <f t="shared" si="20"/>
        <v>3450 MW</v>
      </c>
      <c r="K25" s="83" t="str">
        <f t="shared" si="20"/>
        <v>3150 MW</v>
      </c>
      <c r="L25" s="83" t="str">
        <f t="shared" si="20"/>
        <v>3150 MW</v>
      </c>
      <c r="M25" s="83" t="str">
        <f t="shared" si="20"/>
        <v>3550 MW</v>
      </c>
      <c r="N25" s="83" t="str">
        <f t="shared" si="20"/>
        <v>3150 MW</v>
      </c>
      <c r="O25" s="83" t="str">
        <f t="shared" si="20"/>
        <v>3150 MW</v>
      </c>
      <c r="P25" s="83" t="str">
        <f t="shared" si="20"/>
        <v>3150 MW</v>
      </c>
      <c r="Q25" s="83" t="str">
        <f t="shared" si="20"/>
        <v>3850 MW</v>
      </c>
      <c r="R25" s="83" t="str">
        <f t="shared" si="20"/>
        <v>3600 MW</v>
      </c>
      <c r="S25" s="83" t="str">
        <f t="shared" si="20"/>
        <v>3950 MW</v>
      </c>
      <c r="T25" s="83" t="str">
        <f t="shared" si="20"/>
        <v>3650 MW</v>
      </c>
      <c r="U25" s="83" t="str">
        <f t="shared" si="20"/>
        <v>3550 MW</v>
      </c>
      <c r="V25" s="83" t="str">
        <f t="shared" si="20"/>
        <v>3550 MW</v>
      </c>
      <c r="W25" s="83" t="str">
        <f t="shared" si="20"/>
        <v>3250 MW</v>
      </c>
      <c r="X25" s="83" t="str">
        <f t="shared" si="20"/>
        <v>3850 MW</v>
      </c>
      <c r="Y25" s="83" t="str">
        <f t="shared" si="20"/>
        <v>3150 MW</v>
      </c>
      <c r="Z25" s="83" t="str">
        <f t="shared" si="20"/>
        <v>350 MW</v>
      </c>
      <c r="AA25" s="83" t="str">
        <f t="shared" si="20"/>
        <v>350 MW</v>
      </c>
      <c r="AB25" s="83" t="str">
        <f t="shared" si="20"/>
        <v>3250 MW</v>
      </c>
      <c r="AC25" s="83" t="str">
        <f t="shared" si="20"/>
        <v>3150 MW</v>
      </c>
      <c r="AD25" s="83" t="str">
        <f t="shared" si="20"/>
        <v>3450 MW</v>
      </c>
      <c r="AE25" s="83" t="str">
        <f t="shared" si="20"/>
        <v>3250 MW</v>
      </c>
      <c r="AF25" s="83" t="str">
        <f t="shared" si="20"/>
        <v>3350 MW</v>
      </c>
      <c r="AG25" s="83" t="str">
        <f t="shared" si="20"/>
        <v>3450 MW</v>
      </c>
      <c r="AH25" s="83" t="str">
        <f t="shared" si="20"/>
        <v>3350 MW</v>
      </c>
      <c r="AI25" s="83" t="str">
        <f t="shared" si="20"/>
        <v>3350 MW</v>
      </c>
    </row>
    <row r="26" spans="1:35" ht="21.75" customHeight="1" thickBot="1" x14ac:dyDescent="0.3">
      <c r="A26" s="79" t="s">
        <v>63</v>
      </c>
      <c r="B26" s="83" t="str">
        <f t="shared" si="14"/>
        <v>250 MW</v>
      </c>
      <c r="C26" s="83" t="str">
        <f t="shared" ref="C26:F26" si="21">CONCATENATE(ROUND(C11,0)," MW")</f>
        <v>250 MW</v>
      </c>
      <c r="D26" s="83" t="str">
        <f t="shared" si="21"/>
        <v>0 MW</v>
      </c>
      <c r="E26" s="83" t="str">
        <f t="shared" si="21"/>
        <v>725 MW</v>
      </c>
      <c r="F26" s="83" t="str">
        <f t="shared" si="21"/>
        <v>375 MW</v>
      </c>
      <c r="G26" s="83" t="str">
        <f t="shared" ref="G26:AI26" si="22">CONCATENATE(ROUND(G11,0)," MW")</f>
        <v>125 MW</v>
      </c>
      <c r="H26" s="83" t="str">
        <f t="shared" si="22"/>
        <v>250 MW</v>
      </c>
      <c r="I26" s="83" t="str">
        <f t="shared" si="22"/>
        <v>500 MW</v>
      </c>
      <c r="J26" s="83" t="str">
        <f t="shared" si="22"/>
        <v>125 MW</v>
      </c>
      <c r="K26" s="83" t="str">
        <f t="shared" si="22"/>
        <v>625 MW</v>
      </c>
      <c r="L26" s="83" t="str">
        <f t="shared" si="22"/>
        <v>375 MW</v>
      </c>
      <c r="M26" s="83" t="str">
        <f t="shared" si="22"/>
        <v>375 MW</v>
      </c>
      <c r="N26" s="83" t="str">
        <f t="shared" si="22"/>
        <v>250 MW</v>
      </c>
      <c r="O26" s="83" t="str">
        <f t="shared" si="22"/>
        <v>250 MW</v>
      </c>
      <c r="P26" s="83" t="str">
        <f t="shared" si="22"/>
        <v>250 MW</v>
      </c>
      <c r="Q26" s="83" t="str">
        <f t="shared" si="22"/>
        <v>0 MW</v>
      </c>
      <c r="R26" s="83" t="str">
        <f t="shared" si="22"/>
        <v>622 MW</v>
      </c>
      <c r="S26" s="83" t="str">
        <f t="shared" si="22"/>
        <v>0 MW</v>
      </c>
      <c r="T26" s="83" t="str">
        <f t="shared" si="22"/>
        <v>1249 MW</v>
      </c>
      <c r="U26" s="83" t="str">
        <f t="shared" si="22"/>
        <v>125 MW</v>
      </c>
      <c r="V26" s="83" t="str">
        <f t="shared" si="22"/>
        <v>0 MW</v>
      </c>
      <c r="W26" s="83" t="str">
        <f t="shared" si="22"/>
        <v>0 MW</v>
      </c>
      <c r="X26" s="83" t="str">
        <f t="shared" si="22"/>
        <v>825 MW</v>
      </c>
      <c r="Y26" s="83" t="str">
        <f t="shared" si="22"/>
        <v>0 MW</v>
      </c>
      <c r="Z26" s="83" t="str">
        <f t="shared" si="22"/>
        <v>0 MW</v>
      </c>
      <c r="AA26" s="83" t="str">
        <f t="shared" si="22"/>
        <v>0 MW</v>
      </c>
      <c r="AB26" s="83" t="str">
        <f t="shared" si="22"/>
        <v>375 MW</v>
      </c>
      <c r="AC26" s="83" t="str">
        <f t="shared" si="22"/>
        <v>425 MW</v>
      </c>
      <c r="AD26" s="83" t="str">
        <f t="shared" si="22"/>
        <v>125 MW</v>
      </c>
      <c r="AE26" s="83" t="str">
        <f t="shared" si="22"/>
        <v>375 MW</v>
      </c>
      <c r="AF26" s="83" t="str">
        <f t="shared" si="22"/>
        <v>250 MW</v>
      </c>
      <c r="AG26" s="83" t="str">
        <f t="shared" si="22"/>
        <v>500 MW</v>
      </c>
      <c r="AH26" s="83" t="str">
        <f t="shared" si="22"/>
        <v>425 MW</v>
      </c>
      <c r="AI26" s="83" t="str">
        <f t="shared" si="22"/>
        <v>250 MW</v>
      </c>
    </row>
    <row r="27" spans="1:35" ht="21.75" customHeight="1" thickBot="1" x14ac:dyDescent="0.3">
      <c r="A27" s="79" t="s">
        <v>149</v>
      </c>
      <c r="B27" s="83" t="str">
        <f t="shared" si="14"/>
        <v>0 MW</v>
      </c>
      <c r="C27" s="83" t="str">
        <f t="shared" ref="C27:F27" si="23">CONCATENATE(ROUND(C12,0)," MW")</f>
        <v>0 MW</v>
      </c>
      <c r="D27" s="83" t="str">
        <f t="shared" si="23"/>
        <v>0 MW</v>
      </c>
      <c r="E27" s="83" t="str">
        <f t="shared" si="23"/>
        <v>0 MW</v>
      </c>
      <c r="F27" s="83" t="str">
        <f t="shared" si="23"/>
        <v>0 MW</v>
      </c>
      <c r="G27" s="83" t="str">
        <f t="shared" ref="G27:AI27" si="24">CONCATENATE(ROUND(G12,0)," MW")</f>
        <v>0 MW</v>
      </c>
      <c r="H27" s="83" t="str">
        <f t="shared" si="24"/>
        <v>0 MW</v>
      </c>
      <c r="I27" s="83" t="str">
        <f t="shared" si="24"/>
        <v>0 MW</v>
      </c>
      <c r="J27" s="83" t="str">
        <f t="shared" si="24"/>
        <v>0 MW</v>
      </c>
      <c r="K27" s="83" t="str">
        <f t="shared" si="24"/>
        <v>0 MW</v>
      </c>
      <c r="L27" s="83" t="str">
        <f t="shared" si="24"/>
        <v>0 MW</v>
      </c>
      <c r="M27" s="83" t="str">
        <f t="shared" si="24"/>
        <v>0 MW</v>
      </c>
      <c r="N27" s="83" t="str">
        <f t="shared" si="24"/>
        <v>0 MW</v>
      </c>
      <c r="O27" s="83" t="str">
        <f t="shared" si="24"/>
        <v>0 MW</v>
      </c>
      <c r="P27" s="83" t="str">
        <f t="shared" si="24"/>
        <v>0 MW</v>
      </c>
      <c r="Q27" s="83" t="str">
        <f t="shared" si="24"/>
        <v>0 MW</v>
      </c>
      <c r="R27" s="83" t="str">
        <f t="shared" si="24"/>
        <v>21300 MW</v>
      </c>
      <c r="S27" s="83" t="str">
        <f t="shared" si="24"/>
        <v>0 MW</v>
      </c>
      <c r="T27" s="83" t="str">
        <f t="shared" si="24"/>
        <v>19600 MW</v>
      </c>
      <c r="U27" s="83" t="str">
        <f t="shared" si="24"/>
        <v>0 MW</v>
      </c>
      <c r="V27" s="83" t="str">
        <f t="shared" si="24"/>
        <v>2700 MW</v>
      </c>
      <c r="W27" s="83" t="str">
        <f t="shared" si="24"/>
        <v>0 MW</v>
      </c>
      <c r="X27" s="83" t="str">
        <f t="shared" si="24"/>
        <v>0 MW</v>
      </c>
      <c r="Y27" s="83" t="str">
        <f t="shared" si="24"/>
        <v>0 MW</v>
      </c>
      <c r="Z27" s="83" t="str">
        <f t="shared" si="24"/>
        <v>0 MW</v>
      </c>
      <c r="AA27" s="83" t="str">
        <f t="shared" si="24"/>
        <v>0 MW</v>
      </c>
      <c r="AB27" s="83" t="str">
        <f t="shared" si="24"/>
        <v>0 MW</v>
      </c>
      <c r="AC27" s="83" t="str">
        <f t="shared" si="24"/>
        <v>0 MW</v>
      </c>
      <c r="AD27" s="83" t="str">
        <f t="shared" si="24"/>
        <v>0 MW</v>
      </c>
      <c r="AE27" s="83" t="str">
        <f t="shared" si="24"/>
        <v>0 MW</v>
      </c>
      <c r="AF27" s="83" t="str">
        <f t="shared" si="24"/>
        <v>0 MW</v>
      </c>
      <c r="AG27" s="83" t="str">
        <f t="shared" si="24"/>
        <v>0 MW</v>
      </c>
      <c r="AH27" s="83" t="str">
        <f t="shared" si="24"/>
        <v>0 MW</v>
      </c>
      <c r="AI27" s="83" t="str">
        <f t="shared" si="24"/>
        <v>0 MW</v>
      </c>
    </row>
    <row r="28" spans="1:35" ht="21.75" customHeight="1" thickBot="1" x14ac:dyDescent="0.3">
      <c r="A28" s="79" t="s">
        <v>336</v>
      </c>
      <c r="B28" s="83" t="str">
        <f t="shared" si="14"/>
        <v>948 MW</v>
      </c>
      <c r="C28" s="83" t="str">
        <f t="shared" ref="C28:F28" si="25">CONCATENATE(ROUND(C13,0)," MW")</f>
        <v>237 MW</v>
      </c>
      <c r="D28" s="83" t="str">
        <f t="shared" si="25"/>
        <v>1659 MW</v>
      </c>
      <c r="E28" s="83" t="str">
        <f t="shared" si="25"/>
        <v>474 MW</v>
      </c>
      <c r="F28" s="83" t="str">
        <f t="shared" si="25"/>
        <v>1732 MW</v>
      </c>
      <c r="G28" s="83" t="str">
        <f t="shared" ref="G28:AI28" si="26">CONCATENATE(ROUND(G13,0)," MW")</f>
        <v>1003 MW</v>
      </c>
      <c r="H28" s="83" t="str">
        <f t="shared" si="26"/>
        <v>948 MW</v>
      </c>
      <c r="I28" s="83" t="str">
        <f t="shared" si="26"/>
        <v>966 MW</v>
      </c>
      <c r="J28" s="83" t="str">
        <f t="shared" si="26"/>
        <v>1185 MW</v>
      </c>
      <c r="K28" s="83" t="str">
        <f t="shared" si="26"/>
        <v>948 MW</v>
      </c>
      <c r="L28" s="83" t="str">
        <f t="shared" si="26"/>
        <v>766 MW</v>
      </c>
      <c r="M28" s="83" t="str">
        <f t="shared" si="26"/>
        <v>747 MW</v>
      </c>
      <c r="N28" s="83" t="str">
        <f t="shared" si="26"/>
        <v>948 MW</v>
      </c>
      <c r="O28" s="83" t="str">
        <f t="shared" si="26"/>
        <v>829 MW</v>
      </c>
      <c r="P28" s="83" t="str">
        <f t="shared" si="26"/>
        <v>948 MW</v>
      </c>
      <c r="Q28" s="83" t="str">
        <f t="shared" si="26"/>
        <v>0 MW</v>
      </c>
      <c r="R28" s="83" t="str">
        <f t="shared" si="26"/>
        <v>0 MW</v>
      </c>
      <c r="S28" s="83" t="str">
        <f t="shared" si="26"/>
        <v>0 MW</v>
      </c>
      <c r="T28" s="83" t="str">
        <f t="shared" si="26"/>
        <v>0 MW</v>
      </c>
      <c r="U28" s="83" t="str">
        <f t="shared" si="26"/>
        <v>474 MW</v>
      </c>
      <c r="V28" s="83" t="str">
        <f t="shared" si="26"/>
        <v>18 MW</v>
      </c>
      <c r="W28" s="83" t="str">
        <f t="shared" si="26"/>
        <v>0 MW</v>
      </c>
      <c r="X28" s="83" t="str">
        <f t="shared" si="26"/>
        <v>2961 MW</v>
      </c>
      <c r="Y28" s="83" t="str">
        <f t="shared" si="26"/>
        <v>0 MW</v>
      </c>
      <c r="Z28" s="83" t="str">
        <f t="shared" si="26"/>
        <v>1896 MW</v>
      </c>
      <c r="AA28" s="83" t="str">
        <f t="shared" si="26"/>
        <v>2133 MW</v>
      </c>
      <c r="AB28" s="83" t="str">
        <f t="shared" si="26"/>
        <v>966 MW</v>
      </c>
      <c r="AC28" s="83" t="str">
        <f t="shared" si="26"/>
        <v>948 MW</v>
      </c>
      <c r="AD28" s="83" t="str">
        <f t="shared" si="26"/>
        <v>1003 MW</v>
      </c>
      <c r="AE28" s="83" t="str">
        <f t="shared" si="26"/>
        <v>966 MW</v>
      </c>
      <c r="AF28" s="83" t="str">
        <f t="shared" si="26"/>
        <v>1677 MW</v>
      </c>
      <c r="AG28" s="83" t="str">
        <f t="shared" si="26"/>
        <v>1422 MW</v>
      </c>
      <c r="AH28" s="83" t="str">
        <f t="shared" si="26"/>
        <v>948 MW</v>
      </c>
      <c r="AI28" s="83" t="str">
        <f t="shared" si="26"/>
        <v>1677 MW</v>
      </c>
    </row>
    <row r="30" spans="1:35" s="30" customFormat="1" ht="15.75" thickBot="1" x14ac:dyDescent="0.3">
      <c r="A30" s="30" t="s">
        <v>330</v>
      </c>
    </row>
    <row r="31" spans="1:35" ht="70.5" customHeight="1" thickBot="1" x14ac:dyDescent="0.3">
      <c r="A31" s="76" t="s">
        <v>147</v>
      </c>
      <c r="B31" s="77" t="str">
        <f t="shared" ref="B31:D43" si="27">B16</f>
        <v>1 Mid</v>
      </c>
      <c r="C31" s="77" t="str">
        <f t="shared" si="27"/>
        <v>2 Low</v>
      </c>
      <c r="D31" s="77" t="str">
        <f t="shared" si="27"/>
        <v>3 High</v>
      </c>
      <c r="E31" s="77"/>
      <c r="F31" s="77"/>
      <c r="G31" s="77"/>
      <c r="H31" s="77"/>
      <c r="I31" s="77"/>
    </row>
    <row r="32" spans="1:35" ht="16.5" thickTop="1" thickBot="1" x14ac:dyDescent="0.3">
      <c r="A32" s="79" t="s">
        <v>148</v>
      </c>
      <c r="B32" s="83" t="str">
        <f t="shared" si="27"/>
        <v>1497 MW</v>
      </c>
      <c r="C32" s="83" t="str">
        <f t="shared" si="27"/>
        <v>1537 MW</v>
      </c>
      <c r="D32" s="83" t="str">
        <f t="shared" si="27"/>
        <v>1733 MW</v>
      </c>
      <c r="E32" s="83"/>
      <c r="F32" s="83"/>
      <c r="G32" s="83"/>
      <c r="H32" s="83"/>
      <c r="I32" s="83"/>
    </row>
    <row r="33" spans="1:9" ht="15.75" thickBot="1" x14ac:dyDescent="0.3">
      <c r="A33" s="79" t="s">
        <v>67</v>
      </c>
      <c r="B33" s="83" t="str">
        <f t="shared" si="27"/>
        <v>550 MW</v>
      </c>
      <c r="C33" s="83" t="str">
        <f t="shared" si="27"/>
        <v>275 MW</v>
      </c>
      <c r="D33" s="83" t="str">
        <f t="shared" si="27"/>
        <v>900 MW</v>
      </c>
      <c r="E33" s="83"/>
      <c r="F33" s="83"/>
      <c r="G33" s="83"/>
      <c r="H33" s="83"/>
      <c r="I33" s="83"/>
    </row>
    <row r="34" spans="1:9" ht="15.75" thickBot="1" x14ac:dyDescent="0.3">
      <c r="A34" s="79" t="s">
        <v>66</v>
      </c>
      <c r="B34" s="83" t="str">
        <f t="shared" si="27"/>
        <v>0 MW</v>
      </c>
      <c r="C34" s="83" t="str">
        <f t="shared" si="27"/>
        <v>0 MW</v>
      </c>
      <c r="D34" s="83" t="str">
        <f t="shared" si="27"/>
        <v>0 MW</v>
      </c>
      <c r="E34" s="83"/>
      <c r="F34" s="83"/>
      <c r="G34" s="83"/>
      <c r="H34" s="83"/>
      <c r="I34" s="83"/>
    </row>
    <row r="35" spans="1:9" ht="15.75" thickBot="1" x14ac:dyDescent="0.3">
      <c r="A35" s="79" t="s">
        <v>1</v>
      </c>
      <c r="B35" s="83" t="str">
        <f t="shared" si="27"/>
        <v>123 MW</v>
      </c>
      <c r="C35" s="83" t="str">
        <f t="shared" si="27"/>
        <v>181 MW</v>
      </c>
      <c r="D35" s="83" t="str">
        <f t="shared" si="27"/>
        <v>128 MW</v>
      </c>
      <c r="E35" s="83"/>
      <c r="F35" s="83"/>
      <c r="G35" s="83"/>
      <c r="H35" s="83"/>
      <c r="I35" s="83"/>
    </row>
    <row r="36" spans="1:9" ht="15.75" thickBot="1" x14ac:dyDescent="0.3">
      <c r="A36" s="79" t="s">
        <v>65</v>
      </c>
      <c r="B36" s="83" t="str">
        <f t="shared" si="27"/>
        <v>118 MW</v>
      </c>
      <c r="C36" s="83" t="str">
        <f t="shared" si="27"/>
        <v>118 MW</v>
      </c>
      <c r="D36" s="83" t="str">
        <f t="shared" si="27"/>
        <v>118 MW</v>
      </c>
      <c r="E36" s="83"/>
      <c r="F36" s="83"/>
      <c r="G36" s="83"/>
      <c r="H36" s="83"/>
      <c r="I36" s="83"/>
    </row>
    <row r="37" spans="1:9" ht="16.5" thickBot="1" x14ac:dyDescent="0.3">
      <c r="A37" s="85" t="s">
        <v>4</v>
      </c>
      <c r="B37" s="86" t="str">
        <f t="shared" si="27"/>
        <v>4833 MW</v>
      </c>
      <c r="C37" s="86" t="str">
        <f t="shared" si="27"/>
        <v>3576 MW</v>
      </c>
      <c r="D37" s="86" t="str">
        <f t="shared" si="27"/>
        <v>6292 MW</v>
      </c>
      <c r="E37" s="86"/>
      <c r="F37" s="86"/>
      <c r="G37" s="86"/>
      <c r="H37" s="86"/>
      <c r="I37" s="86"/>
    </row>
    <row r="38" spans="1:9" ht="15.75" thickBot="1" x14ac:dyDescent="0.3">
      <c r="A38" s="84" t="s">
        <v>38</v>
      </c>
      <c r="B38" s="83" t="str">
        <f t="shared" si="27"/>
        <v>90 MW</v>
      </c>
      <c r="C38" s="83" t="str">
        <f t="shared" si="27"/>
        <v>30 MW</v>
      </c>
      <c r="D38" s="83" t="str">
        <f t="shared" si="27"/>
        <v>150 MW</v>
      </c>
      <c r="E38" s="83"/>
      <c r="F38" s="83"/>
      <c r="G38" s="83"/>
      <c r="H38" s="83"/>
      <c r="I38" s="83"/>
    </row>
    <row r="39" spans="1:9" ht="15.75" thickBot="1" x14ac:dyDescent="0.3">
      <c r="A39" s="84" t="s">
        <v>47</v>
      </c>
      <c r="B39" s="83" t="str">
        <f t="shared" si="27"/>
        <v>1393 MW</v>
      </c>
      <c r="C39" s="83" t="str">
        <f t="shared" si="27"/>
        <v>1096 MW</v>
      </c>
      <c r="D39" s="83" t="str">
        <f t="shared" si="27"/>
        <v>2292 MW</v>
      </c>
      <c r="E39" s="83"/>
      <c r="F39" s="83"/>
      <c r="G39" s="83"/>
      <c r="H39" s="83"/>
      <c r="I39" s="83"/>
    </row>
    <row r="40" spans="1:9" ht="15.75" thickBot="1" x14ac:dyDescent="0.3">
      <c r="A40" s="84" t="s">
        <v>53</v>
      </c>
      <c r="B40" s="83" t="str">
        <f t="shared" si="27"/>
        <v>3350 MW</v>
      </c>
      <c r="C40" s="83" t="str">
        <f t="shared" si="27"/>
        <v>2450 MW</v>
      </c>
      <c r="D40" s="83" t="str">
        <f t="shared" si="27"/>
        <v>3850 MW</v>
      </c>
      <c r="E40" s="83"/>
      <c r="F40" s="83"/>
      <c r="G40" s="83"/>
      <c r="H40" s="83"/>
      <c r="I40" s="83"/>
    </row>
    <row r="41" spans="1:9" ht="15.75" thickBot="1" x14ac:dyDescent="0.3">
      <c r="A41" s="79" t="s">
        <v>63</v>
      </c>
      <c r="B41" s="83" t="str">
        <f t="shared" si="27"/>
        <v>250 MW</v>
      </c>
      <c r="C41" s="83" t="str">
        <f t="shared" si="27"/>
        <v>250 MW</v>
      </c>
      <c r="D41" s="83" t="str">
        <f t="shared" si="27"/>
        <v>0 MW</v>
      </c>
      <c r="E41" s="83"/>
      <c r="F41" s="83"/>
      <c r="G41" s="83"/>
      <c r="H41" s="83"/>
      <c r="I41" s="83"/>
    </row>
    <row r="42" spans="1:9" ht="15.75" thickBot="1" x14ac:dyDescent="0.3">
      <c r="A42" s="79" t="s">
        <v>149</v>
      </c>
      <c r="B42" s="83" t="str">
        <f t="shared" si="27"/>
        <v>0 MW</v>
      </c>
      <c r="C42" s="83" t="str">
        <f t="shared" si="27"/>
        <v>0 MW</v>
      </c>
      <c r="D42" s="83" t="str">
        <f t="shared" si="27"/>
        <v>0 MW</v>
      </c>
      <c r="E42" s="83"/>
      <c r="F42" s="83"/>
      <c r="G42" s="83"/>
      <c r="H42" s="83"/>
      <c r="I42" s="83"/>
    </row>
    <row r="43" spans="1:9" ht="15.75" thickBot="1" x14ac:dyDescent="0.3">
      <c r="A43" s="79" t="s">
        <v>336</v>
      </c>
      <c r="B43" s="83" t="str">
        <f t="shared" si="27"/>
        <v>948 MW</v>
      </c>
      <c r="C43" s="83" t="str">
        <f t="shared" si="27"/>
        <v>237 MW</v>
      </c>
      <c r="D43" s="83" t="str">
        <f t="shared" si="27"/>
        <v>1659 MW</v>
      </c>
      <c r="E43" s="83"/>
      <c r="F43" s="83"/>
      <c r="G43" s="83"/>
      <c r="H43" s="83"/>
      <c r="I43" s="83"/>
    </row>
    <row r="45" spans="1:9" ht="15.75" thickBot="1" x14ac:dyDescent="0.3"/>
    <row r="46" spans="1:9" ht="39" customHeight="1" thickBot="1" x14ac:dyDescent="0.3">
      <c r="A46" s="76" t="s">
        <v>147</v>
      </c>
      <c r="B46" s="77"/>
      <c r="C46" s="77"/>
      <c r="D46" s="77"/>
      <c r="E46" s="77"/>
      <c r="F46" s="77"/>
      <c r="G46" s="77"/>
      <c r="H46" s="77"/>
      <c r="I46" s="77"/>
    </row>
    <row r="47" spans="1:9" ht="16.5" thickTop="1" thickBot="1" x14ac:dyDescent="0.3">
      <c r="A47" s="79" t="s">
        <v>148</v>
      </c>
      <c r="B47" s="83"/>
      <c r="C47" s="83"/>
      <c r="D47" s="83"/>
      <c r="E47" s="83"/>
      <c r="F47" s="83"/>
      <c r="G47" s="83"/>
      <c r="H47" s="83"/>
      <c r="I47" s="83"/>
    </row>
    <row r="48" spans="1:9" ht="15.75" thickBot="1" x14ac:dyDescent="0.3">
      <c r="A48" s="79" t="s">
        <v>67</v>
      </c>
      <c r="B48" s="83"/>
      <c r="C48" s="83"/>
      <c r="D48" s="83"/>
      <c r="E48" s="83"/>
      <c r="F48" s="83"/>
      <c r="G48" s="83"/>
      <c r="H48" s="83"/>
      <c r="I48" s="83"/>
    </row>
    <row r="49" spans="1:9" ht="15.75" thickBot="1" x14ac:dyDescent="0.3">
      <c r="A49" s="79" t="s">
        <v>66</v>
      </c>
      <c r="B49" s="83"/>
      <c r="C49" s="83"/>
      <c r="D49" s="83"/>
      <c r="E49" s="83"/>
      <c r="F49" s="83"/>
      <c r="G49" s="83"/>
      <c r="H49" s="83"/>
      <c r="I49" s="83"/>
    </row>
    <row r="50" spans="1:9" ht="15.75" thickBot="1" x14ac:dyDescent="0.3">
      <c r="A50" s="79" t="s">
        <v>1</v>
      </c>
      <c r="B50" s="83"/>
      <c r="C50" s="83"/>
      <c r="D50" s="83"/>
      <c r="E50" s="83"/>
      <c r="F50" s="83"/>
      <c r="G50" s="83"/>
      <c r="H50" s="83"/>
      <c r="I50" s="83"/>
    </row>
    <row r="51" spans="1:9" ht="15.75" thickBot="1" x14ac:dyDescent="0.3">
      <c r="A51" s="79" t="s">
        <v>65</v>
      </c>
      <c r="B51" s="83"/>
      <c r="C51" s="83"/>
      <c r="D51" s="83"/>
      <c r="E51" s="83"/>
      <c r="F51" s="83"/>
      <c r="G51" s="83"/>
      <c r="H51" s="83"/>
      <c r="I51" s="83"/>
    </row>
    <row r="52" spans="1:9" ht="16.5" thickBot="1" x14ac:dyDescent="0.3">
      <c r="A52" s="85" t="s">
        <v>4</v>
      </c>
      <c r="B52" s="86"/>
      <c r="C52" s="86"/>
      <c r="D52" s="86"/>
      <c r="E52" s="86"/>
      <c r="F52" s="86"/>
      <c r="G52" s="86"/>
      <c r="H52" s="86"/>
      <c r="I52" s="86"/>
    </row>
    <row r="53" spans="1:9" ht="15.75" thickBot="1" x14ac:dyDescent="0.3">
      <c r="A53" s="84" t="s">
        <v>38</v>
      </c>
      <c r="B53" s="83"/>
      <c r="C53" s="83"/>
      <c r="D53" s="83"/>
      <c r="E53" s="83"/>
      <c r="F53" s="83"/>
      <c r="G53" s="83"/>
      <c r="H53" s="83"/>
      <c r="I53" s="83"/>
    </row>
    <row r="54" spans="1:9" ht="15.75" thickBot="1" x14ac:dyDescent="0.3">
      <c r="A54" s="84" t="s">
        <v>47</v>
      </c>
      <c r="B54" s="83"/>
      <c r="C54" s="83"/>
      <c r="D54" s="83"/>
      <c r="E54" s="83"/>
      <c r="F54" s="83"/>
      <c r="G54" s="83"/>
      <c r="H54" s="83"/>
      <c r="I54" s="83"/>
    </row>
    <row r="55" spans="1:9" ht="15.75" thickBot="1" x14ac:dyDescent="0.3">
      <c r="A55" s="84" t="s">
        <v>53</v>
      </c>
      <c r="B55" s="83"/>
      <c r="C55" s="83"/>
      <c r="D55" s="83"/>
      <c r="E55" s="83"/>
      <c r="F55" s="83"/>
      <c r="G55" s="83"/>
      <c r="H55" s="83"/>
      <c r="I55" s="83"/>
    </row>
    <row r="56" spans="1:9" ht="15.75" thickBot="1" x14ac:dyDescent="0.3">
      <c r="A56" s="79" t="s">
        <v>63</v>
      </c>
      <c r="B56" s="83"/>
      <c r="C56" s="83"/>
      <c r="D56" s="83"/>
      <c r="E56" s="83"/>
      <c r="F56" s="83"/>
      <c r="G56" s="83"/>
      <c r="H56" s="83"/>
      <c r="I56" s="83"/>
    </row>
    <row r="57" spans="1:9" ht="15.75" thickBot="1" x14ac:dyDescent="0.3">
      <c r="A57" s="79" t="s">
        <v>149</v>
      </c>
      <c r="B57" s="83"/>
      <c r="C57" s="83"/>
      <c r="D57" s="83"/>
      <c r="E57" s="83"/>
      <c r="F57" s="83"/>
      <c r="G57" s="83"/>
      <c r="H57" s="83"/>
      <c r="I57" s="83"/>
    </row>
    <row r="58" spans="1:9" ht="15.75" thickBot="1" x14ac:dyDescent="0.3">
      <c r="A58" s="79" t="s">
        <v>336</v>
      </c>
      <c r="B58" s="83"/>
      <c r="C58" s="83"/>
      <c r="D58" s="83"/>
      <c r="E58" s="83"/>
      <c r="F58" s="83"/>
      <c r="G58" s="83"/>
      <c r="H58" s="83"/>
      <c r="I58" s="83"/>
    </row>
    <row r="60" spans="1:9" ht="15.75" thickBot="1" x14ac:dyDescent="0.3"/>
    <row r="61" spans="1:9" ht="36.75" customHeight="1" thickBot="1" x14ac:dyDescent="0.3">
      <c r="A61" s="76" t="s">
        <v>147</v>
      </c>
      <c r="B61" s="77"/>
      <c r="C61" s="77"/>
      <c r="D61" s="77"/>
      <c r="E61" s="77"/>
      <c r="F61" s="77"/>
      <c r="G61" s="77"/>
      <c r="H61" s="77"/>
      <c r="I61" s="77"/>
    </row>
    <row r="62" spans="1:9" ht="16.5" thickTop="1" thickBot="1" x14ac:dyDescent="0.3">
      <c r="A62" s="79" t="s">
        <v>148</v>
      </c>
      <c r="B62" s="83"/>
      <c r="C62" s="83"/>
      <c r="D62" s="83"/>
      <c r="E62" s="83"/>
      <c r="F62" s="83"/>
      <c r="G62" s="83"/>
      <c r="H62" s="83"/>
      <c r="I62" s="83"/>
    </row>
    <row r="63" spans="1:9" ht="15.75" thickBot="1" x14ac:dyDescent="0.3">
      <c r="A63" s="79" t="s">
        <v>67</v>
      </c>
      <c r="B63" s="83"/>
      <c r="C63" s="83"/>
      <c r="D63" s="83"/>
      <c r="E63" s="83"/>
      <c r="F63" s="83"/>
      <c r="G63" s="83"/>
      <c r="H63" s="83"/>
      <c r="I63" s="83"/>
    </row>
    <row r="64" spans="1:9" ht="15.75" thickBot="1" x14ac:dyDescent="0.3">
      <c r="A64" s="79" t="s">
        <v>66</v>
      </c>
      <c r="B64" s="83"/>
      <c r="C64" s="83"/>
      <c r="D64" s="83"/>
      <c r="E64" s="83"/>
      <c r="F64" s="83"/>
      <c r="G64" s="83"/>
      <c r="H64" s="83"/>
      <c r="I64" s="83"/>
    </row>
    <row r="65" spans="1:9" ht="15.75" thickBot="1" x14ac:dyDescent="0.3">
      <c r="A65" s="79" t="s">
        <v>1</v>
      </c>
      <c r="B65" s="83"/>
      <c r="C65" s="83"/>
      <c r="D65" s="83"/>
      <c r="E65" s="83"/>
      <c r="F65" s="83"/>
      <c r="G65" s="83"/>
      <c r="H65" s="83"/>
      <c r="I65" s="83"/>
    </row>
    <row r="66" spans="1:9" ht="15.75" thickBot="1" x14ac:dyDescent="0.3">
      <c r="A66" s="79" t="s">
        <v>65</v>
      </c>
      <c r="B66" s="83"/>
      <c r="C66" s="83"/>
      <c r="D66" s="83"/>
      <c r="E66" s="83"/>
      <c r="F66" s="83"/>
      <c r="G66" s="83"/>
      <c r="H66" s="83"/>
      <c r="I66" s="83"/>
    </row>
    <row r="67" spans="1:9" ht="16.5" thickBot="1" x14ac:dyDescent="0.3">
      <c r="A67" s="85" t="s">
        <v>4</v>
      </c>
      <c r="B67" s="86"/>
      <c r="C67" s="86"/>
      <c r="D67" s="86"/>
      <c r="E67" s="86"/>
      <c r="F67" s="86"/>
      <c r="G67" s="86"/>
      <c r="H67" s="86"/>
      <c r="I67" s="86"/>
    </row>
    <row r="68" spans="1:9" ht="15.75" thickBot="1" x14ac:dyDescent="0.3">
      <c r="A68" s="84" t="s">
        <v>38</v>
      </c>
      <c r="B68" s="83"/>
      <c r="C68" s="83"/>
      <c r="D68" s="83"/>
      <c r="E68" s="83"/>
      <c r="F68" s="83"/>
      <c r="G68" s="83"/>
      <c r="H68" s="83"/>
      <c r="I68" s="83"/>
    </row>
    <row r="69" spans="1:9" ht="15.75" thickBot="1" x14ac:dyDescent="0.3">
      <c r="A69" s="84" t="s">
        <v>47</v>
      </c>
      <c r="B69" s="83"/>
      <c r="C69" s="83"/>
      <c r="D69" s="83"/>
      <c r="E69" s="83"/>
      <c r="F69" s="83"/>
      <c r="G69" s="83"/>
      <c r="H69" s="83"/>
      <c r="I69" s="83"/>
    </row>
    <row r="70" spans="1:9" ht="15.75" thickBot="1" x14ac:dyDescent="0.3">
      <c r="A70" s="84" t="s">
        <v>53</v>
      </c>
      <c r="B70" s="83"/>
      <c r="C70" s="83"/>
      <c r="D70" s="83"/>
      <c r="E70" s="83"/>
      <c r="F70" s="83"/>
      <c r="G70" s="83"/>
      <c r="H70" s="83"/>
      <c r="I70" s="83"/>
    </row>
    <row r="71" spans="1:9" ht="15.75" thickBot="1" x14ac:dyDescent="0.3">
      <c r="A71" s="79" t="s">
        <v>63</v>
      </c>
      <c r="B71" s="83"/>
      <c r="C71" s="83"/>
      <c r="D71" s="83"/>
      <c r="E71" s="83"/>
      <c r="F71" s="83"/>
      <c r="G71" s="83"/>
      <c r="H71" s="83"/>
      <c r="I71" s="83"/>
    </row>
    <row r="72" spans="1:9" ht="15.75" thickBot="1" x14ac:dyDescent="0.3">
      <c r="A72" s="79" t="s">
        <v>149</v>
      </c>
      <c r="B72" s="83"/>
      <c r="C72" s="83"/>
      <c r="D72" s="83"/>
      <c r="E72" s="83"/>
      <c r="F72" s="83"/>
      <c r="G72" s="83"/>
      <c r="H72" s="83"/>
      <c r="I72" s="83"/>
    </row>
    <row r="73" spans="1:9" ht="15.75" thickBot="1" x14ac:dyDescent="0.3">
      <c r="A73" s="79" t="s">
        <v>336</v>
      </c>
      <c r="B73" s="83"/>
      <c r="C73" s="83"/>
      <c r="D73" s="83"/>
      <c r="E73" s="83"/>
      <c r="F73" s="83"/>
      <c r="G73" s="83"/>
      <c r="H73" s="83"/>
      <c r="I73" s="83"/>
    </row>
    <row r="74" spans="1:9" ht="15.75" thickBot="1" x14ac:dyDescent="0.3"/>
    <row r="75" spans="1:9" ht="16.5" thickBot="1" x14ac:dyDescent="0.3">
      <c r="A75" s="76" t="s">
        <v>147</v>
      </c>
      <c r="B75" s="77"/>
      <c r="C75" s="77"/>
      <c r="D75" s="77"/>
      <c r="E75" s="77"/>
      <c r="F75" s="77"/>
      <c r="G75" s="77"/>
      <c r="H75" s="77"/>
      <c r="I75" s="77"/>
    </row>
    <row r="76" spans="1:9" ht="16.5" thickTop="1" thickBot="1" x14ac:dyDescent="0.3">
      <c r="A76" s="79" t="s">
        <v>148</v>
      </c>
      <c r="B76" s="83"/>
      <c r="C76" s="83"/>
      <c r="D76" s="83"/>
      <c r="E76" s="83"/>
      <c r="F76" s="83"/>
      <c r="G76" s="83"/>
      <c r="H76" s="83"/>
      <c r="I76" s="83"/>
    </row>
    <row r="77" spans="1:9" ht="15.75" thickBot="1" x14ac:dyDescent="0.3">
      <c r="A77" s="79" t="s">
        <v>67</v>
      </c>
      <c r="B77" s="83"/>
      <c r="C77" s="83"/>
      <c r="D77" s="83"/>
      <c r="E77" s="83"/>
      <c r="F77" s="83"/>
      <c r="G77" s="83"/>
      <c r="H77" s="83"/>
      <c r="I77" s="83"/>
    </row>
    <row r="78" spans="1:9" ht="15.75" thickBot="1" x14ac:dyDescent="0.3">
      <c r="A78" s="79" t="s">
        <v>66</v>
      </c>
      <c r="B78" s="83"/>
      <c r="C78" s="83"/>
      <c r="D78" s="83"/>
      <c r="E78" s="83"/>
      <c r="F78" s="83"/>
      <c r="G78" s="83"/>
      <c r="H78" s="83"/>
      <c r="I78" s="83"/>
    </row>
    <row r="79" spans="1:9" ht="15.75" thickBot="1" x14ac:dyDescent="0.3">
      <c r="A79" s="79" t="s">
        <v>1</v>
      </c>
      <c r="B79" s="83"/>
      <c r="C79" s="83"/>
      <c r="D79" s="83"/>
      <c r="E79" s="83"/>
      <c r="F79" s="83"/>
      <c r="G79" s="83"/>
      <c r="H79" s="83"/>
      <c r="I79" s="83"/>
    </row>
    <row r="80" spans="1:9" ht="15.75" thickBot="1" x14ac:dyDescent="0.3">
      <c r="A80" s="79" t="s">
        <v>65</v>
      </c>
      <c r="B80" s="83"/>
      <c r="C80" s="83"/>
      <c r="D80" s="83"/>
      <c r="E80" s="83"/>
      <c r="F80" s="83"/>
      <c r="G80" s="83"/>
      <c r="H80" s="83"/>
      <c r="I80" s="83"/>
    </row>
    <row r="81" spans="1:9" ht="16.5" thickBot="1" x14ac:dyDescent="0.3">
      <c r="A81" s="85" t="s">
        <v>4</v>
      </c>
      <c r="B81" s="86"/>
      <c r="C81" s="86"/>
      <c r="D81" s="86"/>
      <c r="E81" s="86"/>
      <c r="F81" s="86"/>
      <c r="G81" s="86"/>
      <c r="H81" s="86"/>
      <c r="I81" s="86"/>
    </row>
    <row r="82" spans="1:9" ht="15.75" thickBot="1" x14ac:dyDescent="0.3">
      <c r="A82" s="84" t="s">
        <v>38</v>
      </c>
      <c r="B82" s="83"/>
      <c r="C82" s="83"/>
      <c r="D82" s="83"/>
      <c r="E82" s="83"/>
      <c r="F82" s="83"/>
      <c r="G82" s="83"/>
      <c r="H82" s="83"/>
      <c r="I82" s="83"/>
    </row>
    <row r="83" spans="1:9" ht="15.75" thickBot="1" x14ac:dyDescent="0.3">
      <c r="A83" s="84" t="s">
        <v>47</v>
      </c>
      <c r="B83" s="83"/>
      <c r="C83" s="83"/>
      <c r="D83" s="83"/>
      <c r="E83" s="83"/>
      <c r="F83" s="83"/>
      <c r="G83" s="83"/>
      <c r="H83" s="83"/>
      <c r="I83" s="83"/>
    </row>
    <row r="84" spans="1:9" ht="15.75" thickBot="1" x14ac:dyDescent="0.3">
      <c r="A84" s="84" t="s">
        <v>53</v>
      </c>
      <c r="B84" s="83"/>
      <c r="C84" s="83"/>
      <c r="D84" s="83"/>
      <c r="E84" s="83"/>
      <c r="F84" s="83"/>
      <c r="G84" s="83"/>
      <c r="H84" s="83"/>
      <c r="I84" s="83"/>
    </row>
    <row r="85" spans="1:9" ht="15.75" thickBot="1" x14ac:dyDescent="0.3">
      <c r="A85" s="79" t="s">
        <v>63</v>
      </c>
      <c r="B85" s="83"/>
      <c r="C85" s="83"/>
      <c r="D85" s="83"/>
      <c r="E85" s="83"/>
      <c r="F85" s="83"/>
      <c r="G85" s="83"/>
      <c r="H85" s="83"/>
      <c r="I85" s="83"/>
    </row>
    <row r="86" spans="1:9" ht="15.75" thickBot="1" x14ac:dyDescent="0.3">
      <c r="A86" s="79" t="s">
        <v>149</v>
      </c>
      <c r="B86" s="83"/>
      <c r="C86" s="83"/>
      <c r="D86" s="83"/>
      <c r="E86" s="83"/>
      <c r="F86" s="83"/>
      <c r="G86" s="83"/>
      <c r="H86" s="83"/>
      <c r="I86" s="83"/>
    </row>
    <row r="87" spans="1:9" ht="15.75" thickBot="1" x14ac:dyDescent="0.3">
      <c r="A87" s="79" t="s">
        <v>336</v>
      </c>
      <c r="B87" s="83"/>
      <c r="C87" s="83"/>
      <c r="D87" s="83"/>
      <c r="E87" s="83"/>
      <c r="F87" s="83"/>
      <c r="G87" s="83"/>
      <c r="H87" s="83"/>
      <c r="I87" s="8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AD42"/>
  <sheetViews>
    <sheetView zoomScale="85" zoomScaleNormal="85" workbookViewId="0"/>
  </sheetViews>
  <sheetFormatPr defaultRowHeight="15" x14ac:dyDescent="0.25"/>
  <cols>
    <col min="1" max="1" width="53.7109375" bestFit="1" customWidth="1"/>
    <col min="2" max="2" width="21.7109375" customWidth="1"/>
    <col min="3" max="3" width="15.42578125" customWidth="1"/>
    <col min="4" max="4" width="12" customWidth="1"/>
    <col min="5" max="5" width="10.28515625" customWidth="1"/>
    <col min="6" max="6" width="11.7109375" customWidth="1"/>
    <col min="7" max="7" width="9.5703125" customWidth="1"/>
    <col min="8" max="8" width="12.5703125" customWidth="1"/>
    <col min="9" max="9" width="8.85546875" customWidth="1"/>
    <col min="10" max="10" width="12.5703125" customWidth="1"/>
    <col min="11" max="11" width="8.7109375" customWidth="1"/>
    <col min="12" max="12" width="11.7109375" customWidth="1"/>
    <col min="13" max="13" width="11" customWidth="1"/>
    <col min="14" max="14" width="9.42578125" customWidth="1"/>
    <col min="15" max="15" width="9.7109375" bestFit="1" customWidth="1"/>
    <col min="18" max="29" width="9.140625" style="33"/>
  </cols>
  <sheetData>
    <row r="1" spans="1:30" s="31" customFormat="1" ht="32.25" customHeight="1" thickBot="1" x14ac:dyDescent="0.3">
      <c r="A1"/>
      <c r="B1"/>
      <c r="C1"/>
      <c r="F1"/>
      <c r="G1"/>
      <c r="H1"/>
      <c r="I1"/>
      <c r="J1"/>
      <c r="K1"/>
      <c r="L1"/>
      <c r="M1"/>
      <c r="N1"/>
      <c r="O1"/>
      <c r="P1"/>
      <c r="Q1"/>
      <c r="R1" s="33" t="s">
        <v>324</v>
      </c>
      <c r="S1" s="33"/>
      <c r="T1" s="33"/>
      <c r="U1" s="33"/>
      <c r="V1" s="33"/>
      <c r="W1" s="33"/>
      <c r="X1" s="33"/>
      <c r="Y1" s="33"/>
      <c r="Z1" s="33"/>
      <c r="AA1" s="33"/>
      <c r="AB1" s="33"/>
      <c r="AC1" s="33"/>
    </row>
    <row r="2" spans="1:30" ht="51.75" customHeight="1" thickBot="1" x14ac:dyDescent="0.3">
      <c r="A2" s="276"/>
      <c r="B2" s="303" t="s">
        <v>167</v>
      </c>
      <c r="C2" s="304"/>
      <c r="D2" s="304"/>
      <c r="E2" s="305"/>
      <c r="F2" s="303" t="s">
        <v>168</v>
      </c>
      <c r="G2" s="304"/>
      <c r="H2" s="304"/>
      <c r="I2" s="304"/>
      <c r="J2" s="304"/>
      <c r="K2" s="304"/>
      <c r="L2" s="304"/>
      <c r="M2" s="304"/>
      <c r="N2" s="304"/>
      <c r="O2" s="304"/>
      <c r="P2" s="304"/>
      <c r="Q2" s="305"/>
      <c r="R2" s="33" t="s">
        <v>233</v>
      </c>
      <c r="S2" s="33" t="s">
        <v>234</v>
      </c>
      <c r="T2" s="33" t="s">
        <v>235</v>
      </c>
      <c r="U2" s="33" t="s">
        <v>236</v>
      </c>
      <c r="V2" s="33" t="s">
        <v>237</v>
      </c>
      <c r="W2" s="33" t="s">
        <v>238</v>
      </c>
      <c r="X2" s="33" t="s">
        <v>239</v>
      </c>
      <c r="Y2" s="33" t="s">
        <v>240</v>
      </c>
      <c r="Z2" s="33" t="s">
        <v>241</v>
      </c>
      <c r="AA2" s="33" t="s">
        <v>242</v>
      </c>
      <c r="AB2" s="33" t="s">
        <v>243</v>
      </c>
      <c r="AC2" s="33" t="s">
        <v>244</v>
      </c>
      <c r="AD2" s="33" t="s">
        <v>245</v>
      </c>
    </row>
    <row r="3" spans="1:30" ht="49.5" thickBot="1" x14ac:dyDescent="0.3">
      <c r="A3" s="275" t="s">
        <v>46</v>
      </c>
      <c r="B3" s="177" t="s">
        <v>2</v>
      </c>
      <c r="C3" s="178" t="s">
        <v>166</v>
      </c>
      <c r="D3" s="178" t="s">
        <v>45</v>
      </c>
      <c r="E3" s="179" t="s">
        <v>360</v>
      </c>
      <c r="F3" s="177" t="s">
        <v>58</v>
      </c>
      <c r="G3" s="178" t="s">
        <v>67</v>
      </c>
      <c r="H3" s="178" t="s">
        <v>66</v>
      </c>
      <c r="I3" s="178" t="s">
        <v>1</v>
      </c>
      <c r="J3" s="178" t="s">
        <v>65</v>
      </c>
      <c r="K3" s="178" t="s">
        <v>38</v>
      </c>
      <c r="L3" s="178" t="s">
        <v>47</v>
      </c>
      <c r="M3" s="178" t="s">
        <v>53</v>
      </c>
      <c r="N3" s="178" t="s">
        <v>63</v>
      </c>
      <c r="O3" s="178" t="s">
        <v>64</v>
      </c>
      <c r="P3" s="178" t="s">
        <v>50</v>
      </c>
      <c r="Q3" s="183" t="s">
        <v>45</v>
      </c>
      <c r="R3" s="134" t="s">
        <v>58</v>
      </c>
      <c r="S3" s="135" t="s">
        <v>67</v>
      </c>
      <c r="T3" s="135" t="s">
        <v>66</v>
      </c>
      <c r="U3" s="135" t="s">
        <v>1</v>
      </c>
      <c r="V3" s="135" t="s">
        <v>65</v>
      </c>
      <c r="W3" s="135" t="s">
        <v>38</v>
      </c>
      <c r="X3" s="135" t="s">
        <v>47</v>
      </c>
      <c r="Y3" s="135" t="s">
        <v>53</v>
      </c>
      <c r="Z3" s="135" t="s">
        <v>63</v>
      </c>
      <c r="AA3" s="135" t="s">
        <v>64</v>
      </c>
      <c r="AB3" s="135" t="s">
        <v>50</v>
      </c>
      <c r="AC3" s="136" t="s">
        <v>45</v>
      </c>
    </row>
    <row r="4" spans="1:30" x14ac:dyDescent="0.25">
      <c r="A4" t="s">
        <v>337</v>
      </c>
      <c r="B4" s="262">
        <v>15.52853802650535</v>
      </c>
      <c r="C4" s="263">
        <v>5.0913019524310617</v>
      </c>
      <c r="D4" s="263">
        <f>Table24[[#This Row],[Column2]]+Table24[[#This Row],[Column3]]</f>
        <v>20.619839978936412</v>
      </c>
      <c r="E4" s="264">
        <f>Table24[[#This Row],[Column4]]-$D$4</f>
        <v>0</v>
      </c>
      <c r="F4" s="267">
        <f ca="1">INDIRECT("'_Resource Additions_Annual_'!"&amp;R$2&amp;$R4)</f>
        <v>1497.2776051012056</v>
      </c>
      <c r="G4" s="268">
        <f ca="1">INDIRECT("'_Resource Additions_Annual_'!"&amp;S$2&amp;$R4)</f>
        <v>550</v>
      </c>
      <c r="H4" s="268">
        <f ca="1">INDIRECT("'_Resource Additions_Annual_'!"&amp;T$2&amp;$R4)</f>
        <v>0</v>
      </c>
      <c r="I4" s="268">
        <f t="shared" ref="F4:P8" ca="1" si="0">INDIRECT("'_Resource Additions_Annual_'!"&amp;U$2&amp;$R4)</f>
        <v>123.04000151157379</v>
      </c>
      <c r="J4" s="268">
        <f t="shared" ca="1" si="0"/>
        <v>117.77000427246094</v>
      </c>
      <c r="K4" s="268">
        <f t="shared" ca="1" si="0"/>
        <v>90</v>
      </c>
      <c r="L4" s="268">
        <f t="shared" ca="1" si="0"/>
        <v>1392.9999847412109</v>
      </c>
      <c r="M4" s="268">
        <f t="shared" ca="1" si="0"/>
        <v>3350</v>
      </c>
      <c r="N4" s="268">
        <f t="shared" ca="1" si="0"/>
        <v>249.59999847412109</v>
      </c>
      <c r="O4" s="268">
        <f t="shared" ca="1" si="0"/>
        <v>0</v>
      </c>
      <c r="P4" s="272">
        <f t="shared" ca="1" si="0"/>
        <v>948</v>
      </c>
      <c r="Q4" s="184">
        <f ca="1">SUM(Table24[[#This Row],[Column6]:[Column16]])</f>
        <v>8318.6875941005728</v>
      </c>
      <c r="R4" s="33">
        <v>28</v>
      </c>
      <c r="S4" s="33">
        <v>28</v>
      </c>
      <c r="T4" s="33">
        <v>28</v>
      </c>
      <c r="U4" s="33">
        <v>28</v>
      </c>
      <c r="V4" s="33">
        <v>28</v>
      </c>
      <c r="W4" s="33">
        <v>28</v>
      </c>
      <c r="X4" s="33">
        <v>28</v>
      </c>
      <c r="Y4" s="33">
        <v>28</v>
      </c>
      <c r="Z4" s="33">
        <v>28</v>
      </c>
      <c r="AA4" s="33">
        <v>28</v>
      </c>
      <c r="AB4" s="33">
        <v>28</v>
      </c>
      <c r="AC4" s="33">
        <v>28</v>
      </c>
    </row>
    <row r="5" spans="1:30" x14ac:dyDescent="0.25">
      <c r="A5" t="s">
        <v>362</v>
      </c>
      <c r="B5" s="180">
        <v>12.080023352034848</v>
      </c>
      <c r="C5" s="176">
        <v>4.528076847307438</v>
      </c>
      <c r="D5" s="176">
        <f>Table24[[#This Row],[Column2]]+Table24[[#This Row],[Column3]]</f>
        <v>16.608100199342285</v>
      </c>
      <c r="E5" s="265">
        <f>Table24[[#This Row],[Column4]]-$D$4</f>
        <v>-4.0117397795941265</v>
      </c>
      <c r="F5" s="269">
        <f t="shared" ca="1" si="0"/>
        <v>1537.4676345137968</v>
      </c>
      <c r="G5" s="29">
        <f t="shared" ca="1" si="0"/>
        <v>275</v>
      </c>
      <c r="H5" s="29">
        <f t="shared" ca="1" si="0"/>
        <v>0</v>
      </c>
      <c r="I5" s="29">
        <f t="shared" ca="1" si="0"/>
        <v>181.3300017118454</v>
      </c>
      <c r="J5" s="29">
        <f t="shared" ca="1" si="0"/>
        <v>117.77000427246094</v>
      </c>
      <c r="K5" s="29">
        <f t="shared" ca="1" si="0"/>
        <v>30</v>
      </c>
      <c r="L5" s="29">
        <f t="shared" ca="1" si="0"/>
        <v>1096.1100006103516</v>
      </c>
      <c r="M5" s="29">
        <f t="shared" ca="1" si="0"/>
        <v>2450</v>
      </c>
      <c r="N5" s="29">
        <f t="shared" ca="1" si="0"/>
        <v>250</v>
      </c>
      <c r="O5" s="29">
        <f t="shared" ca="1" si="0"/>
        <v>0</v>
      </c>
      <c r="P5" s="273">
        <f t="shared" ca="1" si="0"/>
        <v>237</v>
      </c>
      <c r="Q5" s="185">
        <f ca="1">SUM(Table24[[#This Row],[Column6]:[Column16]])</f>
        <v>6174.6776411084547</v>
      </c>
      <c r="R5" s="33">
        <f>R4+28</f>
        <v>56</v>
      </c>
      <c r="S5" s="33">
        <f t="shared" ref="S5:AC5" si="1">S4+28</f>
        <v>56</v>
      </c>
      <c r="T5" s="33">
        <f t="shared" si="1"/>
        <v>56</v>
      </c>
      <c r="U5" s="33">
        <f t="shared" si="1"/>
        <v>56</v>
      </c>
      <c r="V5" s="33">
        <f t="shared" si="1"/>
        <v>56</v>
      </c>
      <c r="W5" s="33">
        <f t="shared" si="1"/>
        <v>56</v>
      </c>
      <c r="X5" s="33">
        <f t="shared" si="1"/>
        <v>56</v>
      </c>
      <c r="Y5" s="33">
        <f t="shared" si="1"/>
        <v>56</v>
      </c>
      <c r="Z5" s="33">
        <f t="shared" si="1"/>
        <v>56</v>
      </c>
      <c r="AA5" s="33">
        <f t="shared" si="1"/>
        <v>56</v>
      </c>
      <c r="AB5" s="33">
        <f t="shared" si="1"/>
        <v>56</v>
      </c>
      <c r="AC5" s="33">
        <f t="shared" si="1"/>
        <v>56</v>
      </c>
    </row>
    <row r="6" spans="1:30" x14ac:dyDescent="0.25">
      <c r="A6" t="s">
        <v>363</v>
      </c>
      <c r="B6" s="180">
        <v>21.367333937628317</v>
      </c>
      <c r="C6" s="176">
        <v>5.7446653819165014</v>
      </c>
      <c r="D6" s="176">
        <f>Table24[[#This Row],[Column2]]+Table24[[#This Row],[Column3]]</f>
        <v>27.111999319544818</v>
      </c>
      <c r="E6" s="265">
        <f>Table24[[#This Row],[Column4]]-$D$4</f>
        <v>6.4921593406084064</v>
      </c>
      <c r="F6" s="269">
        <f t="shared" ca="1" si="0"/>
        <v>1732.9113687793122</v>
      </c>
      <c r="G6" s="29">
        <f t="shared" ca="1" si="0"/>
        <v>900</v>
      </c>
      <c r="H6" s="29">
        <f t="shared" ca="1" si="0"/>
        <v>0</v>
      </c>
      <c r="I6" s="29">
        <f t="shared" ca="1" si="0"/>
        <v>128.14000165462494</v>
      </c>
      <c r="J6" s="29">
        <f t="shared" ca="1" si="0"/>
        <v>117.77000427246094</v>
      </c>
      <c r="K6" s="29">
        <f t="shared" ca="1" si="0"/>
        <v>150</v>
      </c>
      <c r="L6" s="29">
        <f t="shared" ca="1" si="0"/>
        <v>2292.4599914550781</v>
      </c>
      <c r="M6" s="29">
        <f t="shared" ca="1" si="0"/>
        <v>3850</v>
      </c>
      <c r="N6" s="29">
        <f t="shared" ca="1" si="0"/>
        <v>0</v>
      </c>
      <c r="O6" s="29">
        <f t="shared" ca="1" si="0"/>
        <v>0</v>
      </c>
      <c r="P6" s="273">
        <f t="shared" ca="1" si="0"/>
        <v>1659</v>
      </c>
      <c r="Q6" s="185">
        <f ca="1">SUM(Table24[[#This Row],[Column6]:[Column16]])</f>
        <v>10830.281366161476</v>
      </c>
      <c r="R6" s="33">
        <f t="shared" ref="R6:R42" si="2">R5+28</f>
        <v>84</v>
      </c>
      <c r="S6" s="33">
        <f t="shared" ref="S6:S42" si="3">S5+28</f>
        <v>84</v>
      </c>
      <c r="T6" s="33">
        <f t="shared" ref="T6:T42" si="4">T5+28</f>
        <v>84</v>
      </c>
      <c r="U6" s="33">
        <f t="shared" ref="U6:U42" si="5">U5+28</f>
        <v>84</v>
      </c>
      <c r="V6" s="33">
        <f t="shared" ref="V6:V42" si="6">V5+28</f>
        <v>84</v>
      </c>
      <c r="W6" s="33">
        <f t="shared" ref="W6:W42" si="7">W5+28</f>
        <v>84</v>
      </c>
      <c r="X6" s="33">
        <f t="shared" ref="X6:X42" si="8">X5+28</f>
        <v>84</v>
      </c>
      <c r="Y6" s="33">
        <f t="shared" ref="Y6:Y42" si="9">Y5+28</f>
        <v>84</v>
      </c>
      <c r="Z6" s="33">
        <f t="shared" ref="Z6:Z42" si="10">Z5+28</f>
        <v>84</v>
      </c>
      <c r="AA6" s="33">
        <f t="shared" ref="AA6:AA42" si="11">AA5+28</f>
        <v>84</v>
      </c>
      <c r="AB6" s="33">
        <f t="shared" ref="AB6:AB42" si="12">AB5+28</f>
        <v>84</v>
      </c>
      <c r="AC6" s="33">
        <f t="shared" ref="AC6:AC42" si="13">AC5+28</f>
        <v>84</v>
      </c>
    </row>
    <row r="7" spans="1:30" x14ac:dyDescent="0.25">
      <c r="A7" t="s">
        <v>338</v>
      </c>
      <c r="B7" s="180">
        <v>17.107808711747992</v>
      </c>
      <c r="C7" s="176">
        <v>4.4460101456843049</v>
      </c>
      <c r="D7" s="176">
        <f>Table24[[#This Row],[Column2]]+Table24[[#This Row],[Column3]]</f>
        <v>21.553818857432297</v>
      </c>
      <c r="E7" s="265">
        <f>Table24[[#This Row],[Column4]]-$D$4</f>
        <v>0.93397887849588557</v>
      </c>
      <c r="F7" s="269">
        <f t="shared" ca="1" si="0"/>
        <v>1537.4676345137968</v>
      </c>
      <c r="G7" s="29">
        <f t="shared" ca="1" si="0"/>
        <v>1525</v>
      </c>
      <c r="H7" s="29">
        <f t="shared" ca="1" si="0"/>
        <v>0</v>
      </c>
      <c r="I7" s="29">
        <f t="shared" ca="1" si="0"/>
        <v>191.75999999046326</v>
      </c>
      <c r="J7" s="29">
        <f t="shared" ca="1" si="0"/>
        <v>117.77000427246094</v>
      </c>
      <c r="K7" s="29">
        <f t="shared" ca="1" si="0"/>
        <v>150</v>
      </c>
      <c r="L7" s="29">
        <f t="shared" ca="1" si="0"/>
        <v>2388.099983215332</v>
      </c>
      <c r="M7" s="29">
        <f t="shared" ca="1" si="0"/>
        <v>2250</v>
      </c>
      <c r="N7" s="29">
        <f t="shared" ca="1" si="0"/>
        <v>724.84999847412109</v>
      </c>
      <c r="O7" s="29">
        <f t="shared" ca="1" si="0"/>
        <v>0</v>
      </c>
      <c r="P7" s="273">
        <f t="shared" ca="1" si="0"/>
        <v>473.60000991821289</v>
      </c>
      <c r="Q7" s="185">
        <f ca="1">SUM(Table24[[#This Row],[Column6]:[Column16]])</f>
        <v>9358.5476303843861</v>
      </c>
      <c r="R7" s="33">
        <f t="shared" si="2"/>
        <v>112</v>
      </c>
      <c r="S7" s="33">
        <f t="shared" si="3"/>
        <v>112</v>
      </c>
      <c r="T7" s="33">
        <f t="shared" si="4"/>
        <v>112</v>
      </c>
      <c r="U7" s="33">
        <f t="shared" si="5"/>
        <v>112</v>
      </c>
      <c r="V7" s="33">
        <f t="shared" si="6"/>
        <v>112</v>
      </c>
      <c r="W7" s="33">
        <f t="shared" si="7"/>
        <v>112</v>
      </c>
      <c r="X7" s="33">
        <f t="shared" si="8"/>
        <v>112</v>
      </c>
      <c r="Y7" s="33">
        <f t="shared" si="9"/>
        <v>112</v>
      </c>
      <c r="Z7" s="33">
        <f t="shared" si="10"/>
        <v>112</v>
      </c>
      <c r="AA7" s="33">
        <f t="shared" si="11"/>
        <v>112</v>
      </c>
      <c r="AB7" s="33">
        <f t="shared" si="12"/>
        <v>112</v>
      </c>
      <c r="AC7" s="33">
        <f t="shared" si="13"/>
        <v>112</v>
      </c>
    </row>
    <row r="8" spans="1:30" x14ac:dyDescent="0.25">
      <c r="A8" t="s">
        <v>187</v>
      </c>
      <c r="B8" s="180">
        <v>16.567437862398087</v>
      </c>
      <c r="C8" s="176">
        <v>5.1904628748968893</v>
      </c>
      <c r="D8" s="176">
        <f>Table24[[#This Row],[Column2]]+Table24[[#This Row],[Column3]]</f>
        <v>21.757900737294975</v>
      </c>
      <c r="E8" s="265">
        <f>Table24[[#This Row],[Column4]]-$D$4</f>
        <v>1.1380607583585629</v>
      </c>
      <c r="F8" s="269">
        <f t="shared" ca="1" si="0"/>
        <v>1497.2776051012056</v>
      </c>
      <c r="G8" s="29">
        <f t="shared" ca="1" si="0"/>
        <v>650</v>
      </c>
      <c r="H8" s="29">
        <f t="shared" ca="1" si="0"/>
        <v>50</v>
      </c>
      <c r="I8" s="29">
        <f t="shared" ca="1" si="0"/>
        <v>173.29000151157379</v>
      </c>
      <c r="J8" s="29">
        <f t="shared" ca="1" si="0"/>
        <v>117.77000427246094</v>
      </c>
      <c r="K8" s="29">
        <f t="shared" ca="1" si="0"/>
        <v>135</v>
      </c>
      <c r="L8" s="29">
        <f t="shared" ca="1" si="0"/>
        <v>995.35000610351563</v>
      </c>
      <c r="M8" s="29">
        <f t="shared" ca="1" si="0"/>
        <v>3350</v>
      </c>
      <c r="N8" s="29">
        <f t="shared" ca="1" si="0"/>
        <v>375</v>
      </c>
      <c r="O8" s="29">
        <f t="shared" ca="1" si="0"/>
        <v>0</v>
      </c>
      <c r="P8" s="273">
        <f t="shared" ca="1" si="0"/>
        <v>1731.8000030517578</v>
      </c>
      <c r="Q8" s="185">
        <f ca="1">SUM(Table24[[#This Row],[Column6]:[Column16]])</f>
        <v>9075.4876200405142</v>
      </c>
      <c r="R8" s="33">
        <f t="shared" si="2"/>
        <v>140</v>
      </c>
      <c r="S8" s="33">
        <f t="shared" si="3"/>
        <v>140</v>
      </c>
      <c r="T8" s="33">
        <f t="shared" si="4"/>
        <v>140</v>
      </c>
      <c r="U8" s="33">
        <f t="shared" si="5"/>
        <v>140</v>
      </c>
      <c r="V8" s="33">
        <f t="shared" si="6"/>
        <v>140</v>
      </c>
      <c r="W8" s="33">
        <f t="shared" si="7"/>
        <v>140</v>
      </c>
      <c r="X8" s="33">
        <f t="shared" si="8"/>
        <v>140</v>
      </c>
      <c r="Y8" s="33">
        <f t="shared" si="9"/>
        <v>140</v>
      </c>
      <c r="Z8" s="33">
        <f t="shared" si="10"/>
        <v>140</v>
      </c>
      <c r="AA8" s="33">
        <f t="shared" si="11"/>
        <v>140</v>
      </c>
      <c r="AB8" s="33">
        <f t="shared" si="12"/>
        <v>140</v>
      </c>
      <c r="AC8" s="33">
        <f t="shared" si="13"/>
        <v>140</v>
      </c>
    </row>
    <row r="9" spans="1:30" x14ac:dyDescent="0.25">
      <c r="A9" t="s">
        <v>339</v>
      </c>
      <c r="B9" s="180">
        <v>16.354909819624673</v>
      </c>
      <c r="C9" s="176">
        <v>5.2065733644767445</v>
      </c>
      <c r="D9" s="176">
        <f>Table24[[#This Row],[Column2]]+Table24[[#This Row],[Column3]]</f>
        <v>21.561483184101419</v>
      </c>
      <c r="E9" s="265">
        <f>Table24[[#This Row],[Column4]]-$D$4</f>
        <v>0.94164320516500766</v>
      </c>
      <c r="F9" s="269">
        <f t="shared" ref="F9:F10" ca="1" si="14">INDIRECT("'_Resource Additions_Annual_'!"&amp;R$2&amp;$R9)</f>
        <v>1537.4676345137968</v>
      </c>
      <c r="G9" s="29">
        <f t="shared" ref="G9:G10" ca="1" si="15">INDIRECT("'_Resource Additions_Annual_'!"&amp;S$2&amp;$R9)</f>
        <v>1050</v>
      </c>
      <c r="H9" s="29">
        <f t="shared" ref="H9:H10" ca="1" si="16">INDIRECT("'_Resource Additions_Annual_'!"&amp;T$2&amp;$R9)</f>
        <v>2700</v>
      </c>
      <c r="I9" s="29">
        <f t="shared" ref="I9:I10" ca="1" si="17">INDIRECT("'_Resource Additions_Annual_'!"&amp;U$2&amp;$R9)</f>
        <v>178.4000016450882</v>
      </c>
      <c r="J9" s="29">
        <f t="shared" ref="J9:J10" ca="1" si="18">INDIRECT("'_Resource Additions_Annual_'!"&amp;V$2&amp;$R9)</f>
        <v>117.77000427246094</v>
      </c>
      <c r="K9" s="29">
        <f t="shared" ref="K9:K10" ca="1" si="19">INDIRECT("'_Resource Additions_Annual_'!"&amp;W$2&amp;$R9)</f>
        <v>150</v>
      </c>
      <c r="L9" s="29">
        <f t="shared" ref="L9:L10" ca="1" si="20">INDIRECT("'_Resource Additions_Annual_'!"&amp;X$2&amp;$R9)</f>
        <v>499.74998474121094</v>
      </c>
      <c r="M9" s="29">
        <f t="shared" ref="M9:M10" ca="1" si="21">INDIRECT("'_Resource Additions_Annual_'!"&amp;Y$2&amp;$R9)</f>
        <v>2615</v>
      </c>
      <c r="N9" s="29">
        <f t="shared" ref="N9:N10" ca="1" si="22">INDIRECT("'_Resource Additions_Annual_'!"&amp;Z$2&amp;$R9)</f>
        <v>125</v>
      </c>
      <c r="O9" s="29">
        <f t="shared" ref="O9:O10" ca="1" si="23">INDIRECT("'_Resource Additions_Annual_'!"&amp;AA$2&amp;$R9)</f>
        <v>0</v>
      </c>
      <c r="P9" s="273">
        <f t="shared" ref="P9:P10" ca="1" si="24">INDIRECT("'_Resource Additions_Annual_'!"&amp;AB$2&amp;$R9)</f>
        <v>1002.6000022888184</v>
      </c>
      <c r="Q9" s="185">
        <f ca="1">SUM(Table24[[#This Row],[Column6]:[Column16]])</f>
        <v>9975.9876274613744</v>
      </c>
      <c r="R9" s="33">
        <f t="shared" si="2"/>
        <v>168</v>
      </c>
      <c r="S9" s="33">
        <f t="shared" si="3"/>
        <v>168</v>
      </c>
      <c r="T9" s="33">
        <f t="shared" si="4"/>
        <v>168</v>
      </c>
      <c r="U9" s="33">
        <f t="shared" si="5"/>
        <v>168</v>
      </c>
      <c r="V9" s="33">
        <f t="shared" si="6"/>
        <v>168</v>
      </c>
      <c r="W9" s="33">
        <f t="shared" si="7"/>
        <v>168</v>
      </c>
      <c r="X9" s="33">
        <f t="shared" si="8"/>
        <v>168</v>
      </c>
      <c r="Y9" s="33">
        <f t="shared" si="9"/>
        <v>168</v>
      </c>
      <c r="Z9" s="33">
        <f t="shared" si="10"/>
        <v>168</v>
      </c>
      <c r="AA9" s="33">
        <f t="shared" si="11"/>
        <v>168</v>
      </c>
      <c r="AB9" s="33">
        <f t="shared" si="12"/>
        <v>168</v>
      </c>
      <c r="AC9" s="33">
        <f t="shared" si="13"/>
        <v>168</v>
      </c>
    </row>
    <row r="10" spans="1:30" x14ac:dyDescent="0.25">
      <c r="A10" t="s">
        <v>340</v>
      </c>
      <c r="B10" s="180">
        <v>15.539520897765721</v>
      </c>
      <c r="C10" s="176">
        <v>5.1073214027330645</v>
      </c>
      <c r="D10" s="176">
        <f>Table24[[#This Row],[Column2]]+Table24[[#This Row],[Column3]]</f>
        <v>20.646842300498786</v>
      </c>
      <c r="E10" s="265">
        <f>Table24[[#This Row],[Column4]]-$D$4</f>
        <v>2.7002321562374476E-2</v>
      </c>
      <c r="F10" s="269">
        <f t="shared" ca="1" si="14"/>
        <v>1537.4676345137968</v>
      </c>
      <c r="G10" s="29">
        <f t="shared" ca="1" si="15"/>
        <v>650</v>
      </c>
      <c r="H10" s="29">
        <f t="shared" ca="1" si="16"/>
        <v>0</v>
      </c>
      <c r="I10" s="29">
        <f t="shared" ca="1" si="17"/>
        <v>179.82000303268433</v>
      </c>
      <c r="J10" s="29">
        <f t="shared" ca="1" si="18"/>
        <v>117.77000427246094</v>
      </c>
      <c r="K10" s="29">
        <f t="shared" ca="1" si="19"/>
        <v>135</v>
      </c>
      <c r="L10" s="29">
        <f t="shared" ca="1" si="20"/>
        <v>1295.0500030517578</v>
      </c>
      <c r="M10" s="29">
        <f t="shared" ca="1" si="21"/>
        <v>3300</v>
      </c>
      <c r="N10" s="29">
        <f t="shared" ca="1" si="22"/>
        <v>250</v>
      </c>
      <c r="O10" s="29">
        <f t="shared" ca="1" si="23"/>
        <v>0</v>
      </c>
      <c r="P10" s="273">
        <f t="shared" ca="1" si="24"/>
        <v>948</v>
      </c>
      <c r="Q10" s="185">
        <f ca="1">SUM(Table24[[#This Row],[Column6]:[Column16]])</f>
        <v>8413.107644870699</v>
      </c>
      <c r="R10" s="33">
        <f t="shared" si="2"/>
        <v>196</v>
      </c>
      <c r="S10" s="33">
        <f t="shared" si="3"/>
        <v>196</v>
      </c>
      <c r="T10" s="33">
        <f t="shared" si="4"/>
        <v>196</v>
      </c>
      <c r="U10" s="33">
        <f t="shared" si="5"/>
        <v>196</v>
      </c>
      <c r="V10" s="33">
        <f t="shared" si="6"/>
        <v>196</v>
      </c>
      <c r="W10" s="33">
        <f t="shared" si="7"/>
        <v>196</v>
      </c>
      <c r="X10" s="33">
        <f t="shared" si="8"/>
        <v>196</v>
      </c>
      <c r="Y10" s="33">
        <f t="shared" si="9"/>
        <v>196</v>
      </c>
      <c r="Z10" s="33">
        <f t="shared" si="10"/>
        <v>196</v>
      </c>
      <c r="AA10" s="33">
        <f t="shared" si="11"/>
        <v>196</v>
      </c>
      <c r="AB10" s="33">
        <f t="shared" si="12"/>
        <v>196</v>
      </c>
      <c r="AC10" s="33">
        <f t="shared" si="13"/>
        <v>196</v>
      </c>
    </row>
    <row r="11" spans="1:30" x14ac:dyDescent="0.25">
      <c r="A11" t="s">
        <v>341</v>
      </c>
      <c r="B11" s="180">
        <v>15.536687945868453</v>
      </c>
      <c r="C11" s="176">
        <v>5.0860815866102964</v>
      </c>
      <c r="D11" s="176">
        <f>Table24[[#This Row],[Column2]]+Table24[[#This Row],[Column3]]</f>
        <v>20.622769532478749</v>
      </c>
      <c r="E11" s="265">
        <f>Table24[[#This Row],[Column4]]-$D$4</f>
        <v>2.9295535423372598E-3</v>
      </c>
      <c r="F11" s="269">
        <f t="shared" ref="F11:F29" ca="1" si="25">INDIRECT("'_Resource Additions_Annual_'!"&amp;R$2&amp;$R12)</f>
        <v>1371.684566106989</v>
      </c>
      <c r="G11" s="29">
        <f t="shared" ref="G11:G29" ca="1" si="26">INDIRECT("'_Resource Additions_Annual_'!"&amp;S$2&amp;$R12)</f>
        <v>625</v>
      </c>
      <c r="H11" s="29">
        <f t="shared" ref="H11:H29" ca="1" si="27">INDIRECT("'_Resource Additions_Annual_'!"&amp;T$2&amp;$R12)</f>
        <v>0</v>
      </c>
      <c r="I11" s="29">
        <f t="shared" ref="I11:I29" ca="1" si="28">INDIRECT("'_Resource Additions_Annual_'!"&amp;U$2&amp;$R12)</f>
        <v>174.71000289916992</v>
      </c>
      <c r="J11" s="29">
        <f t="shared" ref="J11:J29" ca="1" si="29">INDIRECT("'_Resource Additions_Annual_'!"&amp;V$2&amp;$R12)</f>
        <v>117.77000427246094</v>
      </c>
      <c r="K11" s="29">
        <f t="shared" ref="K11:K29" ca="1" si="30">INDIRECT("'_Resource Additions_Annual_'!"&amp;W$2&amp;$R12)</f>
        <v>150</v>
      </c>
      <c r="L11" s="29">
        <f t="shared" ref="L11:L29" ca="1" si="31">INDIRECT("'_Resource Additions_Annual_'!"&amp;X$2&amp;$R12)</f>
        <v>1393.5999908447266</v>
      </c>
      <c r="M11" s="29">
        <f t="shared" ref="M11:M29" ca="1" si="32">INDIRECT("'_Resource Additions_Annual_'!"&amp;Y$2&amp;$R12)</f>
        <v>3150</v>
      </c>
      <c r="N11" s="29">
        <f t="shared" ref="N11:N29" ca="1" si="33">INDIRECT("'_Resource Additions_Annual_'!"&amp;Z$2&amp;$R12)</f>
        <v>500</v>
      </c>
      <c r="O11" s="29">
        <f t="shared" ref="O11:O29" ca="1" si="34">INDIRECT("'_Resource Additions_Annual_'!"&amp;AA$2&amp;$R12)</f>
        <v>0</v>
      </c>
      <c r="P11" s="273">
        <f t="shared" ref="P11:P29" ca="1" si="35">INDIRECT("'_Resource Additions_Annual_'!"&amp;AB$2&amp;$R12)</f>
        <v>966.20000076293945</v>
      </c>
      <c r="Q11" s="185">
        <f ca="1">SUM(Table24[[#This Row],[Column6]:[Column16]])</f>
        <v>8448.9645648862861</v>
      </c>
      <c r="R11" s="33">
        <f t="shared" si="2"/>
        <v>224</v>
      </c>
      <c r="S11" s="33">
        <f t="shared" si="3"/>
        <v>224</v>
      </c>
      <c r="T11" s="33">
        <f t="shared" si="4"/>
        <v>224</v>
      </c>
      <c r="U11" s="33">
        <f t="shared" si="5"/>
        <v>224</v>
      </c>
      <c r="V11" s="33">
        <f t="shared" si="6"/>
        <v>224</v>
      </c>
      <c r="W11" s="33">
        <f t="shared" si="7"/>
        <v>224</v>
      </c>
      <c r="X11" s="33">
        <f t="shared" si="8"/>
        <v>224</v>
      </c>
      <c r="Y11" s="33">
        <f t="shared" si="9"/>
        <v>224</v>
      </c>
      <c r="Z11" s="33">
        <f t="shared" si="10"/>
        <v>224</v>
      </c>
      <c r="AA11" s="33">
        <f t="shared" si="11"/>
        <v>224</v>
      </c>
      <c r="AB11" s="33">
        <f t="shared" si="12"/>
        <v>224</v>
      </c>
      <c r="AC11" s="33">
        <f t="shared" si="13"/>
        <v>224</v>
      </c>
    </row>
    <row r="12" spans="1:30" x14ac:dyDescent="0.25">
      <c r="A12" t="s">
        <v>186</v>
      </c>
      <c r="B12" s="180">
        <v>15.239795388730959</v>
      </c>
      <c r="C12" s="176">
        <v>5.122373510216085</v>
      </c>
      <c r="D12" s="176">
        <f>Table24[[#This Row],[Column2]]+Table24[[#This Row],[Column3]]</f>
        <v>20.362168898947044</v>
      </c>
      <c r="E12" s="265">
        <f>Table24[[#This Row],[Column4]]-$D$4</f>
        <v>-0.25767107998936822</v>
      </c>
      <c r="F12" s="269">
        <f t="shared" ca="1" si="25"/>
        <v>1303.6279335499225</v>
      </c>
      <c r="G12" s="29">
        <f t="shared" ca="1" si="26"/>
        <v>450</v>
      </c>
      <c r="H12" s="29">
        <f t="shared" ca="1" si="27"/>
        <v>0</v>
      </c>
      <c r="I12" s="29">
        <f t="shared" ca="1" si="28"/>
        <v>188.20000183582306</v>
      </c>
      <c r="J12" s="29">
        <f t="shared" ca="1" si="29"/>
        <v>117.77000427246094</v>
      </c>
      <c r="K12" s="29">
        <f t="shared" ca="1" si="30"/>
        <v>150</v>
      </c>
      <c r="L12" s="29">
        <f t="shared" ca="1" si="31"/>
        <v>1393.0999984741211</v>
      </c>
      <c r="M12" s="29">
        <f t="shared" ca="1" si="32"/>
        <v>3450</v>
      </c>
      <c r="N12" s="29">
        <f t="shared" ca="1" si="33"/>
        <v>125</v>
      </c>
      <c r="O12" s="29">
        <f t="shared" ca="1" si="34"/>
        <v>0</v>
      </c>
      <c r="P12" s="273">
        <f t="shared" ca="1" si="35"/>
        <v>1185</v>
      </c>
      <c r="Q12" s="185">
        <f ca="1">SUM(Table24[[#This Row],[Column6]:[Column16]])</f>
        <v>8362.6979381323272</v>
      </c>
      <c r="R12" s="33">
        <f t="shared" si="2"/>
        <v>252</v>
      </c>
      <c r="S12" s="33">
        <f t="shared" si="3"/>
        <v>252</v>
      </c>
      <c r="T12" s="33">
        <f t="shared" si="4"/>
        <v>252</v>
      </c>
      <c r="U12" s="33">
        <f t="shared" si="5"/>
        <v>252</v>
      </c>
      <c r="V12" s="33">
        <f t="shared" si="6"/>
        <v>252</v>
      </c>
      <c r="W12" s="33">
        <f t="shared" si="7"/>
        <v>252</v>
      </c>
      <c r="X12" s="33">
        <f t="shared" si="8"/>
        <v>252</v>
      </c>
      <c r="Y12" s="33">
        <f t="shared" si="9"/>
        <v>252</v>
      </c>
      <c r="Z12" s="33">
        <f t="shared" si="10"/>
        <v>252</v>
      </c>
      <c r="AA12" s="33">
        <f t="shared" si="11"/>
        <v>252</v>
      </c>
      <c r="AB12" s="33">
        <f t="shared" si="12"/>
        <v>252</v>
      </c>
      <c r="AC12" s="33">
        <f t="shared" si="13"/>
        <v>252</v>
      </c>
    </row>
    <row r="13" spans="1:30" x14ac:dyDescent="0.25">
      <c r="A13" t="s">
        <v>184</v>
      </c>
      <c r="B13" s="180">
        <v>15.771623199943653</v>
      </c>
      <c r="C13" s="176">
        <v>5.1647465638720167</v>
      </c>
      <c r="D13" s="176">
        <f>Table24[[#This Row],[Column2]]+Table24[[#This Row],[Column3]]</f>
        <v>20.936369763815669</v>
      </c>
      <c r="E13" s="265">
        <f>Table24[[#This Row],[Column4]]-$D$4</f>
        <v>0.31652978487925765</v>
      </c>
      <c r="F13" s="269">
        <f t="shared" ca="1" si="25"/>
        <v>1178.7650915586673</v>
      </c>
      <c r="G13" s="29">
        <f t="shared" ca="1" si="26"/>
        <v>675</v>
      </c>
      <c r="H13" s="29">
        <f t="shared" ca="1" si="27"/>
        <v>0</v>
      </c>
      <c r="I13" s="29">
        <f t="shared" ca="1" si="28"/>
        <v>195.34999871253967</v>
      </c>
      <c r="J13" s="29">
        <f t="shared" ca="1" si="29"/>
        <v>117.77000427246094</v>
      </c>
      <c r="K13" s="29">
        <f t="shared" ca="1" si="30"/>
        <v>150</v>
      </c>
      <c r="L13" s="29">
        <f t="shared" ca="1" si="31"/>
        <v>1391.4499893188477</v>
      </c>
      <c r="M13" s="29">
        <f t="shared" ca="1" si="32"/>
        <v>3150</v>
      </c>
      <c r="N13" s="29">
        <f t="shared" ca="1" si="33"/>
        <v>625</v>
      </c>
      <c r="O13" s="29">
        <f t="shared" ca="1" si="34"/>
        <v>0</v>
      </c>
      <c r="P13" s="273">
        <f t="shared" ca="1" si="35"/>
        <v>948</v>
      </c>
      <c r="Q13" s="185">
        <f ca="1">SUM(Table24[[#This Row],[Column6]:[Column16]])</f>
        <v>8431.3350838625156</v>
      </c>
      <c r="R13" s="33">
        <f t="shared" si="2"/>
        <v>280</v>
      </c>
      <c r="S13" s="33">
        <f t="shared" si="3"/>
        <v>280</v>
      </c>
      <c r="T13" s="33">
        <f t="shared" si="4"/>
        <v>280</v>
      </c>
      <c r="U13" s="33">
        <f t="shared" si="5"/>
        <v>280</v>
      </c>
      <c r="V13" s="33">
        <f t="shared" si="6"/>
        <v>280</v>
      </c>
      <c r="W13" s="33">
        <f t="shared" si="7"/>
        <v>280</v>
      </c>
      <c r="X13" s="33">
        <f t="shared" si="8"/>
        <v>280</v>
      </c>
      <c r="Y13" s="33">
        <f t="shared" si="9"/>
        <v>280</v>
      </c>
      <c r="Z13" s="33">
        <f t="shared" si="10"/>
        <v>280</v>
      </c>
      <c r="AA13" s="33">
        <f t="shared" si="11"/>
        <v>280</v>
      </c>
      <c r="AB13" s="33">
        <f t="shared" si="12"/>
        <v>280</v>
      </c>
      <c r="AC13" s="33">
        <f t="shared" si="13"/>
        <v>280</v>
      </c>
    </row>
    <row r="14" spans="1:30" x14ac:dyDescent="0.25">
      <c r="A14" t="s">
        <v>342</v>
      </c>
      <c r="B14" s="180">
        <v>15.409213709526362</v>
      </c>
      <c r="C14" s="176">
        <v>5.1021914809089814</v>
      </c>
      <c r="D14" s="176">
        <f>Table24[[#This Row],[Column2]]+Table24[[#This Row],[Column3]]</f>
        <v>20.511405190435344</v>
      </c>
      <c r="E14" s="265">
        <f>Table24[[#This Row],[Column4]]-$D$4</f>
        <v>-0.10843478850106791</v>
      </c>
      <c r="F14" s="269">
        <f t="shared" ca="1" si="25"/>
        <v>1497.2776051012056</v>
      </c>
      <c r="G14" s="29">
        <f t="shared" ca="1" si="26"/>
        <v>875</v>
      </c>
      <c r="H14" s="29">
        <f t="shared" ca="1" si="27"/>
        <v>0</v>
      </c>
      <c r="I14" s="29">
        <f t="shared" ca="1" si="28"/>
        <v>187.85999941825867</v>
      </c>
      <c r="J14" s="29">
        <f t="shared" ca="1" si="29"/>
        <v>117.77000427246094</v>
      </c>
      <c r="K14" s="29">
        <f t="shared" ca="1" si="30"/>
        <v>135</v>
      </c>
      <c r="L14" s="29">
        <f t="shared" ca="1" si="31"/>
        <v>1294.4000015258789</v>
      </c>
      <c r="M14" s="29">
        <f t="shared" ca="1" si="32"/>
        <v>3150</v>
      </c>
      <c r="N14" s="29">
        <f t="shared" ca="1" si="33"/>
        <v>375</v>
      </c>
      <c r="O14" s="29">
        <f t="shared" ca="1" si="34"/>
        <v>0</v>
      </c>
      <c r="P14" s="273">
        <f t="shared" ca="1" si="35"/>
        <v>765.60000228881836</v>
      </c>
      <c r="Q14" s="185">
        <f ca="1">SUM(Table24[[#This Row],[Column6]:[Column16]])</f>
        <v>8397.9076126066229</v>
      </c>
      <c r="R14" s="33">
        <f t="shared" si="2"/>
        <v>308</v>
      </c>
      <c r="S14" s="33">
        <f t="shared" si="3"/>
        <v>308</v>
      </c>
      <c r="T14" s="33">
        <f t="shared" si="4"/>
        <v>308</v>
      </c>
      <c r="U14" s="33">
        <f t="shared" si="5"/>
        <v>308</v>
      </c>
      <c r="V14" s="33">
        <f t="shared" si="6"/>
        <v>308</v>
      </c>
      <c r="W14" s="33">
        <f t="shared" si="7"/>
        <v>308</v>
      </c>
      <c r="X14" s="33">
        <f t="shared" si="8"/>
        <v>308</v>
      </c>
      <c r="Y14" s="33">
        <f t="shared" si="9"/>
        <v>308</v>
      </c>
      <c r="Z14" s="33">
        <f t="shared" si="10"/>
        <v>308</v>
      </c>
      <c r="AA14" s="33">
        <f t="shared" si="11"/>
        <v>308</v>
      </c>
      <c r="AB14" s="33">
        <f t="shared" si="12"/>
        <v>308</v>
      </c>
      <c r="AC14" s="33">
        <f t="shared" si="13"/>
        <v>308</v>
      </c>
    </row>
    <row r="15" spans="1:30" x14ac:dyDescent="0.25">
      <c r="A15" t="s">
        <v>364</v>
      </c>
      <c r="B15" s="180">
        <v>18.451039131688322</v>
      </c>
      <c r="C15" s="176">
        <v>4.8066347402505789</v>
      </c>
      <c r="D15" s="176">
        <f>Table24[[#This Row],[Column2]]+Table24[[#This Row],[Column3]]</f>
        <v>23.257673871938902</v>
      </c>
      <c r="E15" s="265">
        <f>Table24[[#This Row],[Column4]]-$D$4</f>
        <v>2.6378338930024903</v>
      </c>
      <c r="F15" s="269">
        <f t="shared" ca="1" si="25"/>
        <v>1497.2776051012056</v>
      </c>
      <c r="G15" s="29">
        <f t="shared" ca="1" si="26"/>
        <v>850</v>
      </c>
      <c r="H15" s="29">
        <f t="shared" ca="1" si="27"/>
        <v>0</v>
      </c>
      <c r="I15" s="29">
        <f t="shared" ca="1" si="28"/>
        <v>204.59000205993652</v>
      </c>
      <c r="J15" s="29">
        <f t="shared" ca="1" si="29"/>
        <v>117.77000427246094</v>
      </c>
      <c r="K15" s="29">
        <f t="shared" ca="1" si="30"/>
        <v>60</v>
      </c>
      <c r="L15" s="29">
        <f t="shared" ca="1" si="31"/>
        <v>995.75000762939453</v>
      </c>
      <c r="M15" s="29">
        <f t="shared" ca="1" si="32"/>
        <v>3550</v>
      </c>
      <c r="N15" s="29">
        <f t="shared" ca="1" si="33"/>
        <v>375</v>
      </c>
      <c r="O15" s="29">
        <f t="shared" ca="1" si="34"/>
        <v>0</v>
      </c>
      <c r="P15" s="273">
        <f t="shared" ca="1" si="35"/>
        <v>747.0000114440918</v>
      </c>
      <c r="Q15" s="185">
        <f ca="1">SUM(Table24[[#This Row],[Column6]:[Column16]])</f>
        <v>8397.3876305070899</v>
      </c>
      <c r="R15" s="33">
        <f t="shared" si="2"/>
        <v>336</v>
      </c>
      <c r="S15" s="33">
        <f t="shared" si="3"/>
        <v>336</v>
      </c>
      <c r="T15" s="33">
        <f t="shared" si="4"/>
        <v>336</v>
      </c>
      <c r="U15" s="33">
        <f t="shared" si="5"/>
        <v>336</v>
      </c>
      <c r="V15" s="33">
        <f t="shared" si="6"/>
        <v>336</v>
      </c>
      <c r="W15" s="33">
        <f t="shared" si="7"/>
        <v>336</v>
      </c>
      <c r="X15" s="33">
        <f t="shared" si="8"/>
        <v>336</v>
      </c>
      <c r="Y15" s="33">
        <f t="shared" si="9"/>
        <v>336</v>
      </c>
      <c r="Z15" s="33">
        <f t="shared" si="10"/>
        <v>336</v>
      </c>
      <c r="AA15" s="33">
        <f t="shared" si="11"/>
        <v>336</v>
      </c>
      <c r="AB15" s="33">
        <f t="shared" si="12"/>
        <v>336</v>
      </c>
      <c r="AC15" s="33">
        <f t="shared" si="13"/>
        <v>336</v>
      </c>
    </row>
    <row r="16" spans="1:30" x14ac:dyDescent="0.25">
      <c r="A16" t="s">
        <v>343</v>
      </c>
      <c r="B16" s="180">
        <v>15.563985051363371</v>
      </c>
      <c r="C16" s="176">
        <v>5.1416790439114761</v>
      </c>
      <c r="D16" s="176">
        <f>Table24[[#This Row],[Column2]]+Table24[[#This Row],[Column3]]</f>
        <v>20.705664095274848</v>
      </c>
      <c r="E16" s="265">
        <f>Table24[[#This Row],[Column4]]-$D$4</f>
        <v>8.582411633843634E-2</v>
      </c>
      <c r="F16" s="269">
        <f t="shared" ca="1" si="25"/>
        <v>1497.2776051012056</v>
      </c>
      <c r="G16" s="29">
        <f t="shared" ca="1" si="26"/>
        <v>625</v>
      </c>
      <c r="H16" s="29">
        <f t="shared" ca="1" si="27"/>
        <v>0</v>
      </c>
      <c r="I16" s="29">
        <f t="shared" ca="1" si="28"/>
        <v>139.84000182151794</v>
      </c>
      <c r="J16" s="29">
        <f t="shared" ca="1" si="29"/>
        <v>117.77000427246094</v>
      </c>
      <c r="K16" s="29">
        <f t="shared" ca="1" si="30"/>
        <v>150</v>
      </c>
      <c r="L16" s="29">
        <f t="shared" ca="1" si="31"/>
        <v>1392.5999984741211</v>
      </c>
      <c r="M16" s="29">
        <f t="shared" ca="1" si="32"/>
        <v>3150</v>
      </c>
      <c r="N16" s="29">
        <f t="shared" ca="1" si="33"/>
        <v>250</v>
      </c>
      <c r="O16" s="29">
        <f t="shared" ca="1" si="34"/>
        <v>0</v>
      </c>
      <c r="P16" s="273">
        <f t="shared" ca="1" si="35"/>
        <v>948</v>
      </c>
      <c r="Q16" s="185">
        <f ca="1">SUM(Table24[[#This Row],[Column6]:[Column16]])</f>
        <v>8270.487609669306</v>
      </c>
      <c r="R16" s="33">
        <f t="shared" si="2"/>
        <v>364</v>
      </c>
      <c r="S16" s="33">
        <f t="shared" si="3"/>
        <v>364</v>
      </c>
      <c r="T16" s="33">
        <f t="shared" si="4"/>
        <v>364</v>
      </c>
      <c r="U16" s="33">
        <f t="shared" si="5"/>
        <v>364</v>
      </c>
      <c r="V16" s="33">
        <f t="shared" si="6"/>
        <v>364</v>
      </c>
      <c r="W16" s="33">
        <f t="shared" si="7"/>
        <v>364</v>
      </c>
      <c r="X16" s="33">
        <f t="shared" si="8"/>
        <v>364</v>
      </c>
      <c r="Y16" s="33">
        <f t="shared" si="9"/>
        <v>364</v>
      </c>
      <c r="Z16" s="33">
        <f t="shared" si="10"/>
        <v>364</v>
      </c>
      <c r="AA16" s="33">
        <f t="shared" si="11"/>
        <v>364</v>
      </c>
      <c r="AB16" s="33">
        <f t="shared" si="12"/>
        <v>364</v>
      </c>
      <c r="AC16" s="33">
        <f t="shared" si="13"/>
        <v>364</v>
      </c>
    </row>
    <row r="17" spans="1:29" x14ac:dyDescent="0.25">
      <c r="A17" t="s">
        <v>365</v>
      </c>
      <c r="B17" s="180">
        <v>17.76762862075736</v>
      </c>
      <c r="C17" s="176">
        <v>4.7072158346047965</v>
      </c>
      <c r="D17" s="176">
        <f>Table24[[#This Row],[Column2]]+Table24[[#This Row],[Column3]]</f>
        <v>22.474844455362156</v>
      </c>
      <c r="E17" s="265">
        <f>Table24[[#This Row],[Column4]]-$D$4</f>
        <v>1.8550044764257443</v>
      </c>
      <c r="F17" s="269">
        <f t="shared" ca="1" si="25"/>
        <v>1537.4676345137968</v>
      </c>
      <c r="G17" s="29">
        <f t="shared" ca="1" si="26"/>
        <v>525</v>
      </c>
      <c r="H17" s="29">
        <f t="shared" ca="1" si="27"/>
        <v>0</v>
      </c>
      <c r="I17" s="29">
        <f t="shared" ca="1" si="28"/>
        <v>183.02000308036804</v>
      </c>
      <c r="J17" s="29">
        <f t="shared" ca="1" si="29"/>
        <v>117.77000427246094</v>
      </c>
      <c r="K17" s="29">
        <f t="shared" ca="1" si="30"/>
        <v>135</v>
      </c>
      <c r="L17" s="29">
        <f t="shared" ca="1" si="31"/>
        <v>1394.7999954223633</v>
      </c>
      <c r="M17" s="29">
        <f t="shared" ca="1" si="32"/>
        <v>3150</v>
      </c>
      <c r="N17" s="29">
        <f t="shared" ca="1" si="33"/>
        <v>250</v>
      </c>
      <c r="O17" s="29">
        <f t="shared" ca="1" si="34"/>
        <v>0</v>
      </c>
      <c r="P17" s="273">
        <f t="shared" ca="1" si="35"/>
        <v>829</v>
      </c>
      <c r="Q17" s="185">
        <f ca="1">SUM(Table24[[#This Row],[Column6]:[Column16]])</f>
        <v>8122.0576372889891</v>
      </c>
      <c r="R17" s="33">
        <f t="shared" si="2"/>
        <v>392</v>
      </c>
      <c r="S17" s="33">
        <f t="shared" si="3"/>
        <v>392</v>
      </c>
      <c r="T17" s="33">
        <f t="shared" si="4"/>
        <v>392</v>
      </c>
      <c r="U17" s="33">
        <f t="shared" si="5"/>
        <v>392</v>
      </c>
      <c r="V17" s="33">
        <f t="shared" si="6"/>
        <v>392</v>
      </c>
      <c r="W17" s="33">
        <f t="shared" si="7"/>
        <v>392</v>
      </c>
      <c r="X17" s="33">
        <f t="shared" si="8"/>
        <v>392</v>
      </c>
      <c r="Y17" s="33">
        <f t="shared" si="9"/>
        <v>392</v>
      </c>
      <c r="Z17" s="33">
        <f t="shared" si="10"/>
        <v>392</v>
      </c>
      <c r="AA17" s="33">
        <f t="shared" si="11"/>
        <v>392</v>
      </c>
      <c r="AB17" s="33">
        <f t="shared" si="12"/>
        <v>392</v>
      </c>
      <c r="AC17" s="33">
        <f t="shared" si="13"/>
        <v>392</v>
      </c>
    </row>
    <row r="18" spans="1:29" x14ac:dyDescent="0.25">
      <c r="A18" t="s">
        <v>344</v>
      </c>
      <c r="B18" s="180">
        <v>15.530493822829134</v>
      </c>
      <c r="C18" s="176">
        <v>4.991849606375788</v>
      </c>
      <c r="D18" s="176">
        <f>Table24[[#This Row],[Column2]]+Table24[[#This Row],[Column3]]</f>
        <v>20.522343429204923</v>
      </c>
      <c r="E18" s="265">
        <f>Table24[[#This Row],[Column4]]-$D$4</f>
        <v>-9.7496549731488358E-2</v>
      </c>
      <c r="F18" s="269">
        <f t="shared" ca="1" si="25"/>
        <v>1537.4676345137968</v>
      </c>
      <c r="G18" s="29">
        <f t="shared" ca="1" si="26"/>
        <v>700</v>
      </c>
      <c r="H18" s="29">
        <f t="shared" ca="1" si="27"/>
        <v>0</v>
      </c>
      <c r="I18" s="29">
        <f t="shared" ca="1" si="28"/>
        <v>185.39000141620636</v>
      </c>
      <c r="J18" s="29">
        <f t="shared" ca="1" si="29"/>
        <v>117.77000427246094</v>
      </c>
      <c r="K18" s="29">
        <f t="shared" ca="1" si="30"/>
        <v>75</v>
      </c>
      <c r="L18" s="29">
        <f t="shared" ca="1" si="31"/>
        <v>1593.2999877929688</v>
      </c>
      <c r="M18" s="29">
        <f t="shared" ca="1" si="32"/>
        <v>3150</v>
      </c>
      <c r="N18" s="29">
        <f t="shared" ca="1" si="33"/>
        <v>250</v>
      </c>
      <c r="O18" s="29">
        <f t="shared" ca="1" si="34"/>
        <v>0</v>
      </c>
      <c r="P18" s="273">
        <f t="shared" ca="1" si="35"/>
        <v>948</v>
      </c>
      <c r="Q18" s="185">
        <f ca="1">SUM(Table24[[#This Row],[Column6]:[Column16]])</f>
        <v>8556.927627995432</v>
      </c>
      <c r="R18" s="33">
        <f t="shared" si="2"/>
        <v>420</v>
      </c>
      <c r="S18" s="33">
        <f t="shared" si="3"/>
        <v>420</v>
      </c>
      <c r="T18" s="33">
        <f t="shared" si="4"/>
        <v>420</v>
      </c>
      <c r="U18" s="33">
        <f t="shared" si="5"/>
        <v>420</v>
      </c>
      <c r="V18" s="33">
        <f t="shared" si="6"/>
        <v>420</v>
      </c>
      <c r="W18" s="33">
        <f t="shared" si="7"/>
        <v>420</v>
      </c>
      <c r="X18" s="33">
        <f t="shared" si="8"/>
        <v>420</v>
      </c>
      <c r="Y18" s="33">
        <f t="shared" si="9"/>
        <v>420</v>
      </c>
      <c r="Z18" s="33">
        <f t="shared" si="10"/>
        <v>420</v>
      </c>
      <c r="AA18" s="33">
        <f t="shared" si="11"/>
        <v>420</v>
      </c>
      <c r="AB18" s="33">
        <f t="shared" si="12"/>
        <v>420</v>
      </c>
      <c r="AC18" s="33">
        <f t="shared" si="13"/>
        <v>420</v>
      </c>
    </row>
    <row r="19" spans="1:29" x14ac:dyDescent="0.25">
      <c r="A19" t="s">
        <v>345</v>
      </c>
      <c r="B19" s="180">
        <v>32.032260987970055</v>
      </c>
      <c r="C19" s="176">
        <v>3.7600504218532436</v>
      </c>
      <c r="D19" s="176">
        <f>Table24[[#This Row],[Column2]]+Table24[[#This Row],[Column3]]</f>
        <v>35.792311409823299</v>
      </c>
      <c r="E19" s="265">
        <f>Table24[[#This Row],[Column4]]-$D$4</f>
        <v>15.172471430886887</v>
      </c>
      <c r="F19" s="269">
        <f t="shared" ca="1" si="25"/>
        <v>1303.6279335499225</v>
      </c>
      <c r="G19" s="29">
        <f t="shared" ca="1" si="26"/>
        <v>26200</v>
      </c>
      <c r="H19" s="29">
        <f t="shared" ca="1" si="27"/>
        <v>0</v>
      </c>
      <c r="I19" s="29">
        <f t="shared" ca="1" si="28"/>
        <v>58.570000290870667</v>
      </c>
      <c r="J19" s="29">
        <f t="shared" ca="1" si="29"/>
        <v>117.77000427246094</v>
      </c>
      <c r="K19" s="29">
        <f t="shared" ca="1" si="30"/>
        <v>0</v>
      </c>
      <c r="L19" s="29">
        <f t="shared" ca="1" si="31"/>
        <v>1993.5000076293945</v>
      </c>
      <c r="M19" s="29">
        <f t="shared" ca="1" si="32"/>
        <v>3850</v>
      </c>
      <c r="N19" s="29">
        <f t="shared" ca="1" si="33"/>
        <v>0</v>
      </c>
      <c r="O19" s="29">
        <f t="shared" ca="1" si="34"/>
        <v>0</v>
      </c>
      <c r="P19" s="273">
        <f t="shared" ca="1" si="35"/>
        <v>0</v>
      </c>
      <c r="Q19" s="185">
        <f ca="1">SUM(Table24[[#This Row],[Column6]:[Column16]])</f>
        <v>33523.467945742654</v>
      </c>
      <c r="R19" s="33">
        <f t="shared" si="2"/>
        <v>448</v>
      </c>
      <c r="S19" s="33">
        <f t="shared" si="3"/>
        <v>448</v>
      </c>
      <c r="T19" s="33">
        <f t="shared" si="4"/>
        <v>448</v>
      </c>
      <c r="U19" s="33">
        <f t="shared" si="5"/>
        <v>448</v>
      </c>
      <c r="V19" s="33">
        <f t="shared" si="6"/>
        <v>448</v>
      </c>
      <c r="W19" s="33">
        <f t="shared" si="7"/>
        <v>448</v>
      </c>
      <c r="X19" s="33">
        <f t="shared" si="8"/>
        <v>448</v>
      </c>
      <c r="Y19" s="33">
        <f t="shared" si="9"/>
        <v>448</v>
      </c>
      <c r="Z19" s="33">
        <f t="shared" si="10"/>
        <v>448</v>
      </c>
      <c r="AA19" s="33">
        <f t="shared" si="11"/>
        <v>448</v>
      </c>
      <c r="AB19" s="33">
        <f t="shared" si="12"/>
        <v>448</v>
      </c>
      <c r="AC19" s="33">
        <f t="shared" si="13"/>
        <v>448</v>
      </c>
    </row>
    <row r="20" spans="1:29" x14ac:dyDescent="0.25">
      <c r="A20" t="s">
        <v>346</v>
      </c>
      <c r="B20" s="180">
        <v>66.643942643772945</v>
      </c>
      <c r="C20" s="176">
        <v>2.5162868991406775</v>
      </c>
      <c r="D20" s="176">
        <f>Table24[[#This Row],[Column2]]+Table24[[#This Row],[Column3]]</f>
        <v>69.160229542913626</v>
      </c>
      <c r="E20" s="265">
        <f>Table24[[#This Row],[Column4]]-$D$4</f>
        <v>48.540389563977214</v>
      </c>
      <c r="F20" s="269">
        <f t="shared" ca="1" si="25"/>
        <v>1169.4263027614938</v>
      </c>
      <c r="G20" s="29">
        <f t="shared" ca="1" si="26"/>
        <v>0</v>
      </c>
      <c r="H20" s="29">
        <f t="shared" ca="1" si="27"/>
        <v>0</v>
      </c>
      <c r="I20" s="29">
        <f t="shared" ca="1" si="28"/>
        <v>58.570000290870667</v>
      </c>
      <c r="J20" s="29">
        <f t="shared" ca="1" si="29"/>
        <v>117.77000427246094</v>
      </c>
      <c r="K20" s="29">
        <f t="shared" ca="1" si="30"/>
        <v>75</v>
      </c>
      <c r="L20" s="29">
        <f t="shared" ca="1" si="31"/>
        <v>3267.9600677490234</v>
      </c>
      <c r="M20" s="29">
        <f t="shared" ca="1" si="32"/>
        <v>3600</v>
      </c>
      <c r="N20" s="29">
        <f t="shared" ca="1" si="33"/>
        <v>622.01000213623047</v>
      </c>
      <c r="O20" s="29">
        <f t="shared" ca="1" si="34"/>
        <v>21300</v>
      </c>
      <c r="P20" s="273">
        <f t="shared" ca="1" si="35"/>
        <v>0</v>
      </c>
      <c r="Q20" s="185">
        <f ca="1">SUM(Table24[[#This Row],[Column6]:[Column16]])</f>
        <v>30210.73637721008</v>
      </c>
      <c r="R20" s="33">
        <f t="shared" si="2"/>
        <v>476</v>
      </c>
      <c r="S20" s="33">
        <f t="shared" si="3"/>
        <v>476</v>
      </c>
      <c r="T20" s="33">
        <f t="shared" si="4"/>
        <v>476</v>
      </c>
      <c r="U20" s="33">
        <f t="shared" si="5"/>
        <v>476</v>
      </c>
      <c r="V20" s="33">
        <f t="shared" si="6"/>
        <v>476</v>
      </c>
      <c r="W20" s="33">
        <f t="shared" si="7"/>
        <v>476</v>
      </c>
      <c r="X20" s="33">
        <f t="shared" si="8"/>
        <v>476</v>
      </c>
      <c r="Y20" s="33">
        <f t="shared" si="9"/>
        <v>476</v>
      </c>
      <c r="Z20" s="33">
        <f t="shared" si="10"/>
        <v>476</v>
      </c>
      <c r="AA20" s="33">
        <f t="shared" si="11"/>
        <v>476</v>
      </c>
      <c r="AB20" s="33">
        <f t="shared" si="12"/>
        <v>476</v>
      </c>
      <c r="AC20" s="33">
        <f t="shared" si="13"/>
        <v>476</v>
      </c>
    </row>
    <row r="21" spans="1:29" x14ac:dyDescent="0.25">
      <c r="A21" t="s">
        <v>347</v>
      </c>
      <c r="B21" s="180">
        <v>23.346161837124079</v>
      </c>
      <c r="C21" s="176">
        <v>4.8089719404565718</v>
      </c>
      <c r="D21" s="176">
        <f>Table24[[#This Row],[Column2]]+Table24[[#This Row],[Column3]]</f>
        <v>28.155133777580652</v>
      </c>
      <c r="E21" s="265">
        <f>Table24[[#This Row],[Column4]]-$D$4</f>
        <v>7.5352937986442399</v>
      </c>
      <c r="F21" s="269">
        <f t="shared" ca="1" si="25"/>
        <v>1303.6279335499225</v>
      </c>
      <c r="G21" s="29">
        <f t="shared" ca="1" si="26"/>
        <v>24500</v>
      </c>
      <c r="H21" s="29">
        <f t="shared" ca="1" si="27"/>
        <v>0</v>
      </c>
      <c r="I21" s="29">
        <f t="shared" ca="1" si="28"/>
        <v>128.14000165462494</v>
      </c>
      <c r="J21" s="29">
        <f t="shared" ca="1" si="29"/>
        <v>117.77000427246094</v>
      </c>
      <c r="K21" s="29">
        <f t="shared" ca="1" si="30"/>
        <v>0</v>
      </c>
      <c r="L21" s="29">
        <f t="shared" ca="1" si="31"/>
        <v>1692.0999908447266</v>
      </c>
      <c r="M21" s="29">
        <f t="shared" ca="1" si="32"/>
        <v>3950</v>
      </c>
      <c r="N21" s="29">
        <f t="shared" ca="1" si="33"/>
        <v>0</v>
      </c>
      <c r="O21" s="29">
        <f t="shared" ca="1" si="34"/>
        <v>0</v>
      </c>
      <c r="P21" s="273">
        <f t="shared" ca="1" si="35"/>
        <v>0</v>
      </c>
      <c r="Q21" s="185">
        <f ca="1">SUM(Table24[[#This Row],[Column6]:[Column16]])</f>
        <v>31691.637930321736</v>
      </c>
      <c r="R21" s="33">
        <f t="shared" si="2"/>
        <v>504</v>
      </c>
      <c r="S21" s="33">
        <f t="shared" si="3"/>
        <v>504</v>
      </c>
      <c r="T21" s="33">
        <f t="shared" si="4"/>
        <v>504</v>
      </c>
      <c r="U21" s="33">
        <f t="shared" si="5"/>
        <v>504</v>
      </c>
      <c r="V21" s="33">
        <f t="shared" si="6"/>
        <v>504</v>
      </c>
      <c r="W21" s="33">
        <f t="shared" si="7"/>
        <v>504</v>
      </c>
      <c r="X21" s="33">
        <f t="shared" si="8"/>
        <v>504</v>
      </c>
      <c r="Y21" s="33">
        <f t="shared" si="9"/>
        <v>504</v>
      </c>
      <c r="Z21" s="33">
        <f t="shared" si="10"/>
        <v>504</v>
      </c>
      <c r="AA21" s="33">
        <f t="shared" si="11"/>
        <v>504</v>
      </c>
      <c r="AB21" s="33">
        <f t="shared" si="12"/>
        <v>504</v>
      </c>
      <c r="AC21" s="33">
        <f t="shared" si="13"/>
        <v>504</v>
      </c>
    </row>
    <row r="22" spans="1:29" x14ac:dyDescent="0.25">
      <c r="A22" t="s">
        <v>348</v>
      </c>
      <c r="B22" s="180">
        <v>46.951589731619094</v>
      </c>
      <c r="C22" s="176">
        <v>3.9843667012729433</v>
      </c>
      <c r="D22" s="176">
        <f>Table24[[#This Row],[Column2]]+Table24[[#This Row],[Column3]]</f>
        <v>50.935956432892041</v>
      </c>
      <c r="E22" s="265">
        <f>Table24[[#This Row],[Column4]]-$D$4</f>
        <v>30.31611645395563</v>
      </c>
      <c r="F22" s="269">
        <f t="shared" ca="1" si="25"/>
        <v>1537.4676345137968</v>
      </c>
      <c r="G22" s="29">
        <f t="shared" ca="1" si="26"/>
        <v>0</v>
      </c>
      <c r="H22" s="29">
        <f t="shared" ca="1" si="27"/>
        <v>0</v>
      </c>
      <c r="I22" s="29">
        <f t="shared" ca="1" si="28"/>
        <v>204.39000236988068</v>
      </c>
      <c r="J22" s="29">
        <f t="shared" ca="1" si="29"/>
        <v>117.77000427246094</v>
      </c>
      <c r="K22" s="29">
        <f t="shared" ca="1" si="30"/>
        <v>0</v>
      </c>
      <c r="L22" s="29">
        <f t="shared" ca="1" si="31"/>
        <v>99</v>
      </c>
      <c r="M22" s="29">
        <f t="shared" ca="1" si="32"/>
        <v>3650</v>
      </c>
      <c r="N22" s="29">
        <f t="shared" ca="1" si="33"/>
        <v>1249.0999984741211</v>
      </c>
      <c r="O22" s="29">
        <f t="shared" ca="1" si="34"/>
        <v>19600</v>
      </c>
      <c r="P22" s="273">
        <f t="shared" ca="1" si="35"/>
        <v>0</v>
      </c>
      <c r="Q22" s="185">
        <f ca="1">SUM(Table24[[#This Row],[Column6]:[Column16]])</f>
        <v>26457.727639630259</v>
      </c>
      <c r="R22" s="33">
        <f t="shared" si="2"/>
        <v>532</v>
      </c>
      <c r="S22" s="33">
        <f t="shared" si="3"/>
        <v>532</v>
      </c>
      <c r="T22" s="33">
        <f t="shared" si="4"/>
        <v>532</v>
      </c>
      <c r="U22" s="33">
        <f t="shared" si="5"/>
        <v>532</v>
      </c>
      <c r="V22" s="33">
        <f t="shared" si="6"/>
        <v>532</v>
      </c>
      <c r="W22" s="33">
        <f t="shared" si="7"/>
        <v>532</v>
      </c>
      <c r="X22" s="33">
        <f t="shared" si="8"/>
        <v>532</v>
      </c>
      <c r="Y22" s="33">
        <f t="shared" si="9"/>
        <v>532</v>
      </c>
      <c r="Z22" s="33">
        <f t="shared" si="10"/>
        <v>532</v>
      </c>
      <c r="AA22" s="33">
        <f t="shared" si="11"/>
        <v>532</v>
      </c>
      <c r="AB22" s="33">
        <f t="shared" si="12"/>
        <v>532</v>
      </c>
      <c r="AC22" s="33">
        <f t="shared" si="13"/>
        <v>532</v>
      </c>
    </row>
    <row r="23" spans="1:29" x14ac:dyDescent="0.25">
      <c r="A23" t="s">
        <v>349</v>
      </c>
      <c r="B23" s="180">
        <v>30.841853774858226</v>
      </c>
      <c r="C23" s="176">
        <v>6.3784758118720548</v>
      </c>
      <c r="D23" s="176">
        <f>Table24[[#This Row],[Column2]]+Table24[[#This Row],[Column3]]</f>
        <v>37.22032958673028</v>
      </c>
      <c r="E23" s="265">
        <f>Table24[[#This Row],[Column4]]-$D$4</f>
        <v>16.600489607793868</v>
      </c>
      <c r="F23" s="269">
        <f t="shared" ca="1" si="25"/>
        <v>1371.684566106989</v>
      </c>
      <c r="G23" s="29">
        <f t="shared" ca="1" si="26"/>
        <v>4300</v>
      </c>
      <c r="H23" s="29">
        <f t="shared" ca="1" si="27"/>
        <v>0</v>
      </c>
      <c r="I23" s="29">
        <f t="shared" ca="1" si="28"/>
        <v>177.92000305652618</v>
      </c>
      <c r="J23" s="29">
        <f t="shared" ca="1" si="29"/>
        <v>117.77000427246094</v>
      </c>
      <c r="K23" s="29">
        <f t="shared" ca="1" si="30"/>
        <v>15</v>
      </c>
      <c r="L23" s="29">
        <f t="shared" ca="1" si="31"/>
        <v>1695.3499984741211</v>
      </c>
      <c r="M23" s="29">
        <f t="shared" ca="1" si="32"/>
        <v>3550</v>
      </c>
      <c r="N23" s="29">
        <f t="shared" ca="1" si="33"/>
        <v>125</v>
      </c>
      <c r="O23" s="29">
        <f t="shared" ca="1" si="34"/>
        <v>0</v>
      </c>
      <c r="P23" s="273">
        <f t="shared" ca="1" si="35"/>
        <v>474</v>
      </c>
      <c r="Q23" s="185">
        <f ca="1">SUM(Table24[[#This Row],[Column6]:[Column16]])</f>
        <v>11826.724571910097</v>
      </c>
      <c r="R23" s="33">
        <f t="shared" si="2"/>
        <v>560</v>
      </c>
      <c r="S23" s="33">
        <f t="shared" si="3"/>
        <v>560</v>
      </c>
      <c r="T23" s="33">
        <f t="shared" si="4"/>
        <v>560</v>
      </c>
      <c r="U23" s="33">
        <f t="shared" si="5"/>
        <v>560</v>
      </c>
      <c r="V23" s="33">
        <f t="shared" si="6"/>
        <v>560</v>
      </c>
      <c r="W23" s="33">
        <f t="shared" si="7"/>
        <v>560</v>
      </c>
      <c r="X23" s="33">
        <f t="shared" si="8"/>
        <v>560</v>
      </c>
      <c r="Y23" s="33">
        <f t="shared" si="9"/>
        <v>560</v>
      </c>
      <c r="Z23" s="33">
        <f t="shared" si="10"/>
        <v>560</v>
      </c>
      <c r="AA23" s="33">
        <f t="shared" si="11"/>
        <v>560</v>
      </c>
      <c r="AB23" s="33">
        <f t="shared" si="12"/>
        <v>560</v>
      </c>
      <c r="AC23" s="33">
        <f t="shared" si="13"/>
        <v>560</v>
      </c>
    </row>
    <row r="24" spans="1:29" x14ac:dyDescent="0.25">
      <c r="A24" t="s">
        <v>350</v>
      </c>
      <c r="B24" s="180">
        <v>22.845544145212791</v>
      </c>
      <c r="C24" s="176">
        <v>4.7702463217217002</v>
      </c>
      <c r="D24" s="176">
        <f>Table24[[#This Row],[Column2]]+Table24[[#This Row],[Column3]]</f>
        <v>27.615790466934492</v>
      </c>
      <c r="E24" s="265">
        <f>Table24[[#This Row],[Column4]]-$D$4</f>
        <v>6.9959504879980798</v>
      </c>
      <c r="F24" s="269">
        <f t="shared" ca="1" si="25"/>
        <v>1303.6279335499225</v>
      </c>
      <c r="G24" s="29">
        <f t="shared" ca="1" si="26"/>
        <v>1025</v>
      </c>
      <c r="H24" s="29">
        <f t="shared" ca="1" si="27"/>
        <v>0</v>
      </c>
      <c r="I24" s="29">
        <f t="shared" ca="1" si="28"/>
        <v>122.23999845981598</v>
      </c>
      <c r="J24" s="29">
        <f t="shared" ca="1" si="29"/>
        <v>117.77000427246094</v>
      </c>
      <c r="K24" s="29">
        <f t="shared" ca="1" si="30"/>
        <v>15</v>
      </c>
      <c r="L24" s="29">
        <f t="shared" ca="1" si="31"/>
        <v>2293.75</v>
      </c>
      <c r="M24" s="29">
        <f t="shared" ca="1" si="32"/>
        <v>3550</v>
      </c>
      <c r="N24" s="29">
        <f t="shared" ca="1" si="33"/>
        <v>0</v>
      </c>
      <c r="O24" s="29">
        <f t="shared" ca="1" si="34"/>
        <v>2700</v>
      </c>
      <c r="P24" s="273">
        <f t="shared" ca="1" si="35"/>
        <v>18.20000076293945</v>
      </c>
      <c r="Q24" s="185">
        <f ca="1">SUM(Table24[[#This Row],[Column6]:[Column16]])</f>
        <v>11145.587937045138</v>
      </c>
      <c r="R24" s="33">
        <f t="shared" si="2"/>
        <v>588</v>
      </c>
      <c r="S24" s="33">
        <f t="shared" si="3"/>
        <v>588</v>
      </c>
      <c r="T24" s="33">
        <f t="shared" si="4"/>
        <v>588</v>
      </c>
      <c r="U24" s="33">
        <f t="shared" si="5"/>
        <v>588</v>
      </c>
      <c r="V24" s="33">
        <f t="shared" si="6"/>
        <v>588</v>
      </c>
      <c r="W24" s="33">
        <f t="shared" si="7"/>
        <v>588</v>
      </c>
      <c r="X24" s="33">
        <f t="shared" si="8"/>
        <v>588</v>
      </c>
      <c r="Y24" s="33">
        <f t="shared" si="9"/>
        <v>588</v>
      </c>
      <c r="Z24" s="33">
        <f t="shared" si="10"/>
        <v>588</v>
      </c>
      <c r="AA24" s="33">
        <f t="shared" si="11"/>
        <v>588</v>
      </c>
      <c r="AB24" s="33">
        <f t="shared" si="12"/>
        <v>588</v>
      </c>
      <c r="AC24" s="33">
        <f t="shared" si="13"/>
        <v>588</v>
      </c>
    </row>
    <row r="25" spans="1:29" x14ac:dyDescent="0.25">
      <c r="A25" t="s">
        <v>351</v>
      </c>
      <c r="B25" s="180">
        <v>39.010442184740846</v>
      </c>
      <c r="C25" s="176">
        <v>6.692590037722689</v>
      </c>
      <c r="D25" s="176">
        <f>Table24[[#This Row],[Column2]]+Table24[[#This Row],[Column3]]</f>
        <v>45.703032222463534</v>
      </c>
      <c r="E25" s="265">
        <f>Table24[[#This Row],[Column4]]-$D$4</f>
        <v>25.083192243527122</v>
      </c>
      <c r="F25" s="269">
        <f t="shared" ca="1" si="25"/>
        <v>1371.684566106989</v>
      </c>
      <c r="G25" s="29">
        <f t="shared" ca="1" si="26"/>
        <v>4425</v>
      </c>
      <c r="H25" s="29">
        <f t="shared" ca="1" si="27"/>
        <v>0</v>
      </c>
      <c r="I25" s="29">
        <f t="shared" ca="1" si="28"/>
        <v>129.2099986076355</v>
      </c>
      <c r="J25" s="29">
        <f t="shared" ca="1" si="29"/>
        <v>117.77000427246094</v>
      </c>
      <c r="K25" s="29">
        <f t="shared" ca="1" si="30"/>
        <v>0</v>
      </c>
      <c r="L25" s="29">
        <f t="shared" ca="1" si="31"/>
        <v>2292.0500030517578</v>
      </c>
      <c r="M25" s="29">
        <f t="shared" ca="1" si="32"/>
        <v>3250</v>
      </c>
      <c r="N25" s="29">
        <f t="shared" ca="1" si="33"/>
        <v>0</v>
      </c>
      <c r="O25" s="29">
        <f t="shared" ca="1" si="34"/>
        <v>0</v>
      </c>
      <c r="P25" s="273">
        <f t="shared" ca="1" si="35"/>
        <v>0</v>
      </c>
      <c r="Q25" s="185">
        <f ca="1">SUM(Table24[[#This Row],[Column6]:[Column16]])</f>
        <v>11585.714572038843</v>
      </c>
      <c r="R25" s="33">
        <f t="shared" si="2"/>
        <v>616</v>
      </c>
      <c r="S25" s="33">
        <f t="shared" si="3"/>
        <v>616</v>
      </c>
      <c r="T25" s="33">
        <f t="shared" si="4"/>
        <v>616</v>
      </c>
      <c r="U25" s="33">
        <f t="shared" si="5"/>
        <v>616</v>
      </c>
      <c r="V25" s="33">
        <f t="shared" si="6"/>
        <v>616</v>
      </c>
      <c r="W25" s="33">
        <f t="shared" si="7"/>
        <v>616</v>
      </c>
      <c r="X25" s="33">
        <f t="shared" si="8"/>
        <v>616</v>
      </c>
      <c r="Y25" s="33">
        <f t="shared" si="9"/>
        <v>616</v>
      </c>
      <c r="Z25" s="33">
        <f t="shared" si="10"/>
        <v>616</v>
      </c>
      <c r="AA25" s="33">
        <f t="shared" si="11"/>
        <v>616</v>
      </c>
      <c r="AB25" s="33">
        <f t="shared" si="12"/>
        <v>616</v>
      </c>
      <c r="AC25" s="33">
        <f t="shared" si="13"/>
        <v>616</v>
      </c>
    </row>
    <row r="26" spans="1:29" x14ac:dyDescent="0.25">
      <c r="A26" t="s">
        <v>366</v>
      </c>
      <c r="B26" s="180">
        <v>19.555108773976823</v>
      </c>
      <c r="C26" s="176">
        <v>5.603575982185216</v>
      </c>
      <c r="D26" s="176">
        <f>Table24[[#This Row],[Column2]]+Table24[[#This Row],[Column3]]</f>
        <v>25.158684756162039</v>
      </c>
      <c r="E26" s="265">
        <f>Table24[[#This Row],[Column4]]-$D$4</f>
        <v>4.5388447772256271</v>
      </c>
      <c r="F26" s="269">
        <f t="shared" ca="1" si="25"/>
        <v>1537.4676345137968</v>
      </c>
      <c r="G26" s="29">
        <f t="shared" ca="1" si="26"/>
        <v>2000</v>
      </c>
      <c r="H26" s="29">
        <f t="shared" ca="1" si="27"/>
        <v>0</v>
      </c>
      <c r="I26" s="29">
        <f t="shared" ca="1" si="28"/>
        <v>108.38000166416168</v>
      </c>
      <c r="J26" s="29">
        <f t="shared" ca="1" si="29"/>
        <v>117.77000427246094</v>
      </c>
      <c r="K26" s="29">
        <f t="shared" ca="1" si="30"/>
        <v>135</v>
      </c>
      <c r="L26" s="29">
        <f t="shared" ca="1" si="31"/>
        <v>4879.7799682617188</v>
      </c>
      <c r="M26" s="29">
        <f t="shared" ca="1" si="32"/>
        <v>3850</v>
      </c>
      <c r="N26" s="29">
        <f t="shared" ca="1" si="33"/>
        <v>824.94999694824219</v>
      </c>
      <c r="O26" s="29">
        <f t="shared" ca="1" si="34"/>
        <v>0</v>
      </c>
      <c r="P26" s="273">
        <f t="shared" ca="1" si="35"/>
        <v>2961</v>
      </c>
      <c r="Q26" s="185">
        <f ca="1">SUM(Table24[[#This Row],[Column6]:[Column16]])</f>
        <v>16414.347605660379</v>
      </c>
      <c r="R26" s="33">
        <f t="shared" si="2"/>
        <v>644</v>
      </c>
      <c r="S26" s="33">
        <f t="shared" si="3"/>
        <v>644</v>
      </c>
      <c r="T26" s="33">
        <f t="shared" si="4"/>
        <v>644</v>
      </c>
      <c r="U26" s="33">
        <f t="shared" si="5"/>
        <v>644</v>
      </c>
      <c r="V26" s="33">
        <f t="shared" si="6"/>
        <v>644</v>
      </c>
      <c r="W26" s="33">
        <f t="shared" si="7"/>
        <v>644</v>
      </c>
      <c r="X26" s="33">
        <f t="shared" si="8"/>
        <v>644</v>
      </c>
      <c r="Y26" s="33">
        <f t="shared" si="9"/>
        <v>644</v>
      </c>
      <c r="Z26" s="33">
        <f t="shared" si="10"/>
        <v>644</v>
      </c>
      <c r="AA26" s="33">
        <f t="shared" si="11"/>
        <v>644</v>
      </c>
      <c r="AB26" s="33">
        <f t="shared" si="12"/>
        <v>644</v>
      </c>
      <c r="AC26" s="33">
        <f t="shared" si="13"/>
        <v>644</v>
      </c>
    </row>
    <row r="27" spans="1:29" x14ac:dyDescent="0.25">
      <c r="A27" t="s">
        <v>367</v>
      </c>
      <c r="B27" s="180">
        <v>13.531748499947573</v>
      </c>
      <c r="C27" s="176">
        <v>4.6854888593739457</v>
      </c>
      <c r="D27" s="176">
        <f>Table24[[#This Row],[Column2]]+Table24[[#This Row],[Column3]]</f>
        <v>18.217237359321519</v>
      </c>
      <c r="E27" s="265">
        <f>Table24[[#This Row],[Column4]]-$D$4</f>
        <v>-2.4026026196148926</v>
      </c>
      <c r="F27" s="269">
        <f t="shared" ca="1" si="25"/>
        <v>1371.684566106989</v>
      </c>
      <c r="G27" s="29">
        <f t="shared" ca="1" si="26"/>
        <v>500</v>
      </c>
      <c r="H27" s="29">
        <f t="shared" ca="1" si="27"/>
        <v>0</v>
      </c>
      <c r="I27" s="29">
        <f t="shared" ca="1" si="28"/>
        <v>129.97000169754028</v>
      </c>
      <c r="J27" s="29">
        <f t="shared" ca="1" si="29"/>
        <v>117.77000427246094</v>
      </c>
      <c r="K27" s="29">
        <f t="shared" ca="1" si="30"/>
        <v>150</v>
      </c>
      <c r="L27" s="29">
        <f t="shared" ca="1" si="31"/>
        <v>1194.6999893188477</v>
      </c>
      <c r="M27" s="29">
        <f t="shared" ca="1" si="32"/>
        <v>3150</v>
      </c>
      <c r="N27" s="29">
        <f t="shared" ca="1" si="33"/>
        <v>0</v>
      </c>
      <c r="O27" s="29">
        <f t="shared" ca="1" si="34"/>
        <v>0</v>
      </c>
      <c r="P27" s="273">
        <f t="shared" ca="1" si="35"/>
        <v>0</v>
      </c>
      <c r="Q27" s="185">
        <f ca="1">SUM(Table24[[#This Row],[Column6]:[Column16]])</f>
        <v>6614.1245613958381</v>
      </c>
      <c r="R27" s="33">
        <f t="shared" si="2"/>
        <v>672</v>
      </c>
      <c r="S27" s="33">
        <f t="shared" si="3"/>
        <v>672</v>
      </c>
      <c r="T27" s="33">
        <f t="shared" si="4"/>
        <v>672</v>
      </c>
      <c r="U27" s="33">
        <f t="shared" si="5"/>
        <v>672</v>
      </c>
      <c r="V27" s="33">
        <f t="shared" si="6"/>
        <v>672</v>
      </c>
      <c r="W27" s="33">
        <f t="shared" si="7"/>
        <v>672</v>
      </c>
      <c r="X27" s="33">
        <f t="shared" si="8"/>
        <v>672</v>
      </c>
      <c r="Y27" s="33">
        <f t="shared" si="9"/>
        <v>672</v>
      </c>
      <c r="Z27" s="33">
        <f t="shared" si="10"/>
        <v>672</v>
      </c>
      <c r="AA27" s="33">
        <f t="shared" si="11"/>
        <v>672</v>
      </c>
      <c r="AB27" s="33">
        <f t="shared" si="12"/>
        <v>672</v>
      </c>
      <c r="AC27" s="33">
        <f t="shared" si="13"/>
        <v>672</v>
      </c>
    </row>
    <row r="28" spans="1:29" x14ac:dyDescent="0.25">
      <c r="A28" t="s">
        <v>368</v>
      </c>
      <c r="B28" s="180">
        <v>9.294429195235665</v>
      </c>
      <c r="C28" s="176">
        <v>8.8632099736110916</v>
      </c>
      <c r="D28" s="176">
        <f>Table24[[#This Row],[Column2]]+Table24[[#This Row],[Column3]]</f>
        <v>18.157639168846757</v>
      </c>
      <c r="E28" s="265">
        <f>Table24[[#This Row],[Column4]]-$D$4</f>
        <v>-2.4622008100896551</v>
      </c>
      <c r="F28" s="269">
        <f t="shared" ca="1" si="25"/>
        <v>1178.7650915586673</v>
      </c>
      <c r="G28" s="29">
        <f t="shared" ca="1" si="26"/>
        <v>50</v>
      </c>
      <c r="H28" s="29">
        <f t="shared" ca="1" si="27"/>
        <v>0</v>
      </c>
      <c r="I28" s="29">
        <f t="shared" ca="1" si="28"/>
        <v>202.87000072002411</v>
      </c>
      <c r="J28" s="29">
        <f t="shared" ca="1" si="29"/>
        <v>117.77000427246094</v>
      </c>
      <c r="K28" s="29">
        <f t="shared" ca="1" si="30"/>
        <v>0</v>
      </c>
      <c r="L28" s="29">
        <f t="shared" ca="1" si="31"/>
        <v>0</v>
      </c>
      <c r="M28" s="29">
        <f t="shared" ca="1" si="32"/>
        <v>350</v>
      </c>
      <c r="N28" s="29">
        <f t="shared" ca="1" si="33"/>
        <v>0</v>
      </c>
      <c r="O28" s="29">
        <f t="shared" ca="1" si="34"/>
        <v>0</v>
      </c>
      <c r="P28" s="273">
        <f t="shared" ca="1" si="35"/>
        <v>1896</v>
      </c>
      <c r="Q28" s="185">
        <f ca="1">SUM(Table24[[#This Row],[Column6]:[Column16]])</f>
        <v>3795.4050965511524</v>
      </c>
      <c r="R28" s="33">
        <f t="shared" si="2"/>
        <v>700</v>
      </c>
      <c r="S28" s="33">
        <f t="shared" si="3"/>
        <v>700</v>
      </c>
      <c r="T28" s="33">
        <f t="shared" si="4"/>
        <v>700</v>
      </c>
      <c r="U28" s="33">
        <f t="shared" si="5"/>
        <v>700</v>
      </c>
      <c r="V28" s="33">
        <f t="shared" si="6"/>
        <v>700</v>
      </c>
      <c r="W28" s="33">
        <f t="shared" si="7"/>
        <v>700</v>
      </c>
      <c r="X28" s="33">
        <f t="shared" si="8"/>
        <v>700</v>
      </c>
      <c r="Y28" s="33">
        <f t="shared" si="9"/>
        <v>700</v>
      </c>
      <c r="Z28" s="33">
        <f t="shared" si="10"/>
        <v>700</v>
      </c>
      <c r="AA28" s="33">
        <f t="shared" si="11"/>
        <v>700</v>
      </c>
      <c r="AB28" s="33">
        <f t="shared" si="12"/>
        <v>700</v>
      </c>
      <c r="AC28" s="33">
        <f t="shared" si="13"/>
        <v>700</v>
      </c>
    </row>
    <row r="29" spans="1:29" x14ac:dyDescent="0.25">
      <c r="A29" t="s">
        <v>5</v>
      </c>
      <c r="B29" s="180">
        <v>9.3210229804055142</v>
      </c>
      <c r="C29" s="176">
        <v>9.2665822469700512</v>
      </c>
      <c r="D29" s="176">
        <f>Table24[[#This Row],[Column2]]+Table24[[#This Row],[Column3]]</f>
        <v>18.587605227375565</v>
      </c>
      <c r="E29" s="265">
        <f>Table24[[#This Row],[Column4]]-$D$4</f>
        <v>-2.0322347515608463</v>
      </c>
      <c r="F29" s="269">
        <f t="shared" ca="1" si="25"/>
        <v>1042.3353218513569</v>
      </c>
      <c r="G29" s="29">
        <f t="shared" ca="1" si="26"/>
        <v>0</v>
      </c>
      <c r="H29" s="29">
        <f t="shared" ca="1" si="27"/>
        <v>0</v>
      </c>
      <c r="I29" s="29">
        <f t="shared" ca="1" si="28"/>
        <v>123.04000151157379</v>
      </c>
      <c r="J29" s="29">
        <f t="shared" ca="1" si="29"/>
        <v>117.77000427246094</v>
      </c>
      <c r="K29" s="29">
        <f t="shared" ca="1" si="30"/>
        <v>0</v>
      </c>
      <c r="L29" s="29">
        <f t="shared" ca="1" si="31"/>
        <v>0</v>
      </c>
      <c r="M29" s="29">
        <f t="shared" ca="1" si="32"/>
        <v>350</v>
      </c>
      <c r="N29" s="29">
        <f t="shared" ca="1" si="33"/>
        <v>0</v>
      </c>
      <c r="O29" s="29">
        <f t="shared" ca="1" si="34"/>
        <v>0</v>
      </c>
      <c r="P29" s="273">
        <f t="shared" ca="1" si="35"/>
        <v>2133</v>
      </c>
      <c r="Q29" s="185">
        <f ca="1">SUM(Table24[[#This Row],[Column6]:[Column16]])</f>
        <v>3766.1453276353914</v>
      </c>
      <c r="R29" s="33">
        <f t="shared" si="2"/>
        <v>728</v>
      </c>
      <c r="S29" s="33">
        <f t="shared" si="3"/>
        <v>728</v>
      </c>
      <c r="T29" s="33">
        <f t="shared" si="4"/>
        <v>728</v>
      </c>
      <c r="U29" s="33">
        <f t="shared" si="5"/>
        <v>728</v>
      </c>
      <c r="V29" s="33">
        <f t="shared" si="6"/>
        <v>728</v>
      </c>
      <c r="W29" s="33">
        <f t="shared" si="7"/>
        <v>728</v>
      </c>
      <c r="X29" s="33">
        <f t="shared" si="8"/>
        <v>728</v>
      </c>
      <c r="Y29" s="33">
        <f t="shared" si="9"/>
        <v>728</v>
      </c>
      <c r="Z29" s="33">
        <f t="shared" si="10"/>
        <v>728</v>
      </c>
      <c r="AA29" s="33">
        <f t="shared" si="11"/>
        <v>728</v>
      </c>
      <c r="AB29" s="33">
        <f t="shared" si="12"/>
        <v>728</v>
      </c>
      <c r="AC29" s="33">
        <f t="shared" si="13"/>
        <v>728</v>
      </c>
    </row>
    <row r="30" spans="1:29" x14ac:dyDescent="0.25">
      <c r="A30" t="s">
        <v>352</v>
      </c>
      <c r="B30" s="180">
        <v>16.064625401940898</v>
      </c>
      <c r="C30" s="176">
        <v>5.0721384371268776</v>
      </c>
      <c r="D30" s="176">
        <f>Table24[[#This Row],[Column2]]+Table24[[#This Row],[Column3]]</f>
        <v>21.136763839067775</v>
      </c>
      <c r="E30" s="265">
        <f>Table24[[#This Row],[Column4]]-$D$4</f>
        <v>0.51692386013136371</v>
      </c>
      <c r="F30" s="269">
        <f t="shared" ref="F30:F34" ca="1" si="36">INDIRECT("'_Resource Additions_Annual_'!"&amp;R$2&amp;$R32)</f>
        <v>1783.6925518430303</v>
      </c>
      <c r="G30" s="29">
        <f t="shared" ref="G30:G34" ca="1" si="37">INDIRECT("'_Resource Additions_Annual_'!"&amp;S$2&amp;$R32)</f>
        <v>450</v>
      </c>
      <c r="H30" s="29">
        <f t="shared" ref="H30:H34" ca="1" si="38">INDIRECT("'_Resource Additions_Annual_'!"&amp;T$2&amp;$R32)</f>
        <v>680</v>
      </c>
      <c r="I30" s="29">
        <f t="shared" ref="I30:I34" ca="1" si="39">INDIRECT("'_Resource Additions_Annual_'!"&amp;U$2&amp;$R32)</f>
        <v>216.68000096082687</v>
      </c>
      <c r="J30" s="29">
        <f t="shared" ref="J30:J34" ca="1" si="40">INDIRECT("'_Resource Additions_Annual_'!"&amp;V$2&amp;$R32)</f>
        <v>117.77000427246094</v>
      </c>
      <c r="K30" s="29">
        <f t="shared" ref="K30:K34" ca="1" si="41">INDIRECT("'_Resource Additions_Annual_'!"&amp;W$2&amp;$R32)</f>
        <v>105</v>
      </c>
      <c r="L30" s="29">
        <f t="shared" ref="L30:L34" ca="1" si="42">INDIRECT("'_Resource Additions_Annual_'!"&amp;X$2&amp;$R32)</f>
        <v>696.39999389648438</v>
      </c>
      <c r="M30" s="29">
        <f t="shared" ref="M30:M34" ca="1" si="43">INDIRECT("'_Resource Additions_Annual_'!"&amp;Y$2&amp;$R32)</f>
        <v>3250</v>
      </c>
      <c r="N30" s="29">
        <f t="shared" ref="N30:N34" ca="1" si="44">INDIRECT("'_Resource Additions_Annual_'!"&amp;Z$2&amp;$R32)</f>
        <v>375</v>
      </c>
      <c r="O30" s="29">
        <f t="shared" ref="O30:O34" ca="1" si="45">INDIRECT("'_Resource Additions_Annual_'!"&amp;AA$2&amp;$R32)</f>
        <v>0</v>
      </c>
      <c r="P30" s="273">
        <f t="shared" ref="P30:P34" ca="1" si="46">INDIRECT("'_Resource Additions_Annual_'!"&amp;AB$2&amp;$R32)</f>
        <v>966.20000076293945</v>
      </c>
      <c r="Q30" s="185">
        <f ca="1">SUM(Table24[[#This Row],[Column6]:[Column16]])</f>
        <v>8640.7425517357424</v>
      </c>
      <c r="R30" s="33">
        <f t="shared" si="2"/>
        <v>756</v>
      </c>
      <c r="S30" s="33">
        <f t="shared" si="3"/>
        <v>756</v>
      </c>
      <c r="T30" s="33">
        <f t="shared" si="4"/>
        <v>756</v>
      </c>
      <c r="U30" s="33">
        <f t="shared" si="5"/>
        <v>756</v>
      </c>
      <c r="V30" s="33">
        <f t="shared" si="6"/>
        <v>756</v>
      </c>
      <c r="W30" s="33">
        <f t="shared" si="7"/>
        <v>756</v>
      </c>
      <c r="X30" s="33">
        <f t="shared" si="8"/>
        <v>756</v>
      </c>
      <c r="Y30" s="33">
        <f t="shared" si="9"/>
        <v>756</v>
      </c>
      <c r="Z30" s="33">
        <f t="shared" si="10"/>
        <v>756</v>
      </c>
      <c r="AA30" s="33">
        <f t="shared" si="11"/>
        <v>756</v>
      </c>
      <c r="AB30" s="33">
        <f t="shared" si="12"/>
        <v>756</v>
      </c>
      <c r="AC30" s="33">
        <f t="shared" si="13"/>
        <v>756</v>
      </c>
    </row>
    <row r="31" spans="1:29" x14ac:dyDescent="0.25">
      <c r="A31" t="s">
        <v>353</v>
      </c>
      <c r="B31" s="180">
        <v>16.605307123059319</v>
      </c>
      <c r="C31" s="176">
        <v>5.1236179245853917</v>
      </c>
      <c r="D31" s="176">
        <f>Table24[[#This Row],[Column2]]+Table24[[#This Row],[Column3]]</f>
        <v>21.728925047644712</v>
      </c>
      <c r="E31" s="265">
        <f>Table24[[#This Row],[Column4]]-$D$4</f>
        <v>1.1090850687082998</v>
      </c>
      <c r="F31" s="269">
        <f t="shared" ca="1" si="36"/>
        <v>1783.6925518430303</v>
      </c>
      <c r="G31" s="29">
        <f t="shared" ca="1" si="37"/>
        <v>375</v>
      </c>
      <c r="H31" s="29">
        <f t="shared" ca="1" si="38"/>
        <v>680</v>
      </c>
      <c r="I31" s="29">
        <f t="shared" ca="1" si="39"/>
        <v>216.68000096082687</v>
      </c>
      <c r="J31" s="29">
        <f t="shared" ca="1" si="40"/>
        <v>117.77000427246094</v>
      </c>
      <c r="K31" s="29">
        <f t="shared" ca="1" si="41"/>
        <v>120</v>
      </c>
      <c r="L31" s="29">
        <f t="shared" ca="1" si="42"/>
        <v>895.25000762939453</v>
      </c>
      <c r="M31" s="29">
        <f t="shared" ca="1" si="43"/>
        <v>3150</v>
      </c>
      <c r="N31" s="29">
        <f t="shared" ca="1" si="44"/>
        <v>425</v>
      </c>
      <c r="O31" s="29">
        <f t="shared" ca="1" si="45"/>
        <v>0</v>
      </c>
      <c r="P31" s="273">
        <f t="shared" ca="1" si="46"/>
        <v>948</v>
      </c>
      <c r="Q31" s="185">
        <f ca="1">SUM(Table24[[#This Row],[Column6]:[Column16]])</f>
        <v>8711.3925647057131</v>
      </c>
      <c r="R31" s="33">
        <f t="shared" si="2"/>
        <v>784</v>
      </c>
      <c r="S31" s="33">
        <f t="shared" si="3"/>
        <v>784</v>
      </c>
      <c r="T31" s="33">
        <f t="shared" si="4"/>
        <v>784</v>
      </c>
      <c r="U31" s="33">
        <f t="shared" si="5"/>
        <v>784</v>
      </c>
      <c r="V31" s="33">
        <f t="shared" si="6"/>
        <v>784</v>
      </c>
      <c r="W31" s="33">
        <f t="shared" si="7"/>
        <v>784</v>
      </c>
      <c r="X31" s="33">
        <f t="shared" si="8"/>
        <v>784</v>
      </c>
      <c r="Y31" s="33">
        <f t="shared" si="9"/>
        <v>784</v>
      </c>
      <c r="Z31" s="33">
        <f t="shared" si="10"/>
        <v>784</v>
      </c>
      <c r="AA31" s="33">
        <f t="shared" si="11"/>
        <v>784</v>
      </c>
      <c r="AB31" s="33">
        <f t="shared" si="12"/>
        <v>784</v>
      </c>
      <c r="AC31" s="33">
        <f t="shared" si="13"/>
        <v>784</v>
      </c>
    </row>
    <row r="32" spans="1:29" x14ac:dyDescent="0.25">
      <c r="A32" t="s">
        <v>354</v>
      </c>
      <c r="B32" s="180">
        <v>16.260813641227461</v>
      </c>
      <c r="C32" s="176">
        <v>5.0565085209042326</v>
      </c>
      <c r="D32" s="176">
        <f>Table24[[#This Row],[Column2]]+Table24[[#This Row],[Column3]]</f>
        <v>21.317322162131696</v>
      </c>
      <c r="E32" s="265">
        <f>Table24[[#This Row],[Column4]]-$D$4</f>
        <v>0.69748218319528377</v>
      </c>
      <c r="F32" s="269">
        <f t="shared" ca="1" si="36"/>
        <v>1658.0995128488134</v>
      </c>
      <c r="G32" s="29">
        <f t="shared" ca="1" si="37"/>
        <v>675</v>
      </c>
      <c r="H32" s="29">
        <f t="shared" ca="1" si="38"/>
        <v>680</v>
      </c>
      <c r="I32" s="29">
        <f t="shared" ca="1" si="39"/>
        <v>216.68000096082687</v>
      </c>
      <c r="J32" s="29">
        <f t="shared" ca="1" si="40"/>
        <v>117.77000427246094</v>
      </c>
      <c r="K32" s="29">
        <f t="shared" ca="1" si="41"/>
        <v>120</v>
      </c>
      <c r="L32" s="29">
        <f t="shared" ca="1" si="42"/>
        <v>895.19999694824219</v>
      </c>
      <c r="M32" s="29">
        <f t="shared" ca="1" si="43"/>
        <v>3450</v>
      </c>
      <c r="N32" s="29">
        <f t="shared" ca="1" si="44"/>
        <v>125</v>
      </c>
      <c r="O32" s="29">
        <f t="shared" ca="1" si="45"/>
        <v>0</v>
      </c>
      <c r="P32" s="273">
        <f t="shared" ca="1" si="46"/>
        <v>1002.6000022888184</v>
      </c>
      <c r="Q32" s="185">
        <f ca="1">SUM(Table24[[#This Row],[Column6]:[Column16]])</f>
        <v>8940.3495173191623</v>
      </c>
      <c r="R32" s="33">
        <f t="shared" si="2"/>
        <v>812</v>
      </c>
      <c r="S32" s="33">
        <f t="shared" si="3"/>
        <v>812</v>
      </c>
      <c r="T32" s="33">
        <f t="shared" si="4"/>
        <v>812</v>
      </c>
      <c r="U32" s="33">
        <f t="shared" si="5"/>
        <v>812</v>
      </c>
      <c r="V32" s="33">
        <f t="shared" si="6"/>
        <v>812</v>
      </c>
      <c r="W32" s="33">
        <f t="shared" si="7"/>
        <v>812</v>
      </c>
      <c r="X32" s="33">
        <f t="shared" si="8"/>
        <v>812</v>
      </c>
      <c r="Y32" s="33">
        <f t="shared" si="9"/>
        <v>812</v>
      </c>
      <c r="Z32" s="33">
        <f t="shared" si="10"/>
        <v>812</v>
      </c>
      <c r="AA32" s="33">
        <f t="shared" si="11"/>
        <v>812</v>
      </c>
      <c r="AB32" s="33">
        <f t="shared" si="12"/>
        <v>812</v>
      </c>
      <c r="AC32" s="33">
        <f t="shared" si="13"/>
        <v>812</v>
      </c>
    </row>
    <row r="33" spans="1:29" x14ac:dyDescent="0.25">
      <c r="A33" t="s">
        <v>355</v>
      </c>
      <c r="B33" s="180">
        <v>16.095450472721019</v>
      </c>
      <c r="C33" s="176">
        <v>4.9611935332715715</v>
      </c>
      <c r="D33" s="176">
        <f>Table24[[#This Row],[Column2]]+Table24[[#This Row],[Column3]]</f>
        <v>21.056644005992592</v>
      </c>
      <c r="E33" s="265">
        <f>Table24[[#This Row],[Column4]]-$D$4</f>
        <v>0.43680402705617993</v>
      </c>
      <c r="F33" s="269">
        <f t="shared" ca="1" si="36"/>
        <v>1497.2776051012056</v>
      </c>
      <c r="G33" s="29">
        <f t="shared" ca="1" si="37"/>
        <v>450</v>
      </c>
      <c r="H33" s="29">
        <f t="shared" ca="1" si="38"/>
        <v>680</v>
      </c>
      <c r="I33" s="29">
        <f t="shared" ca="1" si="39"/>
        <v>216.68000096082687</v>
      </c>
      <c r="J33" s="29">
        <f t="shared" ca="1" si="40"/>
        <v>117.77000427246094</v>
      </c>
      <c r="K33" s="29">
        <f t="shared" ca="1" si="41"/>
        <v>105</v>
      </c>
      <c r="L33" s="29">
        <f t="shared" ca="1" si="42"/>
        <v>696.39999389648438</v>
      </c>
      <c r="M33" s="29">
        <f t="shared" ca="1" si="43"/>
        <v>3250</v>
      </c>
      <c r="N33" s="29">
        <f t="shared" ca="1" si="44"/>
        <v>375</v>
      </c>
      <c r="O33" s="29">
        <f t="shared" ca="1" si="45"/>
        <v>0</v>
      </c>
      <c r="P33" s="273">
        <f t="shared" ca="1" si="46"/>
        <v>966.20000076293945</v>
      </c>
      <c r="Q33" s="185">
        <f ca="1">SUM(Table24[[#This Row],[Column6]:[Column16]])</f>
        <v>8354.3276049939177</v>
      </c>
      <c r="R33" s="33">
        <f t="shared" si="2"/>
        <v>840</v>
      </c>
      <c r="S33" s="33">
        <f t="shared" si="3"/>
        <v>840</v>
      </c>
      <c r="T33" s="33">
        <f t="shared" si="4"/>
        <v>840</v>
      </c>
      <c r="U33" s="33">
        <f t="shared" si="5"/>
        <v>840</v>
      </c>
      <c r="V33" s="33">
        <f t="shared" si="6"/>
        <v>840</v>
      </c>
      <c r="W33" s="33">
        <f t="shared" si="7"/>
        <v>840</v>
      </c>
      <c r="X33" s="33">
        <f t="shared" si="8"/>
        <v>840</v>
      </c>
      <c r="Y33" s="33">
        <f t="shared" si="9"/>
        <v>840</v>
      </c>
      <c r="Z33" s="33">
        <f t="shared" si="10"/>
        <v>840</v>
      </c>
      <c r="AA33" s="33">
        <f t="shared" si="11"/>
        <v>840</v>
      </c>
      <c r="AB33" s="33">
        <f t="shared" si="12"/>
        <v>840</v>
      </c>
      <c r="AC33" s="33">
        <f t="shared" si="13"/>
        <v>840</v>
      </c>
    </row>
    <row r="34" spans="1:29" x14ac:dyDescent="0.25">
      <c r="A34" t="s">
        <v>361</v>
      </c>
      <c r="B34" s="180">
        <v>17.206375939954874</v>
      </c>
      <c r="C34" s="176">
        <v>5.3607975510925279</v>
      </c>
      <c r="D34" s="176">
        <f>Table24[[#This Row],[Column2]]+Table24[[#This Row],[Column3]]</f>
        <v>22.567173491047402</v>
      </c>
      <c r="E34" s="265">
        <f>Table24[[#This Row],[Column4]]-$D$4</f>
        <v>1.9473335121109905</v>
      </c>
      <c r="F34" s="269">
        <f t="shared" ca="1" si="36"/>
        <v>1537.4676345137968</v>
      </c>
      <c r="G34" s="29">
        <f t="shared" ca="1" si="37"/>
        <v>775</v>
      </c>
      <c r="H34" s="29">
        <f t="shared" ca="1" si="38"/>
        <v>680</v>
      </c>
      <c r="I34" s="29">
        <f t="shared" ca="1" si="39"/>
        <v>216.68000096082687</v>
      </c>
      <c r="J34" s="29">
        <f t="shared" ca="1" si="40"/>
        <v>117.77000427246094</v>
      </c>
      <c r="K34" s="29">
        <f t="shared" ca="1" si="41"/>
        <v>120</v>
      </c>
      <c r="L34" s="29">
        <f t="shared" ca="1" si="42"/>
        <v>596.40000152587891</v>
      </c>
      <c r="M34" s="29">
        <f t="shared" ca="1" si="43"/>
        <v>3350</v>
      </c>
      <c r="N34" s="29">
        <f t="shared" ca="1" si="44"/>
        <v>250</v>
      </c>
      <c r="O34" s="29">
        <f t="shared" ca="1" si="45"/>
        <v>0</v>
      </c>
      <c r="P34" s="273">
        <f t="shared" ca="1" si="46"/>
        <v>1677.2000007629395</v>
      </c>
      <c r="Q34" s="185">
        <f ca="1">SUM(Table24[[#This Row],[Column6]:[Column16]])</f>
        <v>9320.5176420359021</v>
      </c>
      <c r="R34" s="33">
        <f t="shared" si="2"/>
        <v>868</v>
      </c>
      <c r="S34" s="33">
        <f t="shared" si="3"/>
        <v>868</v>
      </c>
      <c r="T34" s="33">
        <f t="shared" si="4"/>
        <v>868</v>
      </c>
      <c r="U34" s="33">
        <f t="shared" si="5"/>
        <v>868</v>
      </c>
      <c r="V34" s="33">
        <f t="shared" si="6"/>
        <v>868</v>
      </c>
      <c r="W34" s="33">
        <f t="shared" si="7"/>
        <v>868</v>
      </c>
      <c r="X34" s="33">
        <f t="shared" si="8"/>
        <v>868</v>
      </c>
      <c r="Y34" s="33">
        <f t="shared" si="9"/>
        <v>868</v>
      </c>
      <c r="Z34" s="33">
        <f t="shared" si="10"/>
        <v>868</v>
      </c>
      <c r="AA34" s="33">
        <f t="shared" si="11"/>
        <v>868</v>
      </c>
      <c r="AB34" s="33">
        <f t="shared" si="12"/>
        <v>868</v>
      </c>
      <c r="AC34" s="33">
        <f t="shared" si="13"/>
        <v>868</v>
      </c>
    </row>
    <row r="35" spans="1:29" x14ac:dyDescent="0.25">
      <c r="A35" t="s">
        <v>357</v>
      </c>
      <c r="B35" s="180">
        <v>17.302100466321853</v>
      </c>
      <c r="C35" s="176">
        <v>5.0599943478115419</v>
      </c>
      <c r="D35" s="176">
        <f>Table24[[#This Row],[Column2]]+Table24[[#This Row],[Column3]]</f>
        <v>22.362094814133396</v>
      </c>
      <c r="E35" s="265">
        <f>Table24[[#This Row],[Column4]]-$D$4</f>
        <v>1.7422548351969844</v>
      </c>
      <c r="F35" s="269">
        <f t="shared" ref="F35" ca="1" si="47">INDIRECT("'_Resource Additions_Annual_'!"&amp;R$2&amp;$R40)</f>
        <v>1823.8825812556208</v>
      </c>
      <c r="G35" s="29">
        <f t="shared" ref="G35" ca="1" si="48">INDIRECT("'_Resource Additions_Annual_'!"&amp;S$2&amp;$R40)</f>
        <v>775</v>
      </c>
      <c r="H35" s="29">
        <f t="shared" ref="H35" ca="1" si="49">INDIRECT("'_Resource Additions_Annual_'!"&amp;T$2&amp;$R40)</f>
        <v>680</v>
      </c>
      <c r="I35" s="29">
        <f t="shared" ref="I35" ca="1" si="50">INDIRECT("'_Resource Additions_Annual_'!"&amp;U$2&amp;$R40)</f>
        <v>216.68000096082687</v>
      </c>
      <c r="J35" s="29">
        <f t="shared" ref="J35" ca="1" si="51">INDIRECT("'_Resource Additions_Annual_'!"&amp;V$2&amp;$R40)</f>
        <v>117.77000427246094</v>
      </c>
      <c r="K35" s="29">
        <f t="shared" ref="K35" ca="1" si="52">INDIRECT("'_Resource Additions_Annual_'!"&amp;W$2&amp;$R40)</f>
        <v>120</v>
      </c>
      <c r="L35" s="29">
        <f t="shared" ref="L35" ca="1" si="53">INDIRECT("'_Resource Additions_Annual_'!"&amp;X$2&amp;$R40)</f>
        <v>596.40000152587891</v>
      </c>
      <c r="M35" s="29">
        <f t="shared" ref="M35" ca="1" si="54">INDIRECT("'_Resource Additions_Annual_'!"&amp;Y$2&amp;$R40)</f>
        <v>3350</v>
      </c>
      <c r="N35" s="29">
        <f t="shared" ref="N35" ca="1" si="55">INDIRECT("'_Resource Additions_Annual_'!"&amp;Z$2&amp;$R40)</f>
        <v>250</v>
      </c>
      <c r="O35" s="29">
        <f t="shared" ref="O35" ca="1" si="56">INDIRECT("'_Resource Additions_Annual_'!"&amp;AA$2&amp;$R40)</f>
        <v>0</v>
      </c>
      <c r="P35" s="273">
        <f t="shared" ref="P35" ca="1" si="57">INDIRECT("'_Resource Additions_Annual_'!"&amp;AB$2&amp;$R40)</f>
        <v>1677.2000007629395</v>
      </c>
      <c r="Q35" s="185">
        <f ca="1">SUM(Table24[[#This Row],[Column6]:[Column16]])</f>
        <v>9606.9325887777268</v>
      </c>
      <c r="R35" s="33">
        <f t="shared" si="2"/>
        <v>896</v>
      </c>
      <c r="S35" s="33">
        <f t="shared" si="3"/>
        <v>896</v>
      </c>
      <c r="T35" s="33">
        <f t="shared" si="4"/>
        <v>896</v>
      </c>
      <c r="U35" s="33">
        <f t="shared" si="5"/>
        <v>896</v>
      </c>
      <c r="V35" s="33">
        <f t="shared" si="6"/>
        <v>896</v>
      </c>
      <c r="W35" s="33">
        <f t="shared" si="7"/>
        <v>896</v>
      </c>
      <c r="X35" s="33">
        <f t="shared" si="8"/>
        <v>896</v>
      </c>
      <c r="Y35" s="33">
        <f t="shared" si="9"/>
        <v>896</v>
      </c>
      <c r="Z35" s="33">
        <f t="shared" si="10"/>
        <v>896</v>
      </c>
      <c r="AA35" s="33">
        <f t="shared" si="11"/>
        <v>896</v>
      </c>
      <c r="AB35" s="33">
        <f t="shared" si="12"/>
        <v>896</v>
      </c>
      <c r="AC35" s="33">
        <f t="shared" si="13"/>
        <v>896</v>
      </c>
    </row>
    <row r="36" spans="1:29" x14ac:dyDescent="0.25">
      <c r="A36" t="s">
        <v>185</v>
      </c>
      <c r="B36" s="180">
        <v>17.541985333090881</v>
      </c>
      <c r="C36" s="176">
        <v>5.5616935259100675</v>
      </c>
      <c r="D36" s="176">
        <f>Table24[[#This Row],[Column2]]+Table24[[#This Row],[Column3]]</f>
        <v>23.103678859000951</v>
      </c>
      <c r="E36" s="265">
        <f>Table24[[#This Row],[Column4]]-$D$4</f>
        <v>2.483838880064539</v>
      </c>
      <c r="F36" s="269">
        <f t="shared" ref="F36:F37" ca="1" si="58">INDIRECT("'_Resource Additions_Annual_'!"&amp;R$2&amp;$R38)</f>
        <v>689.82409491570616</v>
      </c>
      <c r="G36" s="29">
        <f t="shared" ref="G36:G37" ca="1" si="59">INDIRECT("'_Resource Additions_Annual_'!"&amp;S$2&amp;$R38)</f>
        <v>1250</v>
      </c>
      <c r="H36" s="29">
        <f t="shared" ref="H36:H37" ca="1" si="60">INDIRECT("'_Resource Additions_Annual_'!"&amp;T$2&amp;$R38)</f>
        <v>0</v>
      </c>
      <c r="I36" s="29">
        <f t="shared" ref="I36:I37" ca="1" si="61">INDIRECT("'_Resource Additions_Annual_'!"&amp;U$2&amp;$R38)</f>
        <v>0</v>
      </c>
      <c r="J36" s="29">
        <f t="shared" ref="J36:J37" ca="1" si="62">INDIRECT("'_Resource Additions_Annual_'!"&amp;V$2&amp;$R38)</f>
        <v>117.77000427246094</v>
      </c>
      <c r="K36" s="29">
        <f t="shared" ref="K36:K37" ca="1" si="63">INDIRECT("'_Resource Additions_Annual_'!"&amp;W$2&amp;$R38)</f>
        <v>150</v>
      </c>
      <c r="L36" s="29">
        <f t="shared" ref="L36:L37" ca="1" si="64">INDIRECT("'_Resource Additions_Annual_'!"&amp;X$2&amp;$R38)</f>
        <v>2688.1699829101563</v>
      </c>
      <c r="M36" s="29">
        <f t="shared" ref="M36:M37" ca="1" si="65">INDIRECT("'_Resource Additions_Annual_'!"&amp;Y$2&amp;$R38)</f>
        <v>3450</v>
      </c>
      <c r="N36" s="29">
        <f t="shared" ref="N36:N37" ca="1" si="66">INDIRECT("'_Resource Additions_Annual_'!"&amp;Z$2&amp;$R38)</f>
        <v>500</v>
      </c>
      <c r="O36" s="29">
        <f t="shared" ref="O36:O37" ca="1" si="67">INDIRECT("'_Resource Additions_Annual_'!"&amp;AA$2&amp;$R38)</f>
        <v>0</v>
      </c>
      <c r="P36" s="273">
        <f t="shared" ref="P36:P37" ca="1" si="68">INDIRECT("'_Resource Additions_Annual_'!"&amp;AB$2&amp;$R38)</f>
        <v>1422</v>
      </c>
      <c r="Q36" s="185">
        <f ca="1">SUM(Table24[[#This Row],[Column6]:[Column16]])</f>
        <v>10267.764082098323</v>
      </c>
      <c r="R36" s="33">
        <f t="shared" si="2"/>
        <v>924</v>
      </c>
      <c r="S36" s="33">
        <f t="shared" si="3"/>
        <v>924</v>
      </c>
      <c r="T36" s="33">
        <f t="shared" si="4"/>
        <v>924</v>
      </c>
      <c r="U36" s="33">
        <f t="shared" si="5"/>
        <v>924</v>
      </c>
      <c r="V36" s="33">
        <f t="shared" si="6"/>
        <v>924</v>
      </c>
      <c r="W36" s="33">
        <f t="shared" si="7"/>
        <v>924</v>
      </c>
      <c r="X36" s="33">
        <f t="shared" si="8"/>
        <v>924</v>
      </c>
      <c r="Y36" s="33">
        <f t="shared" si="9"/>
        <v>924</v>
      </c>
      <c r="Z36" s="33">
        <f t="shared" si="10"/>
        <v>924</v>
      </c>
      <c r="AA36" s="33">
        <f t="shared" si="11"/>
        <v>924</v>
      </c>
      <c r="AB36" s="33">
        <f t="shared" si="12"/>
        <v>924</v>
      </c>
      <c r="AC36" s="33">
        <f t="shared" si="13"/>
        <v>924</v>
      </c>
    </row>
    <row r="37" spans="1:29" ht="15.75" thickBot="1" x14ac:dyDescent="0.3">
      <c r="A37" t="s">
        <v>356</v>
      </c>
      <c r="B37" s="181">
        <v>15.835075107759263</v>
      </c>
      <c r="C37" s="182">
        <v>5.1553096850386337</v>
      </c>
      <c r="D37" s="182">
        <f>Table24[[#This Row],[Column2]]+Table24[[#This Row],[Column3]]</f>
        <v>20.990384792797897</v>
      </c>
      <c r="E37" s="266">
        <f>Table24[[#This Row],[Column4]]-$D$4</f>
        <v>0.37054481386148552</v>
      </c>
      <c r="F37" s="270">
        <f t="shared" ca="1" si="58"/>
        <v>1497.2776051012056</v>
      </c>
      <c r="G37" s="271">
        <f t="shared" ca="1" si="59"/>
        <v>300</v>
      </c>
      <c r="H37" s="271">
        <f t="shared" ca="1" si="60"/>
        <v>0</v>
      </c>
      <c r="I37" s="271">
        <f t="shared" ca="1" si="61"/>
        <v>181.63000166416168</v>
      </c>
      <c r="J37" s="271">
        <f t="shared" ca="1" si="62"/>
        <v>117.77000427246094</v>
      </c>
      <c r="K37" s="271">
        <f t="shared" ca="1" si="63"/>
        <v>150</v>
      </c>
      <c r="L37" s="271">
        <f t="shared" ca="1" si="64"/>
        <v>1094.4500045776367</v>
      </c>
      <c r="M37" s="271">
        <f t="shared" ca="1" si="65"/>
        <v>3350</v>
      </c>
      <c r="N37" s="271">
        <f t="shared" ca="1" si="66"/>
        <v>425</v>
      </c>
      <c r="O37" s="271">
        <f t="shared" ca="1" si="67"/>
        <v>0</v>
      </c>
      <c r="P37" s="274">
        <f t="shared" ca="1" si="68"/>
        <v>948</v>
      </c>
      <c r="Q37" s="186">
        <f ca="1">SUM(Table24[[#This Row],[Column6]:[Column16]])</f>
        <v>8064.1276156154654</v>
      </c>
      <c r="R37" s="33">
        <f t="shared" ref="R37:AC37" si="69">R36+28</f>
        <v>952</v>
      </c>
      <c r="S37" s="33">
        <f t="shared" si="69"/>
        <v>952</v>
      </c>
      <c r="T37" s="33">
        <f t="shared" si="69"/>
        <v>952</v>
      </c>
      <c r="U37" s="33">
        <f t="shared" si="69"/>
        <v>952</v>
      </c>
      <c r="V37" s="33">
        <f t="shared" si="69"/>
        <v>952</v>
      </c>
      <c r="W37" s="33">
        <f t="shared" si="69"/>
        <v>952</v>
      </c>
      <c r="X37" s="33">
        <f t="shared" si="69"/>
        <v>952</v>
      </c>
      <c r="Y37" s="33">
        <f t="shared" si="69"/>
        <v>952</v>
      </c>
      <c r="Z37" s="33">
        <f t="shared" si="69"/>
        <v>952</v>
      </c>
      <c r="AA37" s="33">
        <f t="shared" si="69"/>
        <v>952</v>
      </c>
      <c r="AB37" s="33">
        <f t="shared" si="69"/>
        <v>952</v>
      </c>
      <c r="AC37" s="33">
        <f t="shared" si="69"/>
        <v>952</v>
      </c>
    </row>
    <row r="38" spans="1:29" ht="15.75" thickBot="1" x14ac:dyDescent="0.3">
      <c r="B38" s="181"/>
      <c r="C38" s="182"/>
      <c r="D38" s="182"/>
      <c r="E38" s="266"/>
      <c r="F38" s="270"/>
      <c r="G38" s="271"/>
      <c r="H38" s="271"/>
      <c r="I38" s="271"/>
      <c r="J38" s="271"/>
      <c r="K38" s="271"/>
      <c r="L38" s="271"/>
      <c r="M38" s="271"/>
      <c r="N38" s="271"/>
      <c r="O38" s="271"/>
      <c r="P38" s="274"/>
      <c r="Q38" s="186"/>
      <c r="R38" s="33">
        <f t="shared" si="2"/>
        <v>980</v>
      </c>
      <c r="S38" s="33">
        <f t="shared" si="3"/>
        <v>980</v>
      </c>
      <c r="T38" s="33">
        <f t="shared" si="4"/>
        <v>980</v>
      </c>
      <c r="U38" s="33">
        <f t="shared" si="5"/>
        <v>980</v>
      </c>
      <c r="V38" s="33">
        <f t="shared" si="6"/>
        <v>980</v>
      </c>
      <c r="W38" s="33">
        <f t="shared" si="7"/>
        <v>980</v>
      </c>
      <c r="X38" s="33">
        <f t="shared" si="8"/>
        <v>980</v>
      </c>
      <c r="Y38" s="33">
        <f t="shared" si="9"/>
        <v>980</v>
      </c>
      <c r="Z38" s="33">
        <f t="shared" si="10"/>
        <v>980</v>
      </c>
      <c r="AA38" s="33">
        <f t="shared" si="11"/>
        <v>980</v>
      </c>
      <c r="AB38" s="33">
        <f t="shared" si="12"/>
        <v>980</v>
      </c>
      <c r="AC38" s="33">
        <f t="shared" si="13"/>
        <v>980</v>
      </c>
    </row>
    <row r="39" spans="1:29" x14ac:dyDescent="0.25">
      <c r="R39" s="33">
        <f t="shared" si="2"/>
        <v>1008</v>
      </c>
      <c r="S39" s="33">
        <f t="shared" si="3"/>
        <v>1008</v>
      </c>
      <c r="T39" s="33">
        <f t="shared" si="4"/>
        <v>1008</v>
      </c>
      <c r="U39" s="33">
        <f t="shared" si="5"/>
        <v>1008</v>
      </c>
      <c r="V39" s="33">
        <f t="shared" si="6"/>
        <v>1008</v>
      </c>
      <c r="W39" s="33">
        <f t="shared" si="7"/>
        <v>1008</v>
      </c>
      <c r="X39" s="33">
        <f t="shared" si="8"/>
        <v>1008</v>
      </c>
      <c r="Y39" s="33">
        <f t="shared" si="9"/>
        <v>1008</v>
      </c>
      <c r="Z39" s="33">
        <f t="shared" si="10"/>
        <v>1008</v>
      </c>
      <c r="AA39" s="33">
        <f t="shared" si="11"/>
        <v>1008</v>
      </c>
      <c r="AB39" s="33">
        <f t="shared" si="12"/>
        <v>1008</v>
      </c>
      <c r="AC39" s="33">
        <f t="shared" si="13"/>
        <v>1008</v>
      </c>
    </row>
    <row r="40" spans="1:29" x14ac:dyDescent="0.25">
      <c r="R40" s="33">
        <f t="shared" si="2"/>
        <v>1036</v>
      </c>
      <c r="S40" s="33">
        <f t="shared" si="3"/>
        <v>1036</v>
      </c>
      <c r="T40" s="33">
        <f t="shared" si="4"/>
        <v>1036</v>
      </c>
      <c r="U40" s="33">
        <f t="shared" si="5"/>
        <v>1036</v>
      </c>
      <c r="V40" s="33">
        <f t="shared" si="6"/>
        <v>1036</v>
      </c>
      <c r="W40" s="33">
        <f t="shared" si="7"/>
        <v>1036</v>
      </c>
      <c r="X40" s="33">
        <f t="shared" si="8"/>
        <v>1036</v>
      </c>
      <c r="Y40" s="33">
        <f t="shared" si="9"/>
        <v>1036</v>
      </c>
      <c r="Z40" s="33">
        <f t="shared" si="10"/>
        <v>1036</v>
      </c>
      <c r="AA40" s="33">
        <f t="shared" si="11"/>
        <v>1036</v>
      </c>
      <c r="AB40" s="33">
        <f t="shared" si="12"/>
        <v>1036</v>
      </c>
      <c r="AC40" s="33">
        <f t="shared" si="13"/>
        <v>1036</v>
      </c>
    </row>
    <row r="41" spans="1:29" x14ac:dyDescent="0.25">
      <c r="R41" s="33">
        <f t="shared" si="2"/>
        <v>1064</v>
      </c>
      <c r="S41" s="33">
        <f t="shared" si="3"/>
        <v>1064</v>
      </c>
      <c r="T41" s="33">
        <f t="shared" si="4"/>
        <v>1064</v>
      </c>
      <c r="U41" s="33">
        <f t="shared" si="5"/>
        <v>1064</v>
      </c>
      <c r="V41" s="33">
        <f t="shared" si="6"/>
        <v>1064</v>
      </c>
      <c r="W41" s="33">
        <f t="shared" si="7"/>
        <v>1064</v>
      </c>
      <c r="X41" s="33">
        <f t="shared" si="8"/>
        <v>1064</v>
      </c>
      <c r="Y41" s="33">
        <f t="shared" si="9"/>
        <v>1064</v>
      </c>
      <c r="Z41" s="33">
        <f t="shared" si="10"/>
        <v>1064</v>
      </c>
      <c r="AA41" s="33">
        <f t="shared" si="11"/>
        <v>1064</v>
      </c>
      <c r="AB41" s="33">
        <f t="shared" si="12"/>
        <v>1064</v>
      </c>
      <c r="AC41" s="33">
        <f t="shared" si="13"/>
        <v>1064</v>
      </c>
    </row>
    <row r="42" spans="1:29" x14ac:dyDescent="0.25">
      <c r="R42" s="33">
        <f t="shared" si="2"/>
        <v>1092</v>
      </c>
      <c r="S42" s="33">
        <f t="shared" si="3"/>
        <v>1092</v>
      </c>
      <c r="T42" s="33">
        <f t="shared" si="4"/>
        <v>1092</v>
      </c>
      <c r="U42" s="33">
        <f t="shared" si="5"/>
        <v>1092</v>
      </c>
      <c r="V42" s="33">
        <f t="shared" si="6"/>
        <v>1092</v>
      </c>
      <c r="W42" s="33">
        <f t="shared" si="7"/>
        <v>1092</v>
      </c>
      <c r="X42" s="33">
        <f t="shared" si="8"/>
        <v>1092</v>
      </c>
      <c r="Y42" s="33">
        <f t="shared" si="9"/>
        <v>1092</v>
      </c>
      <c r="Z42" s="33">
        <f t="shared" si="10"/>
        <v>1092</v>
      </c>
      <c r="AA42" s="33">
        <f t="shared" si="11"/>
        <v>1092</v>
      </c>
      <c r="AB42" s="33">
        <f t="shared" si="12"/>
        <v>1092</v>
      </c>
      <c r="AC42" s="33">
        <f t="shared" si="13"/>
        <v>1092</v>
      </c>
    </row>
  </sheetData>
  <mergeCells count="2">
    <mergeCell ref="F2:Q2"/>
    <mergeCell ref="B2:E2"/>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Charts</vt:lpstr>
      </vt:variant>
      <vt:variant>
        <vt:i4>3</vt:i4>
      </vt:variant>
    </vt:vector>
  </HeadingPairs>
  <TitlesOfParts>
    <vt:vector size="26" baseType="lpstr">
      <vt:lpstr>Read Me</vt:lpstr>
      <vt:lpstr>RAW DATA INPUTS &gt;&gt;&gt;</vt:lpstr>
      <vt:lpstr>_Resource Additions_Annual_</vt:lpstr>
      <vt:lpstr>_Emissions_</vt:lpstr>
      <vt:lpstr>_CBIs_</vt:lpstr>
      <vt:lpstr>TABLES&gt;&gt;&gt;</vt:lpstr>
      <vt:lpstr>Summary Cost Tables</vt:lpstr>
      <vt:lpstr>Resource Addition Tables</vt:lpstr>
      <vt:lpstr>All Sensitivity Table</vt:lpstr>
      <vt:lpstr>CostofEmissionReduction</vt:lpstr>
      <vt:lpstr>Emissions Data for Em Reduction</vt:lpstr>
      <vt:lpstr>ChartData Annual Rev Req</vt:lpstr>
      <vt:lpstr>ChartData Emissions Annual Mkt</vt:lpstr>
      <vt:lpstr>ChartData Builds</vt:lpstr>
      <vt:lpstr>METRICS &gt;&gt;&gt;</vt:lpstr>
      <vt:lpstr>Metric Summary All</vt:lpstr>
      <vt:lpstr>Metric Summary Select_2045</vt:lpstr>
      <vt:lpstr>Metric Summary Select_2031</vt:lpstr>
      <vt:lpstr>Metric Summary Select_2025</vt:lpstr>
      <vt:lpstr>Metrics_by_year</vt:lpstr>
      <vt:lpstr>EMISSIONS CHARTS&gt;&gt;&gt;</vt:lpstr>
      <vt:lpstr>ANNUAL REV REQ CHARTS&gt;&gt;&gt;</vt:lpstr>
      <vt:lpstr>BUILD CHARTS&gt;&gt;&gt;</vt:lpstr>
      <vt:lpstr>ALL EM CHART</vt:lpstr>
      <vt:lpstr>ALL REV CHART</vt:lpstr>
      <vt:lpstr>ALL BUILD CHART</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Magat, Jennifer</dc:creator>
  <cp:lastModifiedBy>Inman, Charles</cp:lastModifiedBy>
  <dcterms:created xsi:type="dcterms:W3CDTF">2020-12-08T20:17:03Z</dcterms:created>
  <dcterms:modified xsi:type="dcterms:W3CDTF">2021-03-30T16:19:28Z</dcterms:modified>
</cp:coreProperties>
</file>